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9" documentId="13_ncr:1_{4F0BA64C-3591-47D4-92D6-167BFCE1AC4C}" xr6:coauthVersionLast="47" xr6:coauthVersionMax="47" xr10:uidLastSave="{79E7B1D9-725D-4041-924A-585F81FB8589}"/>
  <bookViews>
    <workbookView xWindow="3720" yWindow="696" windowWidth="22500" windowHeight="11904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3" i="1" l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2005" i="1"/>
  <c r="AT2006" i="1"/>
  <c r="AT2007" i="1"/>
  <c r="AT2008" i="1"/>
  <c r="AT2009" i="1"/>
  <c r="AT2010" i="1"/>
  <c r="AT2011" i="1"/>
  <c r="AT2012" i="1"/>
  <c r="AT2013" i="1"/>
  <c r="AT2014" i="1"/>
  <c r="AT2015" i="1"/>
  <c r="AT2016" i="1"/>
  <c r="AT2017" i="1"/>
  <c r="AT2018" i="1"/>
  <c r="AT2019" i="1"/>
  <c r="AT2020" i="1"/>
  <c r="AT2021" i="1"/>
  <c r="AT2022" i="1"/>
  <c r="AT2023" i="1"/>
  <c r="AT2024" i="1"/>
  <c r="AT2025" i="1"/>
  <c r="AT2026" i="1"/>
  <c r="AT2027" i="1"/>
  <c r="AT2028" i="1"/>
  <c r="AT2029" i="1"/>
  <c r="AT2030" i="1"/>
  <c r="AT2031" i="1"/>
  <c r="AT2032" i="1"/>
  <c r="AT2033" i="1"/>
  <c r="AT2034" i="1"/>
  <c r="AT2035" i="1"/>
  <c r="AT2036" i="1"/>
  <c r="AT2037" i="1"/>
  <c r="AT2038" i="1"/>
  <c r="AT2039" i="1"/>
  <c r="AT2040" i="1"/>
  <c r="AT2041" i="1"/>
  <c r="AT2042" i="1"/>
  <c r="AT2043" i="1"/>
  <c r="AT2044" i="1"/>
  <c r="AT2045" i="1"/>
  <c r="AT2046" i="1"/>
  <c r="AT2047" i="1"/>
  <c r="AT2048" i="1"/>
  <c r="AT2049" i="1"/>
  <c r="AT2050" i="1"/>
  <c r="AT2051" i="1"/>
  <c r="AT2052" i="1"/>
  <c r="AT2053" i="1"/>
  <c r="AT2054" i="1"/>
  <c r="AT2055" i="1"/>
  <c r="AT2056" i="1"/>
  <c r="AT2057" i="1"/>
  <c r="AT2058" i="1"/>
  <c r="AT2059" i="1"/>
  <c r="AT2060" i="1"/>
  <c r="AT2061" i="1"/>
  <c r="AT2062" i="1"/>
  <c r="AT2063" i="1"/>
  <c r="AT2064" i="1"/>
  <c r="AT2065" i="1"/>
  <c r="AT2066" i="1"/>
  <c r="AT2067" i="1"/>
  <c r="AT2068" i="1"/>
  <c r="AT2069" i="1"/>
  <c r="AT2070" i="1"/>
  <c r="AT2071" i="1"/>
  <c r="AT2072" i="1"/>
  <c r="AT2073" i="1"/>
  <c r="AT2074" i="1"/>
  <c r="AT2075" i="1"/>
  <c r="AT2076" i="1"/>
  <c r="AT2077" i="1"/>
  <c r="AT2078" i="1"/>
  <c r="AT2079" i="1"/>
  <c r="AT2080" i="1"/>
  <c r="AT2081" i="1"/>
  <c r="AT2082" i="1"/>
  <c r="AT2083" i="1"/>
  <c r="AT2084" i="1"/>
  <c r="AT2085" i="1"/>
  <c r="AT2086" i="1"/>
  <c r="AT2087" i="1"/>
  <c r="AT2088" i="1"/>
  <c r="AT2089" i="1"/>
  <c r="AT2090" i="1"/>
  <c r="AT2091" i="1"/>
  <c r="AT2092" i="1"/>
  <c r="AT2093" i="1"/>
  <c r="AT2094" i="1"/>
  <c r="AT2095" i="1"/>
  <c r="AT2096" i="1"/>
  <c r="AT2097" i="1"/>
  <c r="AT2098" i="1"/>
  <c r="AT2099" i="1"/>
  <c r="AT2100" i="1"/>
  <c r="AT2101" i="1"/>
  <c r="AT2102" i="1"/>
  <c r="AT2103" i="1"/>
  <c r="AT2104" i="1"/>
  <c r="AT2105" i="1"/>
  <c r="AT2106" i="1"/>
  <c r="AT2107" i="1"/>
  <c r="AT2108" i="1"/>
  <c r="AT2109" i="1"/>
  <c r="AT2110" i="1"/>
  <c r="AT2111" i="1"/>
  <c r="AT2112" i="1"/>
  <c r="AT2113" i="1"/>
  <c r="AT2114" i="1"/>
  <c r="AT2115" i="1"/>
  <c r="AT2116" i="1"/>
  <c r="AT2117" i="1"/>
  <c r="AT2118" i="1"/>
  <c r="AT2119" i="1"/>
  <c r="AT2120" i="1"/>
  <c r="AT2121" i="1"/>
  <c r="AT2122" i="1"/>
  <c r="AT2123" i="1"/>
  <c r="AT2124" i="1"/>
  <c r="AT2125" i="1"/>
  <c r="AT2126" i="1"/>
  <c r="AT2127" i="1"/>
  <c r="AT2128" i="1"/>
  <c r="AT2129" i="1"/>
  <c r="AT2130" i="1"/>
  <c r="AT2131" i="1"/>
  <c r="AT2132" i="1"/>
  <c r="AT2133" i="1"/>
  <c r="AT2134" i="1"/>
  <c r="AT2135" i="1"/>
  <c r="AT2136" i="1"/>
  <c r="AT2137" i="1"/>
  <c r="AT2138" i="1"/>
  <c r="AT2139" i="1"/>
  <c r="AT2140" i="1"/>
  <c r="AT2141" i="1"/>
  <c r="AT2142" i="1"/>
  <c r="AT2143" i="1"/>
  <c r="AT2144" i="1"/>
  <c r="AT2145" i="1"/>
  <c r="AT2146" i="1"/>
  <c r="AT2147" i="1"/>
  <c r="AT2148" i="1"/>
  <c r="AT2149" i="1"/>
  <c r="AT2150" i="1"/>
  <c r="AT2151" i="1"/>
  <c r="AT2152" i="1"/>
  <c r="AT2153" i="1"/>
  <c r="AT2154" i="1"/>
  <c r="AT2155" i="1"/>
  <c r="AT2156" i="1"/>
  <c r="AT2157" i="1"/>
  <c r="AT2158" i="1"/>
  <c r="AT2159" i="1"/>
  <c r="AT2160" i="1"/>
  <c r="AT2161" i="1"/>
  <c r="AT2162" i="1"/>
  <c r="AT2163" i="1"/>
  <c r="AT2164" i="1"/>
  <c r="AT2165" i="1"/>
  <c r="AT2166" i="1"/>
  <c r="AT2167" i="1"/>
  <c r="AT2168" i="1"/>
  <c r="AT2169" i="1"/>
  <c r="AT2170" i="1"/>
  <c r="AT2171" i="1"/>
  <c r="AT2172" i="1"/>
  <c r="AT2173" i="1"/>
  <c r="AT2174" i="1"/>
  <c r="AT2175" i="1"/>
  <c r="AT2176" i="1"/>
  <c r="AT2177" i="1"/>
  <c r="AT2178" i="1"/>
  <c r="AT2179" i="1"/>
  <c r="AT2180" i="1"/>
  <c r="AT2181" i="1"/>
  <c r="AT2182" i="1"/>
  <c r="AT2183" i="1"/>
  <c r="AT2184" i="1"/>
  <c r="AT2185" i="1"/>
  <c r="AT2186" i="1"/>
  <c r="AT2187" i="1"/>
  <c r="AT2188" i="1"/>
  <c r="AT2189" i="1"/>
  <c r="AT2190" i="1"/>
  <c r="AT2191" i="1"/>
  <c r="AT2192" i="1"/>
  <c r="AT2193" i="1"/>
  <c r="AT2194" i="1"/>
  <c r="AT2195" i="1"/>
  <c r="AT2196" i="1"/>
  <c r="AT2197" i="1"/>
  <c r="AT2198" i="1"/>
  <c r="AT2199" i="1"/>
  <c r="AT2200" i="1"/>
  <c r="AT2201" i="1"/>
  <c r="AT2202" i="1"/>
  <c r="AT2203" i="1"/>
  <c r="AT2204" i="1"/>
  <c r="AT2205" i="1"/>
  <c r="AT2206" i="1"/>
  <c r="AT2207" i="1"/>
  <c r="AT2208" i="1"/>
  <c r="AT2209" i="1"/>
  <c r="AT2210" i="1"/>
  <c r="AT2211" i="1"/>
  <c r="AT2212" i="1"/>
  <c r="AT2213" i="1"/>
  <c r="AT2214" i="1"/>
  <c r="AT2215" i="1"/>
  <c r="AT2216" i="1"/>
  <c r="AT2217" i="1"/>
  <c r="AT2218" i="1"/>
  <c r="AT2219" i="1"/>
  <c r="AT2220" i="1"/>
  <c r="AT2221" i="1"/>
  <c r="AT2222" i="1"/>
  <c r="AT2223" i="1"/>
  <c r="AT2224" i="1"/>
  <c r="AT2225" i="1"/>
  <c r="AT2226" i="1"/>
  <c r="AT2227" i="1"/>
  <c r="AT2228" i="1"/>
  <c r="AT2229" i="1"/>
  <c r="AT2230" i="1"/>
  <c r="AT2231" i="1"/>
  <c r="AT2232" i="1"/>
  <c r="AT2233" i="1"/>
  <c r="AT2234" i="1"/>
  <c r="AT2235" i="1"/>
  <c r="AT2236" i="1"/>
  <c r="AT2237" i="1"/>
  <c r="AT2238" i="1"/>
  <c r="AT2239" i="1"/>
  <c r="AT2240" i="1"/>
  <c r="AT2241" i="1"/>
  <c r="AT2242" i="1"/>
  <c r="AT2243" i="1"/>
  <c r="AT2244" i="1"/>
  <c r="AT2245" i="1"/>
  <c r="AT2246" i="1"/>
  <c r="AT2247" i="1"/>
  <c r="AT2248" i="1"/>
  <c r="AT2249" i="1"/>
  <c r="AT2250" i="1"/>
  <c r="AT2251" i="1"/>
  <c r="AT2252" i="1"/>
  <c r="AT2253" i="1"/>
  <c r="AT2254" i="1"/>
  <c r="AT2255" i="1"/>
  <c r="AT2256" i="1"/>
  <c r="AT2257" i="1"/>
  <c r="AT2258" i="1"/>
  <c r="AT2259" i="1"/>
  <c r="AT2260" i="1"/>
  <c r="AT2261" i="1"/>
  <c r="AT2262" i="1"/>
  <c r="AT2263" i="1"/>
  <c r="AT2264" i="1"/>
  <c r="AT2265" i="1"/>
  <c r="AT2266" i="1"/>
  <c r="AT2267" i="1"/>
  <c r="AT2268" i="1"/>
  <c r="AT2269" i="1"/>
  <c r="AT2270" i="1"/>
  <c r="AT2271" i="1"/>
  <c r="AT2272" i="1"/>
  <c r="AT2273" i="1"/>
  <c r="AT2274" i="1"/>
  <c r="AT2275" i="1"/>
  <c r="AT2276" i="1"/>
  <c r="AT2277" i="1"/>
  <c r="AT2278" i="1"/>
  <c r="AT2279" i="1"/>
  <c r="AT2280" i="1"/>
  <c r="AT2281" i="1"/>
  <c r="AT2282" i="1"/>
  <c r="AT2283" i="1"/>
  <c r="AT2284" i="1"/>
  <c r="AT2285" i="1"/>
  <c r="AT2286" i="1"/>
  <c r="AT2287" i="1"/>
  <c r="AT2288" i="1"/>
  <c r="AT2289" i="1"/>
  <c r="AT2290" i="1"/>
  <c r="AT2291" i="1"/>
  <c r="AT2292" i="1"/>
  <c r="AT2293" i="1"/>
  <c r="AT2294" i="1"/>
  <c r="AT2295" i="1"/>
  <c r="AT2296" i="1"/>
  <c r="AT2297" i="1"/>
  <c r="AT2298" i="1"/>
  <c r="AT2299" i="1"/>
  <c r="AT2300" i="1"/>
  <c r="AT2301" i="1"/>
  <c r="AT2302" i="1"/>
  <c r="AT2303" i="1"/>
  <c r="AT2304" i="1"/>
  <c r="AT2305" i="1"/>
  <c r="AT2306" i="1"/>
  <c r="AT2307" i="1"/>
  <c r="AT2308" i="1"/>
  <c r="AT2309" i="1"/>
  <c r="AT2310" i="1"/>
  <c r="AT2311" i="1"/>
  <c r="AT2312" i="1"/>
  <c r="AT2313" i="1"/>
  <c r="AT2314" i="1"/>
  <c r="AT2315" i="1"/>
  <c r="AT2316" i="1"/>
  <c r="AT2317" i="1"/>
  <c r="AT2318" i="1"/>
  <c r="AT2319" i="1"/>
  <c r="AT2320" i="1"/>
  <c r="AT2321" i="1"/>
  <c r="AT2322" i="1"/>
  <c r="AT2323" i="1"/>
  <c r="AT2324" i="1"/>
  <c r="AT2325" i="1"/>
  <c r="AT2326" i="1"/>
  <c r="AT2327" i="1"/>
  <c r="AT2328" i="1"/>
  <c r="AT2329" i="1"/>
  <c r="AT2330" i="1"/>
  <c r="AT2331" i="1"/>
  <c r="AT2332" i="1"/>
  <c r="AT2333" i="1"/>
  <c r="AT2334" i="1"/>
  <c r="AT2335" i="1"/>
  <c r="AT2336" i="1"/>
  <c r="AT2337" i="1"/>
  <c r="AT2338" i="1"/>
  <c r="AT2339" i="1"/>
  <c r="AT2340" i="1"/>
  <c r="AT2341" i="1"/>
  <c r="AT2342" i="1"/>
  <c r="AT2343" i="1"/>
  <c r="AT2344" i="1"/>
  <c r="AT2345" i="1"/>
  <c r="AT2346" i="1"/>
  <c r="AT2347" i="1"/>
  <c r="AT2348" i="1"/>
  <c r="AT2349" i="1"/>
  <c r="AT2350" i="1"/>
  <c r="AT2351" i="1"/>
  <c r="AT2352" i="1"/>
  <c r="AT2353" i="1"/>
  <c r="AT2354" i="1"/>
  <c r="AT2355" i="1"/>
  <c r="AT2356" i="1"/>
  <c r="AT2357" i="1"/>
  <c r="AT2358" i="1"/>
  <c r="AT2359" i="1"/>
  <c r="AT2360" i="1"/>
  <c r="AT2361" i="1"/>
  <c r="AT2362" i="1"/>
  <c r="AT2363" i="1"/>
  <c r="AT2364" i="1"/>
  <c r="AT2365" i="1"/>
  <c r="AT2366" i="1"/>
  <c r="AT2367" i="1"/>
  <c r="AT2368" i="1"/>
  <c r="AT2369" i="1"/>
  <c r="AT2370" i="1"/>
  <c r="AT2371" i="1"/>
  <c r="AT2372" i="1"/>
  <c r="AT2373" i="1"/>
  <c r="AT2374" i="1"/>
  <c r="AT2375" i="1"/>
  <c r="AT2376" i="1"/>
  <c r="AT2377" i="1"/>
  <c r="AT2378" i="1"/>
  <c r="AT2379" i="1"/>
  <c r="AT2380" i="1"/>
  <c r="AT2381" i="1"/>
  <c r="AT2382" i="1"/>
  <c r="AT2383" i="1"/>
  <c r="AT2384" i="1"/>
  <c r="AT2385" i="1"/>
  <c r="AT2386" i="1"/>
  <c r="AT2387" i="1"/>
  <c r="AT2388" i="1"/>
  <c r="AT2389" i="1"/>
  <c r="AT2390" i="1"/>
  <c r="AT2391" i="1"/>
  <c r="AT2392" i="1"/>
  <c r="AT2393" i="1"/>
  <c r="AT2394" i="1"/>
  <c r="AT2395" i="1"/>
  <c r="AT2396" i="1"/>
  <c r="AT2397" i="1"/>
  <c r="AT2398" i="1"/>
  <c r="AT2399" i="1"/>
  <c r="AT2400" i="1"/>
  <c r="AT2401" i="1"/>
  <c r="AT2402" i="1"/>
  <c r="AT2403" i="1"/>
  <c r="AT2404" i="1"/>
  <c r="AT2405" i="1"/>
  <c r="AT2406" i="1"/>
  <c r="AT2407" i="1"/>
  <c r="AT2408" i="1"/>
  <c r="AT2409" i="1"/>
  <c r="AT2410" i="1"/>
  <c r="AT2411" i="1"/>
  <c r="AT2412" i="1"/>
  <c r="AT2413" i="1"/>
  <c r="AT2414" i="1"/>
  <c r="AT2415" i="1"/>
  <c r="AT2416" i="1"/>
  <c r="AT2417" i="1"/>
  <c r="AT2418" i="1"/>
  <c r="AT2419" i="1"/>
  <c r="AT2420" i="1"/>
  <c r="AT2421" i="1"/>
  <c r="AT2422" i="1"/>
  <c r="AT2423" i="1"/>
  <c r="AT2424" i="1"/>
  <c r="AT2425" i="1"/>
  <c r="AT2426" i="1"/>
  <c r="AT2427" i="1"/>
  <c r="AT2428" i="1"/>
  <c r="AT2429" i="1"/>
  <c r="AT2430" i="1"/>
  <c r="AT2431" i="1"/>
  <c r="AT2432" i="1"/>
  <c r="AT2433" i="1"/>
  <c r="AT2434" i="1"/>
  <c r="AT2435" i="1"/>
  <c r="AT2436" i="1"/>
  <c r="AT2437" i="1"/>
  <c r="AT2438" i="1"/>
  <c r="AT2439" i="1"/>
  <c r="AT2440" i="1"/>
  <c r="AT2441" i="1"/>
  <c r="AT2442" i="1"/>
  <c r="AT2443" i="1"/>
  <c r="AT2444" i="1"/>
  <c r="AT2445" i="1"/>
  <c r="AT2446" i="1"/>
  <c r="AT2447" i="1"/>
  <c r="AT2448" i="1"/>
  <c r="AT2449" i="1"/>
  <c r="AT2450" i="1"/>
  <c r="AT2451" i="1"/>
  <c r="AT2452" i="1"/>
  <c r="AT2453" i="1"/>
  <c r="AT2454" i="1"/>
  <c r="AT2455" i="1"/>
  <c r="AT2456" i="1"/>
  <c r="AT2457" i="1"/>
  <c r="AT2458" i="1"/>
  <c r="AT2459" i="1"/>
  <c r="AT2460" i="1"/>
  <c r="AT2461" i="1"/>
  <c r="AT2462" i="1"/>
  <c r="AT2463" i="1"/>
  <c r="AT2464" i="1"/>
  <c r="AT2465" i="1"/>
  <c r="AT2466" i="1"/>
  <c r="AT2467" i="1"/>
  <c r="AT2468" i="1"/>
  <c r="AT2469" i="1"/>
  <c r="AT2470" i="1"/>
  <c r="AT2471" i="1"/>
  <c r="AT2472" i="1"/>
  <c r="AT2473" i="1"/>
  <c r="AT2474" i="1"/>
  <c r="AT2475" i="1"/>
  <c r="AT2476" i="1"/>
  <c r="AT2477" i="1"/>
  <c r="AT2478" i="1"/>
  <c r="AT2479" i="1"/>
  <c r="AT2480" i="1"/>
  <c r="AT2481" i="1"/>
  <c r="AT2482" i="1"/>
  <c r="AT2483" i="1"/>
  <c r="AT2484" i="1"/>
  <c r="AT2485" i="1"/>
  <c r="AT2486" i="1"/>
  <c r="AT2487" i="1"/>
  <c r="AT2488" i="1"/>
  <c r="AT2489" i="1"/>
  <c r="AT2490" i="1"/>
  <c r="AT2491" i="1"/>
  <c r="AT2492" i="1"/>
  <c r="AT2493" i="1"/>
  <c r="AT2494" i="1"/>
  <c r="AT2495" i="1"/>
  <c r="AT2496" i="1"/>
  <c r="AT2497" i="1"/>
  <c r="AT2498" i="1"/>
  <c r="AT2499" i="1"/>
  <c r="AT2500" i="1"/>
  <c r="AT2501" i="1"/>
  <c r="AT2502" i="1"/>
  <c r="AT2503" i="1"/>
  <c r="AT2504" i="1"/>
  <c r="AT2505" i="1"/>
  <c r="AT2506" i="1"/>
  <c r="AT2507" i="1"/>
  <c r="AT2508" i="1"/>
  <c r="AT2509" i="1"/>
  <c r="AT2510" i="1"/>
  <c r="AT2511" i="1"/>
  <c r="AT2512" i="1"/>
  <c r="AT2513" i="1"/>
  <c r="AT2514" i="1"/>
  <c r="AT2515" i="1"/>
  <c r="AT2516" i="1"/>
  <c r="AT2517" i="1"/>
  <c r="AT2518" i="1"/>
  <c r="AT2519" i="1"/>
  <c r="AT2520" i="1"/>
  <c r="AT2521" i="1"/>
  <c r="AT2522" i="1"/>
  <c r="AT2523" i="1"/>
  <c r="AT2524" i="1"/>
  <c r="AT2525" i="1"/>
  <c r="AT2526" i="1"/>
  <c r="AT2527" i="1"/>
  <c r="AT2528" i="1"/>
  <c r="AT2529" i="1"/>
  <c r="AT2530" i="1"/>
  <c r="AT2531" i="1"/>
  <c r="AT2532" i="1"/>
  <c r="AT2533" i="1"/>
  <c r="AT2534" i="1"/>
  <c r="AT2535" i="1"/>
  <c r="AT2536" i="1"/>
  <c r="AT2537" i="1"/>
  <c r="AT2538" i="1"/>
  <c r="AT2539" i="1"/>
  <c r="AT2540" i="1"/>
  <c r="AT2541" i="1"/>
  <c r="AT2542" i="1"/>
  <c r="AT2543" i="1"/>
  <c r="AT2544" i="1"/>
  <c r="AT2545" i="1"/>
  <c r="AT2546" i="1"/>
  <c r="AT2547" i="1"/>
  <c r="AT2548" i="1"/>
  <c r="AT2549" i="1"/>
  <c r="AT2550" i="1"/>
  <c r="AT2551" i="1"/>
  <c r="AT2552" i="1"/>
  <c r="AT2553" i="1"/>
  <c r="AT2554" i="1"/>
  <c r="AT2555" i="1"/>
  <c r="AT2556" i="1"/>
  <c r="AT2557" i="1"/>
  <c r="AT2558" i="1"/>
  <c r="AT2559" i="1"/>
  <c r="AT2560" i="1"/>
  <c r="AT2561" i="1"/>
  <c r="AT2562" i="1"/>
  <c r="AT2563" i="1"/>
  <c r="AT2564" i="1"/>
  <c r="AT2565" i="1"/>
  <c r="AT2566" i="1"/>
  <c r="AT2567" i="1"/>
  <c r="AT2568" i="1"/>
  <c r="AT2569" i="1"/>
  <c r="AT2570" i="1"/>
  <c r="AT2571" i="1"/>
  <c r="AT2572" i="1"/>
  <c r="AT2573" i="1"/>
  <c r="AT2574" i="1"/>
  <c r="AT2575" i="1"/>
  <c r="AT2576" i="1"/>
  <c r="AT2577" i="1"/>
  <c r="AT2578" i="1"/>
  <c r="AT2579" i="1"/>
  <c r="AT2580" i="1"/>
  <c r="AT2581" i="1"/>
  <c r="AT2582" i="1"/>
  <c r="AT2583" i="1"/>
  <c r="AT2584" i="1"/>
  <c r="AT2585" i="1"/>
  <c r="AT2586" i="1"/>
  <c r="AT2587" i="1"/>
  <c r="AT2588" i="1"/>
  <c r="AT2589" i="1"/>
  <c r="AT2590" i="1"/>
  <c r="AT2591" i="1"/>
  <c r="AT2592" i="1"/>
  <c r="AT2593" i="1"/>
  <c r="AT2594" i="1"/>
  <c r="AT2595" i="1"/>
  <c r="AT2596" i="1"/>
  <c r="AT2597" i="1"/>
  <c r="AT2598" i="1"/>
  <c r="AT2599" i="1"/>
  <c r="AT2600" i="1"/>
  <c r="AT2601" i="1"/>
  <c r="AT2602" i="1"/>
  <c r="AT2603" i="1"/>
  <c r="AT2604" i="1"/>
  <c r="AT2605" i="1"/>
  <c r="AT2606" i="1"/>
  <c r="AT2607" i="1"/>
  <c r="AT2608" i="1"/>
  <c r="AT2609" i="1"/>
  <c r="AT2610" i="1"/>
  <c r="AT2611" i="1"/>
  <c r="AT2612" i="1"/>
  <c r="AT2613" i="1"/>
  <c r="AT2614" i="1"/>
  <c r="AT2615" i="1"/>
  <c r="AT2616" i="1"/>
  <c r="AT2617" i="1"/>
  <c r="AT2618" i="1"/>
  <c r="AT2619" i="1"/>
  <c r="AT2620" i="1"/>
  <c r="AT2621" i="1"/>
  <c r="AT2622" i="1"/>
  <c r="AT2623" i="1"/>
  <c r="AT2624" i="1"/>
  <c r="AT2625" i="1"/>
  <c r="AT2626" i="1"/>
  <c r="AT2627" i="1"/>
  <c r="AT2628" i="1"/>
  <c r="AT2629" i="1"/>
  <c r="AT2630" i="1"/>
  <c r="AT2631" i="1"/>
  <c r="AT2632" i="1"/>
  <c r="AT2633" i="1"/>
  <c r="AT2634" i="1"/>
  <c r="AT2635" i="1"/>
  <c r="AT2636" i="1"/>
  <c r="AT2637" i="1"/>
  <c r="AT2638" i="1"/>
  <c r="AT2639" i="1"/>
  <c r="AT2640" i="1"/>
  <c r="AT2641" i="1"/>
  <c r="AT2642" i="1"/>
  <c r="AT2643" i="1"/>
  <c r="AT2644" i="1"/>
  <c r="AT2645" i="1"/>
  <c r="AT2646" i="1"/>
  <c r="AT2647" i="1"/>
  <c r="AT2648" i="1"/>
  <c r="AT2649" i="1"/>
  <c r="AT2650" i="1"/>
  <c r="AT2651" i="1"/>
  <c r="AT2652" i="1"/>
  <c r="AT2653" i="1"/>
  <c r="AT2654" i="1"/>
  <c r="AT2655" i="1"/>
  <c r="AT2656" i="1"/>
  <c r="AT2657" i="1"/>
  <c r="AT2658" i="1"/>
  <c r="AT2659" i="1"/>
  <c r="AT2660" i="1"/>
  <c r="AT2661" i="1"/>
  <c r="AT2662" i="1"/>
  <c r="AT2663" i="1"/>
  <c r="AT2664" i="1"/>
  <c r="AT2665" i="1"/>
  <c r="AT2666" i="1"/>
  <c r="AT2667" i="1"/>
  <c r="AT2668" i="1"/>
  <c r="AT2669" i="1"/>
  <c r="AT2670" i="1"/>
  <c r="AT2671" i="1"/>
  <c r="AT2672" i="1"/>
  <c r="AT2673" i="1"/>
  <c r="AT2674" i="1"/>
  <c r="AT2675" i="1"/>
  <c r="AT2676" i="1"/>
  <c r="AT2677" i="1"/>
  <c r="AT2678" i="1"/>
  <c r="AT2679" i="1"/>
  <c r="AT2680" i="1"/>
  <c r="AT2681" i="1"/>
  <c r="AT2682" i="1"/>
  <c r="AT2683" i="1"/>
  <c r="AT2684" i="1"/>
  <c r="AT2685" i="1"/>
  <c r="AT2686" i="1"/>
  <c r="AT2687" i="1"/>
  <c r="AT2688" i="1"/>
  <c r="AT2689" i="1"/>
  <c r="AT2690" i="1"/>
  <c r="AT2691" i="1"/>
  <c r="AT2692" i="1"/>
  <c r="AT2693" i="1"/>
  <c r="AT2694" i="1"/>
  <c r="AT2695" i="1"/>
  <c r="AT2696" i="1"/>
  <c r="AT2697" i="1"/>
  <c r="AT2698" i="1"/>
  <c r="AT2699" i="1"/>
  <c r="AT2700" i="1"/>
  <c r="AT2701" i="1"/>
  <c r="AT2702" i="1"/>
  <c r="AT2703" i="1"/>
  <c r="AT2704" i="1"/>
  <c r="AT2705" i="1"/>
  <c r="AT2706" i="1"/>
  <c r="AT2707" i="1"/>
  <c r="AT2708" i="1"/>
  <c r="AT2709" i="1"/>
  <c r="AT2710" i="1"/>
  <c r="AT2711" i="1"/>
  <c r="AT2712" i="1"/>
  <c r="AT2713" i="1"/>
  <c r="AT2714" i="1"/>
  <c r="AT2715" i="1"/>
  <c r="AT2716" i="1"/>
  <c r="AT2717" i="1"/>
  <c r="AT2718" i="1"/>
  <c r="AT2719" i="1"/>
  <c r="AT2720" i="1"/>
  <c r="AT2721" i="1"/>
  <c r="AT2722" i="1"/>
  <c r="AT2723" i="1"/>
  <c r="AT2724" i="1"/>
  <c r="AT2725" i="1"/>
  <c r="AT2726" i="1"/>
  <c r="AT2727" i="1"/>
  <c r="AT2728" i="1"/>
  <c r="AT2729" i="1"/>
  <c r="AT2730" i="1"/>
  <c r="AT2731" i="1"/>
  <c r="AT2732" i="1"/>
  <c r="AT2733" i="1"/>
  <c r="AT2734" i="1"/>
  <c r="AT2735" i="1"/>
  <c r="AT2736" i="1"/>
  <c r="AT2737" i="1"/>
  <c r="AT2738" i="1"/>
  <c r="AT2739" i="1"/>
  <c r="AT2740" i="1"/>
  <c r="AT2741" i="1"/>
  <c r="AT2742" i="1"/>
  <c r="AT2743" i="1"/>
  <c r="AT2744" i="1"/>
  <c r="AT2745" i="1"/>
  <c r="AT2746" i="1"/>
  <c r="AT2747" i="1"/>
  <c r="AT2748" i="1"/>
  <c r="AT2749" i="1"/>
  <c r="AT2750" i="1"/>
  <c r="AT2751" i="1"/>
  <c r="AT2752" i="1"/>
  <c r="AT2753" i="1"/>
  <c r="AT2754" i="1"/>
  <c r="AT2755" i="1"/>
  <c r="AT2756" i="1"/>
  <c r="AT2757" i="1"/>
  <c r="AT2758" i="1"/>
  <c r="AT2759" i="1"/>
  <c r="AT2760" i="1"/>
  <c r="AT2761" i="1"/>
  <c r="AT2762" i="1"/>
  <c r="AT2763" i="1"/>
  <c r="AT2764" i="1"/>
  <c r="AT2765" i="1"/>
  <c r="AT2766" i="1"/>
  <c r="AT2767" i="1"/>
  <c r="AT2768" i="1"/>
  <c r="AT2769" i="1"/>
  <c r="AT2770" i="1"/>
  <c r="AT2771" i="1"/>
  <c r="AT2772" i="1"/>
  <c r="AT2773" i="1"/>
  <c r="AT2774" i="1"/>
  <c r="AT2775" i="1"/>
  <c r="AT2776" i="1"/>
  <c r="AT2777" i="1"/>
  <c r="AT2778" i="1"/>
  <c r="AT2779" i="1"/>
  <c r="AT2780" i="1"/>
  <c r="AT2781" i="1"/>
  <c r="AT2782" i="1"/>
  <c r="AT2783" i="1"/>
  <c r="AT2784" i="1"/>
  <c r="AT2785" i="1"/>
  <c r="AT2786" i="1"/>
  <c r="AT2787" i="1"/>
  <c r="AT2788" i="1"/>
  <c r="AT2789" i="1"/>
  <c r="AT2790" i="1"/>
  <c r="AT2791" i="1"/>
  <c r="AT2792" i="1"/>
  <c r="AT2793" i="1"/>
  <c r="AT2794" i="1"/>
  <c r="AT2795" i="1"/>
  <c r="AT2796" i="1"/>
  <c r="AT2797" i="1"/>
  <c r="AT2798" i="1"/>
  <c r="AT2799" i="1"/>
  <c r="AT2800" i="1"/>
  <c r="AT2801" i="1"/>
  <c r="AT2802" i="1"/>
  <c r="AT2803" i="1"/>
  <c r="AT2804" i="1"/>
  <c r="AT2805" i="1"/>
  <c r="AT2806" i="1"/>
  <c r="AT2807" i="1"/>
  <c r="AT2808" i="1"/>
  <c r="AT2809" i="1"/>
  <c r="AT2810" i="1"/>
  <c r="AT2811" i="1"/>
  <c r="AT2812" i="1"/>
  <c r="AT2813" i="1"/>
  <c r="AT2814" i="1"/>
  <c r="AT2815" i="1"/>
  <c r="AT2816" i="1"/>
  <c r="AT2817" i="1"/>
  <c r="AT2818" i="1"/>
  <c r="AT2819" i="1"/>
  <c r="AT2820" i="1"/>
  <c r="AT2821" i="1"/>
  <c r="AT2822" i="1"/>
  <c r="AT2823" i="1"/>
  <c r="AT2824" i="1"/>
  <c r="AT2825" i="1"/>
  <c r="AT2826" i="1"/>
  <c r="AT2827" i="1"/>
  <c r="AT2828" i="1"/>
  <c r="AT2829" i="1"/>
  <c r="AT2830" i="1"/>
  <c r="AT2831" i="1"/>
  <c r="AT2832" i="1"/>
  <c r="AT2833" i="1"/>
  <c r="AT2834" i="1"/>
  <c r="AT2835" i="1"/>
  <c r="AT2836" i="1"/>
  <c r="AT2837" i="1"/>
  <c r="AT2838" i="1"/>
  <c r="AT2839" i="1"/>
  <c r="AT2840" i="1"/>
  <c r="AT2841" i="1"/>
  <c r="AT2842" i="1"/>
  <c r="AT2843" i="1"/>
  <c r="AT2844" i="1"/>
  <c r="AT2845" i="1"/>
  <c r="AT2846" i="1"/>
  <c r="AT2847" i="1"/>
  <c r="AT2848" i="1"/>
  <c r="AT2849" i="1"/>
  <c r="AT2850" i="1"/>
  <c r="AT2851" i="1"/>
  <c r="AT2852" i="1"/>
  <c r="AT2853" i="1"/>
  <c r="AT2854" i="1"/>
  <c r="AT2855" i="1"/>
  <c r="AT2856" i="1"/>
  <c r="AT2857" i="1"/>
  <c r="AT2858" i="1"/>
  <c r="AT2859" i="1"/>
  <c r="AT2860" i="1"/>
  <c r="AT2861" i="1"/>
  <c r="AT2862" i="1"/>
  <c r="AT2863" i="1"/>
  <c r="AT2864" i="1"/>
  <c r="AT2865" i="1"/>
  <c r="AT2866" i="1"/>
  <c r="AT2867" i="1"/>
  <c r="AT2868" i="1"/>
  <c r="AT2869" i="1"/>
  <c r="AT2870" i="1"/>
  <c r="AT2871" i="1"/>
  <c r="AT2872" i="1"/>
  <c r="AT2873" i="1"/>
  <c r="AT2874" i="1"/>
  <c r="AT2875" i="1"/>
  <c r="AT2876" i="1"/>
  <c r="AT2877" i="1"/>
  <c r="AT2878" i="1"/>
  <c r="AT2879" i="1"/>
  <c r="AT2880" i="1"/>
  <c r="AT2881" i="1"/>
  <c r="AT2882" i="1"/>
  <c r="AT2883" i="1"/>
  <c r="AT2884" i="1"/>
  <c r="AT2885" i="1"/>
  <c r="AT2886" i="1"/>
  <c r="AT2887" i="1"/>
  <c r="AT2888" i="1"/>
  <c r="AT2889" i="1"/>
  <c r="AT2890" i="1"/>
  <c r="AT2891" i="1"/>
  <c r="AT2892" i="1"/>
  <c r="AT2893" i="1"/>
  <c r="AT2894" i="1"/>
  <c r="AT2895" i="1"/>
  <c r="AT2896" i="1"/>
  <c r="AT2897" i="1"/>
  <c r="AT2898" i="1"/>
  <c r="AT2899" i="1"/>
  <c r="AT2900" i="1"/>
  <c r="AT2901" i="1"/>
  <c r="AT2902" i="1"/>
  <c r="AT2903" i="1"/>
  <c r="AT2904" i="1"/>
  <c r="AT2905" i="1"/>
  <c r="AT2906" i="1"/>
  <c r="AT2907" i="1"/>
  <c r="AT2908" i="1"/>
  <c r="AT2909" i="1"/>
  <c r="AT2910" i="1"/>
  <c r="AT2911" i="1"/>
  <c r="AT2912" i="1"/>
  <c r="AT2913" i="1"/>
  <c r="AT2914" i="1"/>
  <c r="AT2915" i="1"/>
  <c r="AT2916" i="1"/>
  <c r="AT2917" i="1"/>
  <c r="AT2918" i="1"/>
  <c r="AT2919" i="1"/>
  <c r="AT2920" i="1"/>
  <c r="AT2921" i="1"/>
  <c r="AT2922" i="1"/>
  <c r="AT2923" i="1"/>
  <c r="AT2924" i="1"/>
  <c r="AT2925" i="1"/>
  <c r="AT2926" i="1"/>
  <c r="AT2927" i="1"/>
  <c r="AT2928" i="1"/>
  <c r="AT2929" i="1"/>
  <c r="AT2930" i="1"/>
  <c r="AT2931" i="1"/>
  <c r="AT2932" i="1"/>
  <c r="AT2933" i="1"/>
  <c r="AT2934" i="1"/>
  <c r="AT2935" i="1"/>
  <c r="AT2936" i="1"/>
  <c r="AT2937" i="1"/>
  <c r="AT2938" i="1"/>
  <c r="AT2939" i="1"/>
  <c r="AT2940" i="1"/>
  <c r="AT2941" i="1"/>
  <c r="AT2942" i="1"/>
  <c r="AT2943" i="1"/>
  <c r="AT2944" i="1"/>
  <c r="AT2945" i="1"/>
  <c r="AT2946" i="1"/>
  <c r="AT2947" i="1"/>
  <c r="AT2948" i="1"/>
  <c r="AT2949" i="1"/>
  <c r="AT2950" i="1"/>
  <c r="AT2951" i="1"/>
  <c r="AT2952" i="1"/>
  <c r="AT2953" i="1"/>
  <c r="AT2954" i="1"/>
  <c r="AT2955" i="1"/>
  <c r="AT2956" i="1"/>
  <c r="AT2957" i="1"/>
  <c r="AT2958" i="1"/>
  <c r="AT2959" i="1"/>
  <c r="AT2960" i="1"/>
  <c r="AT2961" i="1"/>
  <c r="AT2962" i="1"/>
  <c r="AT2963" i="1"/>
  <c r="AT2964" i="1"/>
  <c r="AT2965" i="1"/>
  <c r="AT2966" i="1"/>
  <c r="AT2967" i="1"/>
  <c r="AT2968" i="1"/>
  <c r="AT2969" i="1"/>
  <c r="AT2970" i="1"/>
  <c r="AT2971" i="1"/>
  <c r="AT2972" i="1"/>
  <c r="AT2973" i="1"/>
  <c r="AT2974" i="1"/>
  <c r="AT2975" i="1"/>
  <c r="AT2976" i="1"/>
  <c r="AT2977" i="1"/>
  <c r="AT2978" i="1"/>
  <c r="AT2979" i="1"/>
  <c r="AT2980" i="1"/>
  <c r="AT2981" i="1"/>
  <c r="AT2982" i="1"/>
  <c r="AT2983" i="1"/>
  <c r="AT2984" i="1"/>
  <c r="AT2985" i="1"/>
  <c r="AT2986" i="1"/>
  <c r="AT2987" i="1"/>
  <c r="AT2988" i="1"/>
  <c r="AT2989" i="1"/>
  <c r="AT2990" i="1"/>
  <c r="AT2991" i="1"/>
  <c r="AT2992" i="1"/>
  <c r="AT2993" i="1"/>
  <c r="AT2994" i="1"/>
  <c r="AT2995" i="1"/>
  <c r="AT2996" i="1"/>
  <c r="AT2997" i="1"/>
  <c r="AT2998" i="1"/>
  <c r="AT2999" i="1"/>
  <c r="AT3000" i="1"/>
  <c r="AT3001" i="1"/>
  <c r="AT3002" i="1"/>
  <c r="AT3003" i="1"/>
  <c r="AT3004" i="1"/>
  <c r="AT3005" i="1"/>
  <c r="AT3006" i="1"/>
  <c r="AT3007" i="1"/>
  <c r="AT3008" i="1"/>
  <c r="AT3009" i="1"/>
  <c r="AT3010" i="1"/>
  <c r="AT3011" i="1"/>
  <c r="AT3012" i="1"/>
  <c r="AT3013" i="1"/>
  <c r="AT3014" i="1"/>
  <c r="AT3015" i="1"/>
  <c r="AT3016" i="1"/>
  <c r="AT3017" i="1"/>
  <c r="AT3018" i="1"/>
  <c r="AT3019" i="1"/>
  <c r="AT3020" i="1"/>
  <c r="AT3021" i="1"/>
  <c r="AT3022" i="1"/>
  <c r="AT3023" i="1"/>
  <c r="AT3024" i="1"/>
  <c r="AT3025" i="1"/>
  <c r="AT3026" i="1"/>
  <c r="AT3027" i="1"/>
  <c r="AT3028" i="1"/>
  <c r="AT3029" i="1"/>
  <c r="AT3030" i="1"/>
  <c r="AT3031" i="1"/>
  <c r="AT3032" i="1"/>
  <c r="AT3033" i="1"/>
  <c r="AT3034" i="1"/>
  <c r="AT3035" i="1"/>
  <c r="AT3036" i="1"/>
  <c r="AT3037" i="1"/>
  <c r="AT3038" i="1"/>
  <c r="AT3039" i="1"/>
  <c r="AT3040" i="1"/>
  <c r="AT3041" i="1"/>
  <c r="AT3042" i="1"/>
  <c r="AT3043" i="1"/>
  <c r="AT3044" i="1"/>
  <c r="AT3045" i="1"/>
  <c r="AT3046" i="1"/>
  <c r="AT3047" i="1"/>
  <c r="AT3048" i="1"/>
  <c r="AT3049" i="1"/>
  <c r="AT3050" i="1"/>
  <c r="AT3051" i="1"/>
  <c r="AT3052" i="1"/>
  <c r="AT3053" i="1"/>
  <c r="AT3054" i="1"/>
  <c r="AT3055" i="1"/>
  <c r="AT3056" i="1"/>
  <c r="AT3057" i="1"/>
  <c r="AT3058" i="1"/>
  <c r="AT3059" i="1"/>
  <c r="AT3060" i="1"/>
  <c r="AT3061" i="1"/>
  <c r="AT3062" i="1"/>
  <c r="AT3063" i="1"/>
  <c r="AT3064" i="1"/>
  <c r="AT3065" i="1"/>
  <c r="AT3066" i="1"/>
  <c r="AT3067" i="1"/>
  <c r="AT3068" i="1"/>
  <c r="AT3069" i="1"/>
  <c r="AT3070" i="1"/>
  <c r="AT3071" i="1"/>
  <c r="AT3072" i="1"/>
  <c r="AT3073" i="1"/>
  <c r="AT3074" i="1"/>
  <c r="AT3075" i="1"/>
  <c r="AT3076" i="1"/>
  <c r="AT3077" i="1"/>
  <c r="AT3078" i="1"/>
  <c r="AT3079" i="1"/>
  <c r="AT3080" i="1"/>
  <c r="AT3081" i="1"/>
  <c r="AT3082" i="1"/>
  <c r="AT3083" i="1"/>
  <c r="AT3084" i="1"/>
  <c r="AT3085" i="1"/>
  <c r="AT3086" i="1"/>
  <c r="AT3087" i="1"/>
  <c r="AT3088" i="1"/>
  <c r="AT3089" i="1"/>
  <c r="AT3090" i="1"/>
  <c r="AT3091" i="1"/>
  <c r="AT3092" i="1"/>
  <c r="AT3093" i="1"/>
  <c r="AT3094" i="1"/>
  <c r="AT3095" i="1"/>
  <c r="AT3096" i="1"/>
  <c r="AT3097" i="1"/>
  <c r="AT3098" i="1"/>
  <c r="AT3099" i="1"/>
  <c r="AT3100" i="1"/>
  <c r="AT3101" i="1"/>
  <c r="AT3102" i="1"/>
  <c r="AT3103" i="1"/>
  <c r="AT3104" i="1"/>
  <c r="AT3105" i="1"/>
  <c r="AT3106" i="1"/>
  <c r="AT3107" i="1"/>
  <c r="AT3108" i="1"/>
  <c r="AT3109" i="1"/>
  <c r="AT3110" i="1"/>
  <c r="AT3111" i="1"/>
  <c r="AT3112" i="1"/>
  <c r="AT3113" i="1"/>
  <c r="AT3114" i="1"/>
  <c r="AT3115" i="1"/>
  <c r="AT3116" i="1"/>
  <c r="AT3117" i="1"/>
  <c r="AT3118" i="1"/>
  <c r="AT3119" i="1"/>
  <c r="AT3120" i="1"/>
  <c r="AT3121" i="1"/>
  <c r="AT3122" i="1"/>
  <c r="AT3123" i="1"/>
  <c r="AT3124" i="1"/>
  <c r="AT3125" i="1"/>
  <c r="AT3126" i="1"/>
  <c r="AT3127" i="1"/>
  <c r="AT3128" i="1"/>
  <c r="AT3129" i="1"/>
  <c r="AT3130" i="1"/>
  <c r="AT3131" i="1"/>
  <c r="AT3132" i="1"/>
  <c r="AT3133" i="1"/>
  <c r="AT3134" i="1"/>
  <c r="AT3135" i="1"/>
  <c r="AT3136" i="1"/>
  <c r="AT3137" i="1"/>
  <c r="AT3138" i="1"/>
  <c r="AT3139" i="1"/>
  <c r="AT3140" i="1"/>
  <c r="AT3141" i="1"/>
  <c r="AT3142" i="1"/>
  <c r="AT3143" i="1"/>
  <c r="AT3144" i="1"/>
  <c r="AT3145" i="1"/>
  <c r="AT3146" i="1"/>
  <c r="AT3147" i="1"/>
  <c r="AT3148" i="1"/>
  <c r="AT3149" i="1"/>
  <c r="AT3150" i="1"/>
  <c r="AT3151" i="1"/>
  <c r="AT3152" i="1"/>
  <c r="AT3153" i="1"/>
  <c r="AT3154" i="1"/>
  <c r="AT3155" i="1"/>
  <c r="AT3156" i="1"/>
  <c r="AT3157" i="1"/>
  <c r="AT3158" i="1"/>
  <c r="AT3159" i="1"/>
  <c r="AT3160" i="1"/>
  <c r="AT3161" i="1"/>
  <c r="AT3162" i="1"/>
  <c r="AT3163" i="1"/>
  <c r="AT3164" i="1"/>
  <c r="AT3165" i="1"/>
  <c r="AT3166" i="1"/>
  <c r="AT3167" i="1"/>
  <c r="AT3168" i="1"/>
  <c r="AT3169" i="1"/>
  <c r="AT3170" i="1"/>
  <c r="AT3171" i="1"/>
  <c r="AT3172" i="1"/>
  <c r="AT3173" i="1"/>
  <c r="AT3174" i="1"/>
  <c r="AT3175" i="1"/>
  <c r="AT3176" i="1"/>
  <c r="AT3177" i="1"/>
  <c r="AT3178" i="1"/>
  <c r="AT3179" i="1"/>
  <c r="AT3180" i="1"/>
  <c r="AT3181" i="1"/>
  <c r="AT3182" i="1"/>
  <c r="AT3183" i="1"/>
  <c r="AT3184" i="1"/>
  <c r="AT3185" i="1"/>
  <c r="AT3186" i="1"/>
  <c r="AT3187" i="1"/>
  <c r="AT3188" i="1"/>
  <c r="AT3189" i="1"/>
  <c r="AT3190" i="1"/>
  <c r="AT3191" i="1"/>
  <c r="AT3192" i="1"/>
  <c r="AT3193" i="1"/>
  <c r="AT3194" i="1"/>
  <c r="AT3195" i="1"/>
  <c r="AT3196" i="1"/>
  <c r="AT3197" i="1"/>
  <c r="AT3198" i="1"/>
  <c r="AT3199" i="1"/>
  <c r="AT3200" i="1"/>
  <c r="AT3201" i="1"/>
  <c r="AT3202" i="1"/>
  <c r="AT3203" i="1"/>
  <c r="AT3204" i="1"/>
  <c r="AT3205" i="1"/>
  <c r="AT3206" i="1"/>
  <c r="AT3207" i="1"/>
  <c r="AT3208" i="1"/>
  <c r="AT3209" i="1"/>
  <c r="AT3210" i="1"/>
  <c r="AT3211" i="1"/>
  <c r="AT3212" i="1"/>
  <c r="AT3213" i="1"/>
  <c r="AT3214" i="1"/>
  <c r="AT3215" i="1"/>
  <c r="AT3216" i="1"/>
  <c r="AT3217" i="1"/>
  <c r="AT3218" i="1"/>
  <c r="AT3219" i="1"/>
  <c r="AT3220" i="1"/>
  <c r="AT3221" i="1"/>
  <c r="AT3222" i="1"/>
  <c r="AT3223" i="1"/>
  <c r="AT3224" i="1"/>
  <c r="AT3225" i="1"/>
  <c r="AT3226" i="1"/>
  <c r="AT3227" i="1"/>
  <c r="AT3228" i="1"/>
  <c r="AT3229" i="1"/>
  <c r="AT3230" i="1"/>
  <c r="AT3231" i="1"/>
  <c r="AT3232" i="1"/>
  <c r="AT3233" i="1"/>
  <c r="AT3234" i="1"/>
  <c r="AT3235" i="1"/>
  <c r="AT3236" i="1"/>
  <c r="AT3237" i="1"/>
  <c r="AT3238" i="1"/>
  <c r="AT3239" i="1"/>
  <c r="AT3240" i="1"/>
  <c r="AT3241" i="1"/>
  <c r="AT3242" i="1"/>
  <c r="AT3243" i="1"/>
  <c r="AT3244" i="1"/>
  <c r="AT3245" i="1"/>
  <c r="AT3246" i="1"/>
  <c r="AT3247" i="1"/>
  <c r="AT3248" i="1"/>
  <c r="AT3249" i="1"/>
  <c r="AT3250" i="1"/>
  <c r="AT3251" i="1"/>
  <c r="AT3252" i="1"/>
  <c r="AT3253" i="1"/>
  <c r="AT3254" i="1"/>
  <c r="AT3255" i="1"/>
  <c r="AT3256" i="1"/>
  <c r="AT3257" i="1"/>
  <c r="AT3258" i="1"/>
  <c r="AT3259" i="1"/>
  <c r="AT3260" i="1"/>
  <c r="AT3261" i="1"/>
  <c r="AT3262" i="1"/>
  <c r="AT3263" i="1"/>
  <c r="AT3264" i="1"/>
  <c r="AT3265" i="1"/>
  <c r="AT3266" i="1"/>
  <c r="AT3267" i="1"/>
  <c r="AT3268" i="1"/>
  <c r="AT3269" i="1"/>
  <c r="AT3270" i="1"/>
  <c r="AT3271" i="1"/>
  <c r="AT3272" i="1"/>
  <c r="AT3273" i="1"/>
  <c r="AT3274" i="1"/>
  <c r="AT3275" i="1"/>
  <c r="AT3276" i="1"/>
  <c r="AT3277" i="1"/>
  <c r="AT3278" i="1"/>
  <c r="AT3279" i="1"/>
  <c r="AT3280" i="1"/>
  <c r="AT3281" i="1"/>
  <c r="AT3282" i="1"/>
  <c r="AT3283" i="1"/>
  <c r="AT3284" i="1"/>
  <c r="AT3285" i="1"/>
  <c r="AT3286" i="1"/>
  <c r="AT3287" i="1"/>
  <c r="AT3288" i="1"/>
  <c r="AT3289" i="1"/>
  <c r="AT3290" i="1"/>
  <c r="AT3291" i="1"/>
  <c r="AT3292" i="1"/>
  <c r="AT3293" i="1"/>
  <c r="AT3294" i="1"/>
  <c r="AT3295" i="1"/>
  <c r="AT3296" i="1"/>
  <c r="AT3297" i="1"/>
  <c r="AT3298" i="1"/>
  <c r="AT3299" i="1"/>
  <c r="AT3300" i="1"/>
  <c r="AT3301" i="1"/>
  <c r="AT3302" i="1"/>
  <c r="AT3303" i="1"/>
  <c r="AT3304" i="1"/>
  <c r="AT3305" i="1"/>
  <c r="AT3306" i="1"/>
  <c r="AT3307" i="1"/>
  <c r="AT3308" i="1"/>
  <c r="AT3309" i="1"/>
  <c r="AT3310" i="1"/>
  <c r="AT3311" i="1"/>
  <c r="AT3312" i="1"/>
  <c r="AT3313" i="1"/>
  <c r="AT3314" i="1"/>
  <c r="AT3315" i="1"/>
  <c r="AT3316" i="1"/>
  <c r="AT3317" i="1"/>
  <c r="AT3318" i="1"/>
  <c r="AT3319" i="1"/>
  <c r="AT3320" i="1"/>
  <c r="AT3321" i="1"/>
  <c r="AT3322" i="1"/>
  <c r="AT3323" i="1"/>
  <c r="AT3324" i="1"/>
  <c r="AT3325" i="1"/>
  <c r="AT3326" i="1"/>
  <c r="AT3327" i="1"/>
  <c r="AT3328" i="1"/>
  <c r="AT3329" i="1"/>
  <c r="AT3330" i="1"/>
  <c r="AT3331" i="1"/>
  <c r="AT3332" i="1"/>
  <c r="AT3333" i="1"/>
  <c r="AT3334" i="1"/>
  <c r="AT3335" i="1"/>
  <c r="AT3339" i="1"/>
  <c r="AT3340" i="1"/>
  <c r="AT3341" i="1"/>
  <c r="AT3342" i="1"/>
  <c r="AT3343" i="1"/>
  <c r="AT3344" i="1"/>
  <c r="AT3345" i="1"/>
  <c r="AT3346" i="1"/>
  <c r="AT3347" i="1"/>
  <c r="AT3348" i="1"/>
  <c r="AT3349" i="1"/>
  <c r="AT3350" i="1"/>
  <c r="AT3351" i="1"/>
  <c r="AT3352" i="1"/>
  <c r="AT3353" i="1"/>
  <c r="AT3354" i="1"/>
  <c r="AT3355" i="1"/>
  <c r="AT3356" i="1"/>
  <c r="AT3357" i="1"/>
  <c r="AT3358" i="1"/>
  <c r="AT3359" i="1"/>
  <c r="AT3360" i="1"/>
  <c r="AT3361" i="1"/>
  <c r="AT3362" i="1"/>
  <c r="AT3363" i="1"/>
  <c r="AT3364" i="1"/>
  <c r="AT3365" i="1"/>
  <c r="AT3366" i="1"/>
  <c r="AT3367" i="1"/>
  <c r="AT3368" i="1"/>
  <c r="AT3369" i="1"/>
  <c r="AT3370" i="1"/>
  <c r="AT3371" i="1"/>
  <c r="AT3372" i="1"/>
  <c r="AT3373" i="1"/>
  <c r="AT3374" i="1"/>
  <c r="AT3375" i="1"/>
  <c r="AT3376" i="1"/>
  <c r="AT3377" i="1"/>
  <c r="AT3378" i="1"/>
  <c r="AT3379" i="1"/>
  <c r="AT3380" i="1"/>
  <c r="AT3381" i="1"/>
  <c r="AT3382" i="1"/>
  <c r="AT3383" i="1"/>
  <c r="AT3384" i="1"/>
  <c r="AT3385" i="1"/>
  <c r="AT3386" i="1"/>
  <c r="AT3387" i="1"/>
  <c r="AT3388" i="1"/>
  <c r="AT3389" i="1"/>
  <c r="AT3390" i="1"/>
  <c r="AT3391" i="1"/>
  <c r="AT3392" i="1"/>
  <c r="AT3393" i="1"/>
  <c r="AT3394" i="1"/>
  <c r="AT3395" i="1"/>
  <c r="AT3396" i="1"/>
  <c r="AT3397" i="1"/>
  <c r="AT3398" i="1"/>
  <c r="AT3399" i="1"/>
  <c r="AT3400" i="1"/>
  <c r="AT3401" i="1"/>
  <c r="AT3402" i="1"/>
  <c r="AT3403" i="1"/>
  <c r="AT3404" i="1"/>
  <c r="AT3405" i="1"/>
  <c r="AT3406" i="1"/>
  <c r="AT3407" i="1"/>
  <c r="AT3408" i="1"/>
  <c r="AT3409" i="1"/>
  <c r="AT3410" i="1"/>
  <c r="AT3411" i="1"/>
  <c r="AT3412" i="1"/>
  <c r="AT3413" i="1"/>
  <c r="AT3414" i="1"/>
  <c r="AT3415" i="1"/>
  <c r="AT3416" i="1"/>
  <c r="AT3417" i="1"/>
  <c r="AT3418" i="1"/>
  <c r="AT3419" i="1"/>
  <c r="AT3420" i="1"/>
  <c r="AT3421" i="1"/>
  <c r="AT3422" i="1"/>
  <c r="AT3423" i="1"/>
  <c r="AT3424" i="1"/>
  <c r="AT3425" i="1"/>
  <c r="AT3426" i="1"/>
  <c r="AT3427" i="1"/>
  <c r="AT3428" i="1"/>
  <c r="AT3429" i="1"/>
  <c r="AT3430" i="1"/>
  <c r="AT3431" i="1"/>
  <c r="AT3432" i="1"/>
  <c r="AT3433" i="1"/>
  <c r="AT3434" i="1"/>
  <c r="AT3435" i="1"/>
  <c r="AT3436" i="1"/>
  <c r="AT3437" i="1"/>
  <c r="AT3438" i="1"/>
  <c r="AT3439" i="1"/>
  <c r="AT3440" i="1"/>
  <c r="AT3441" i="1"/>
  <c r="AT3442" i="1"/>
  <c r="AT3443" i="1"/>
  <c r="AT3444" i="1"/>
  <c r="AT3445" i="1"/>
  <c r="AT3446" i="1"/>
  <c r="AT3447" i="1"/>
  <c r="AT3448" i="1"/>
  <c r="AT3449" i="1"/>
  <c r="AT3450" i="1"/>
  <c r="AT3451" i="1"/>
  <c r="AT3452" i="1"/>
  <c r="AT3453" i="1"/>
  <c r="AT3454" i="1"/>
  <c r="AT3455" i="1"/>
  <c r="AT3456" i="1"/>
  <c r="AT3457" i="1"/>
  <c r="AT3458" i="1"/>
  <c r="AT3459" i="1"/>
  <c r="AT3460" i="1"/>
  <c r="AT3461" i="1"/>
  <c r="AT3462" i="1"/>
  <c r="AT3463" i="1"/>
  <c r="AT3464" i="1"/>
  <c r="AT3465" i="1"/>
  <c r="AT3466" i="1"/>
  <c r="AT3467" i="1"/>
  <c r="AT3468" i="1"/>
  <c r="AT3469" i="1"/>
  <c r="AT3470" i="1"/>
  <c r="AT3471" i="1"/>
  <c r="AT3472" i="1"/>
  <c r="AT3473" i="1"/>
  <c r="AT3474" i="1"/>
  <c r="AT3475" i="1"/>
  <c r="AT3476" i="1"/>
  <c r="AT3477" i="1"/>
  <c r="AT3478" i="1"/>
  <c r="AT3479" i="1"/>
  <c r="AT3480" i="1"/>
  <c r="AT3481" i="1"/>
  <c r="AT3482" i="1"/>
  <c r="AT3483" i="1"/>
  <c r="AT3484" i="1"/>
  <c r="AT3485" i="1"/>
  <c r="AT3486" i="1"/>
  <c r="AT3487" i="1"/>
  <c r="AT3488" i="1"/>
  <c r="AT3489" i="1"/>
  <c r="AT3490" i="1"/>
  <c r="AT3491" i="1"/>
  <c r="AT3492" i="1"/>
  <c r="AT3493" i="1"/>
  <c r="AT3494" i="1"/>
  <c r="AT3495" i="1"/>
  <c r="AT3496" i="1"/>
  <c r="AT3497" i="1"/>
  <c r="AT3498" i="1"/>
  <c r="AT3499" i="1"/>
  <c r="AT3500" i="1"/>
  <c r="AT3501" i="1"/>
  <c r="AT3502" i="1"/>
  <c r="AT3503" i="1"/>
  <c r="AT3504" i="1"/>
  <c r="AT3505" i="1"/>
  <c r="AT3506" i="1"/>
  <c r="AT3507" i="1"/>
  <c r="AT3508" i="1"/>
  <c r="AT3509" i="1"/>
  <c r="AT3510" i="1"/>
  <c r="AT3511" i="1"/>
  <c r="AT3512" i="1"/>
  <c r="AT3513" i="1"/>
  <c r="AT3514" i="1"/>
  <c r="AT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0" i="1"/>
  <c r="AR3271" i="1"/>
  <c r="AR3272" i="1"/>
  <c r="AR3273" i="1"/>
  <c r="AR3274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4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25" i="1"/>
  <c r="AR3326" i="1"/>
  <c r="AR3327" i="1"/>
  <c r="AR3328" i="1"/>
  <c r="AR3329" i="1"/>
  <c r="AR3330" i="1"/>
  <c r="AR3331" i="1"/>
  <c r="AR3332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1895" i="1"/>
  <c r="AS1896" i="1"/>
  <c r="AS1897" i="1"/>
  <c r="AS1898" i="1"/>
  <c r="AS1899" i="1"/>
  <c r="AS1900" i="1"/>
  <c r="AS1901" i="1"/>
  <c r="AS1902" i="1"/>
  <c r="AS1903" i="1"/>
  <c r="AS1904" i="1"/>
  <c r="AS1905" i="1"/>
  <c r="AS1906" i="1"/>
  <c r="AS1907" i="1"/>
  <c r="AS1908" i="1"/>
  <c r="AS1909" i="1"/>
  <c r="AS1910" i="1"/>
  <c r="AS1911" i="1"/>
  <c r="AS1912" i="1"/>
  <c r="AS1913" i="1"/>
  <c r="AS1914" i="1"/>
  <c r="AS1915" i="1"/>
  <c r="AS1916" i="1"/>
  <c r="AS1917" i="1"/>
  <c r="AS1918" i="1"/>
  <c r="AS1919" i="1"/>
  <c r="AS1920" i="1"/>
  <c r="AS1921" i="1"/>
  <c r="AS1922" i="1"/>
  <c r="AS1923" i="1"/>
  <c r="AS1924" i="1"/>
  <c r="AS1925" i="1"/>
  <c r="AS1926" i="1"/>
  <c r="AS1927" i="1"/>
  <c r="AS1928" i="1"/>
  <c r="AS1929" i="1"/>
  <c r="AS1930" i="1"/>
  <c r="AS1931" i="1"/>
  <c r="AS1932" i="1"/>
  <c r="AS1933" i="1"/>
  <c r="AS1934" i="1"/>
  <c r="AS1935" i="1"/>
  <c r="AS1936" i="1"/>
  <c r="AS1937" i="1"/>
  <c r="AS1938" i="1"/>
  <c r="AS1939" i="1"/>
  <c r="AS1940" i="1"/>
  <c r="AS1941" i="1"/>
  <c r="AS1942" i="1"/>
  <c r="AS1943" i="1"/>
  <c r="AS1944" i="1"/>
  <c r="AS1945" i="1"/>
  <c r="AS1946" i="1"/>
  <c r="AS1947" i="1"/>
  <c r="AS1948" i="1"/>
  <c r="AS1949" i="1"/>
  <c r="AS1950" i="1"/>
  <c r="AS1951" i="1"/>
  <c r="AS1952" i="1"/>
  <c r="AS1953" i="1"/>
  <c r="AS1954" i="1"/>
  <c r="AS1955" i="1"/>
  <c r="AS1956" i="1"/>
  <c r="AS1957" i="1"/>
  <c r="AS1958" i="1"/>
  <c r="AS1959" i="1"/>
  <c r="AS1960" i="1"/>
  <c r="AS1961" i="1"/>
  <c r="AS1962" i="1"/>
  <c r="AS1963" i="1"/>
  <c r="AS1964" i="1"/>
  <c r="AS1965" i="1"/>
  <c r="AS1966" i="1"/>
  <c r="AS1967" i="1"/>
  <c r="AS1968" i="1"/>
  <c r="AS1969" i="1"/>
  <c r="AS1970" i="1"/>
  <c r="AS1971" i="1"/>
  <c r="AS1972" i="1"/>
  <c r="AS1973" i="1"/>
  <c r="AS1974" i="1"/>
  <c r="AS1975" i="1"/>
  <c r="AS1976" i="1"/>
  <c r="AS1977" i="1"/>
  <c r="AS1978" i="1"/>
  <c r="AS1979" i="1"/>
  <c r="AS1980" i="1"/>
  <c r="AS1981" i="1"/>
  <c r="AS1982" i="1"/>
  <c r="AS1983" i="1"/>
  <c r="AS1984" i="1"/>
  <c r="AS1985" i="1"/>
  <c r="AS1986" i="1"/>
  <c r="AS1987" i="1"/>
  <c r="AS1988" i="1"/>
  <c r="AS1989" i="1"/>
  <c r="AS1990" i="1"/>
  <c r="AS1991" i="1"/>
  <c r="AS1992" i="1"/>
  <c r="AS1993" i="1"/>
  <c r="AS1994" i="1"/>
  <c r="AS1995" i="1"/>
  <c r="AS1996" i="1"/>
  <c r="AS1997" i="1"/>
  <c r="AS1998" i="1"/>
  <c r="AS1999" i="1"/>
  <c r="AS2000" i="1"/>
  <c r="AS2001" i="1"/>
  <c r="AS2002" i="1"/>
  <c r="AS2003" i="1"/>
  <c r="AS2004" i="1"/>
  <c r="AS2005" i="1"/>
  <c r="AS2006" i="1"/>
  <c r="AS2007" i="1"/>
  <c r="AS2008" i="1"/>
  <c r="AS2009" i="1"/>
  <c r="AS2010" i="1"/>
  <c r="AS2011" i="1"/>
  <c r="AS2012" i="1"/>
  <c r="AS2013" i="1"/>
  <c r="AS2014" i="1"/>
  <c r="AS2015" i="1"/>
  <c r="AS2016" i="1"/>
  <c r="AS2017" i="1"/>
  <c r="AS2018" i="1"/>
  <c r="AS2019" i="1"/>
  <c r="AS2020" i="1"/>
  <c r="AS2021" i="1"/>
  <c r="AS2022" i="1"/>
  <c r="AS2023" i="1"/>
  <c r="AS2024" i="1"/>
  <c r="AS2025" i="1"/>
  <c r="AS2026" i="1"/>
  <c r="AS2027" i="1"/>
  <c r="AS2028" i="1"/>
  <c r="AS2029" i="1"/>
  <c r="AS2030" i="1"/>
  <c r="AS2031" i="1"/>
  <c r="AS2032" i="1"/>
  <c r="AS2033" i="1"/>
  <c r="AS2034" i="1"/>
  <c r="AS2035" i="1"/>
  <c r="AS2036" i="1"/>
  <c r="AS2037" i="1"/>
  <c r="AS2038" i="1"/>
  <c r="AS2039" i="1"/>
  <c r="AS2040" i="1"/>
  <c r="AS2041" i="1"/>
  <c r="AS2042" i="1"/>
  <c r="AS2043" i="1"/>
  <c r="AS2044" i="1"/>
  <c r="AS2045" i="1"/>
  <c r="AS2046" i="1"/>
  <c r="AS2047" i="1"/>
  <c r="AS2048" i="1"/>
  <c r="AS2049" i="1"/>
  <c r="AS2050" i="1"/>
  <c r="AS2051" i="1"/>
  <c r="AS2052" i="1"/>
  <c r="AS2053" i="1"/>
  <c r="AS2054" i="1"/>
  <c r="AS2055" i="1"/>
  <c r="AS2056" i="1"/>
  <c r="AS2057" i="1"/>
  <c r="AS2058" i="1"/>
  <c r="AS2059" i="1"/>
  <c r="AS2060" i="1"/>
  <c r="AS2061" i="1"/>
  <c r="AS2062" i="1"/>
  <c r="AS2063" i="1"/>
  <c r="AS2064" i="1"/>
  <c r="AS2065" i="1"/>
  <c r="AS2066" i="1"/>
  <c r="AS2067" i="1"/>
  <c r="AS2068" i="1"/>
  <c r="AS2069" i="1"/>
  <c r="AS2070" i="1"/>
  <c r="AS2071" i="1"/>
  <c r="AS2072" i="1"/>
  <c r="AS2073" i="1"/>
  <c r="AS2074" i="1"/>
  <c r="AS2075" i="1"/>
  <c r="AS2076" i="1"/>
  <c r="AS2077" i="1"/>
  <c r="AS2078" i="1"/>
  <c r="AS2079" i="1"/>
  <c r="AS2080" i="1"/>
  <c r="AS2081" i="1"/>
  <c r="AS2082" i="1"/>
  <c r="AS2083" i="1"/>
  <c r="AS2084" i="1"/>
  <c r="AS2085" i="1"/>
  <c r="AS2086" i="1"/>
  <c r="AS2087" i="1"/>
  <c r="AS2088" i="1"/>
  <c r="AS2089" i="1"/>
  <c r="AS2090" i="1"/>
  <c r="AS2091" i="1"/>
  <c r="AS2092" i="1"/>
  <c r="AS2093" i="1"/>
  <c r="AS2094" i="1"/>
  <c r="AS2095" i="1"/>
  <c r="AS2096" i="1"/>
  <c r="AS2097" i="1"/>
  <c r="AS2098" i="1"/>
  <c r="AS2099" i="1"/>
  <c r="AS2100" i="1"/>
  <c r="AS2101" i="1"/>
  <c r="AS2102" i="1"/>
  <c r="AS2103" i="1"/>
  <c r="AS2104" i="1"/>
  <c r="AS2105" i="1"/>
  <c r="AS2106" i="1"/>
  <c r="AS2107" i="1"/>
  <c r="AS2108" i="1"/>
  <c r="AS2109" i="1"/>
  <c r="AS2110" i="1"/>
  <c r="AS2111" i="1"/>
  <c r="AS2112" i="1"/>
  <c r="AS2113" i="1"/>
  <c r="AS2114" i="1"/>
  <c r="AS2115" i="1"/>
  <c r="AS2116" i="1"/>
  <c r="AS2117" i="1"/>
  <c r="AS2118" i="1"/>
  <c r="AS2119" i="1"/>
  <c r="AS2120" i="1"/>
  <c r="AS2121" i="1"/>
  <c r="AS2122" i="1"/>
  <c r="AS2123" i="1"/>
  <c r="AS2124" i="1"/>
  <c r="AS2125" i="1"/>
  <c r="AS2126" i="1"/>
  <c r="AS2127" i="1"/>
  <c r="AS2128" i="1"/>
  <c r="AS2129" i="1"/>
  <c r="AS2130" i="1"/>
  <c r="AS2131" i="1"/>
  <c r="AS2132" i="1"/>
  <c r="AS2133" i="1"/>
  <c r="AS2134" i="1"/>
  <c r="AS2135" i="1"/>
  <c r="AS2136" i="1"/>
  <c r="AS2137" i="1"/>
  <c r="AS2138" i="1"/>
  <c r="AS2139" i="1"/>
  <c r="AS2140" i="1"/>
  <c r="AS2141" i="1"/>
  <c r="AS2142" i="1"/>
  <c r="AS2143" i="1"/>
  <c r="AS2144" i="1"/>
  <c r="AS2145" i="1"/>
  <c r="AS2146" i="1"/>
  <c r="AS2147" i="1"/>
  <c r="AS2148" i="1"/>
  <c r="AS2149" i="1"/>
  <c r="AS2150" i="1"/>
  <c r="AS2151" i="1"/>
  <c r="AS2152" i="1"/>
  <c r="AS2153" i="1"/>
  <c r="AS2154" i="1"/>
  <c r="AS2155" i="1"/>
  <c r="AS2156" i="1"/>
  <c r="AS2157" i="1"/>
  <c r="AS2158" i="1"/>
  <c r="AS2159" i="1"/>
  <c r="AS2160" i="1"/>
  <c r="AS2161" i="1"/>
  <c r="AS2162" i="1"/>
  <c r="AS2163" i="1"/>
  <c r="AS2164" i="1"/>
  <c r="AS2165" i="1"/>
  <c r="AS2166" i="1"/>
  <c r="AS2167" i="1"/>
  <c r="AS2168" i="1"/>
  <c r="AS2169" i="1"/>
  <c r="AS2170" i="1"/>
  <c r="AS2171" i="1"/>
  <c r="AS2172" i="1"/>
  <c r="AS2173" i="1"/>
  <c r="AS2174" i="1"/>
  <c r="AS2175" i="1"/>
  <c r="AS2176" i="1"/>
  <c r="AS2177" i="1"/>
  <c r="AS2178" i="1"/>
  <c r="AS2179" i="1"/>
  <c r="AS2180" i="1"/>
  <c r="AS2181" i="1"/>
  <c r="AS2182" i="1"/>
  <c r="AS2183" i="1"/>
  <c r="AS2184" i="1"/>
  <c r="AS2185" i="1"/>
  <c r="AS2186" i="1"/>
  <c r="AS2187" i="1"/>
  <c r="AS2188" i="1"/>
  <c r="AS2189" i="1"/>
  <c r="AS2190" i="1"/>
  <c r="AS2191" i="1"/>
  <c r="AS2192" i="1"/>
  <c r="AS2193" i="1"/>
  <c r="AS2194" i="1"/>
  <c r="AS2195" i="1"/>
  <c r="AS2196" i="1"/>
  <c r="AS2197" i="1"/>
  <c r="AS2198" i="1"/>
  <c r="AS2199" i="1"/>
  <c r="AS2200" i="1"/>
  <c r="AS2201" i="1"/>
  <c r="AS2202" i="1"/>
  <c r="AS2203" i="1"/>
  <c r="AS2204" i="1"/>
  <c r="AS2205" i="1"/>
  <c r="AS2206" i="1"/>
  <c r="AS2207" i="1"/>
  <c r="AS2208" i="1"/>
  <c r="AS2209" i="1"/>
  <c r="AS2210" i="1"/>
  <c r="AS2211" i="1"/>
  <c r="AS2212" i="1"/>
  <c r="AS2213" i="1"/>
  <c r="AS2214" i="1"/>
  <c r="AS2215" i="1"/>
  <c r="AS2216" i="1"/>
  <c r="AS2217" i="1"/>
  <c r="AS2218" i="1"/>
  <c r="AS2219" i="1"/>
  <c r="AS2220" i="1"/>
  <c r="AS2221" i="1"/>
  <c r="AS2222" i="1"/>
  <c r="AS2223" i="1"/>
  <c r="AS2224" i="1"/>
  <c r="AS2225" i="1"/>
  <c r="AS2226" i="1"/>
  <c r="AS2227" i="1"/>
  <c r="AS2228" i="1"/>
  <c r="AS2229" i="1"/>
  <c r="AS2230" i="1"/>
  <c r="AS2231" i="1"/>
  <c r="AS2232" i="1"/>
  <c r="AS2233" i="1"/>
  <c r="AS2234" i="1"/>
  <c r="AS2235" i="1"/>
  <c r="AS2236" i="1"/>
  <c r="AS2237" i="1"/>
  <c r="AS2238" i="1"/>
  <c r="AS2239" i="1"/>
  <c r="AS2240" i="1"/>
  <c r="AS2241" i="1"/>
  <c r="AS2242" i="1"/>
  <c r="AS2243" i="1"/>
  <c r="AS2244" i="1"/>
  <c r="AS2245" i="1"/>
  <c r="AS2246" i="1"/>
  <c r="AS2247" i="1"/>
  <c r="AS2248" i="1"/>
  <c r="AS2249" i="1"/>
  <c r="AS2250" i="1"/>
  <c r="AS2251" i="1"/>
  <c r="AS2252" i="1"/>
  <c r="AS2253" i="1"/>
  <c r="AS2254" i="1"/>
  <c r="AS2255" i="1"/>
  <c r="AS2256" i="1"/>
  <c r="AS2257" i="1"/>
  <c r="AS2258" i="1"/>
  <c r="AS2259" i="1"/>
  <c r="AS2260" i="1"/>
  <c r="AS2261" i="1"/>
  <c r="AS2262" i="1"/>
  <c r="AS2263" i="1"/>
  <c r="AS2264" i="1"/>
  <c r="AS2265" i="1"/>
  <c r="AS2266" i="1"/>
  <c r="AS2267" i="1"/>
  <c r="AS2268" i="1"/>
  <c r="AS2269" i="1"/>
  <c r="AS2270" i="1"/>
  <c r="AS2271" i="1"/>
  <c r="AS2272" i="1"/>
  <c r="AS2273" i="1"/>
  <c r="AS2274" i="1"/>
  <c r="AS2275" i="1"/>
  <c r="AS2276" i="1"/>
  <c r="AS2277" i="1"/>
  <c r="AS2278" i="1"/>
  <c r="AS2279" i="1"/>
  <c r="AS2280" i="1"/>
  <c r="AS2281" i="1"/>
  <c r="AS2282" i="1"/>
  <c r="AS2283" i="1"/>
  <c r="AS2284" i="1"/>
  <c r="AS2285" i="1"/>
  <c r="AS2286" i="1"/>
  <c r="AS2287" i="1"/>
  <c r="AS2288" i="1"/>
  <c r="AS2289" i="1"/>
  <c r="AS2290" i="1"/>
  <c r="AS2291" i="1"/>
  <c r="AS2292" i="1"/>
  <c r="AS2293" i="1"/>
  <c r="AS2294" i="1"/>
  <c r="AS2295" i="1"/>
  <c r="AS2296" i="1"/>
  <c r="AS2297" i="1"/>
  <c r="AS2298" i="1"/>
  <c r="AS2299" i="1"/>
  <c r="AS2300" i="1"/>
  <c r="AS2301" i="1"/>
  <c r="AS2302" i="1"/>
  <c r="AS2303" i="1"/>
  <c r="AS2304" i="1"/>
  <c r="AS2305" i="1"/>
  <c r="AS2306" i="1"/>
  <c r="AS2307" i="1"/>
  <c r="AS2308" i="1"/>
  <c r="AS2309" i="1"/>
  <c r="AS2310" i="1"/>
  <c r="AS2311" i="1"/>
  <c r="AS2312" i="1"/>
  <c r="AS2313" i="1"/>
  <c r="AS2314" i="1"/>
  <c r="AS2315" i="1"/>
  <c r="AS2316" i="1"/>
  <c r="AS2317" i="1"/>
  <c r="AS2318" i="1"/>
  <c r="AS2319" i="1"/>
  <c r="AS2320" i="1"/>
  <c r="AS2321" i="1"/>
  <c r="AS2322" i="1"/>
  <c r="AS2323" i="1"/>
  <c r="AS2324" i="1"/>
  <c r="AS2325" i="1"/>
  <c r="AS2326" i="1"/>
  <c r="AS2327" i="1"/>
  <c r="AS2328" i="1"/>
  <c r="AS2329" i="1"/>
  <c r="AS2330" i="1"/>
  <c r="AS2331" i="1"/>
  <c r="AS2332" i="1"/>
  <c r="AS2333" i="1"/>
  <c r="AS2334" i="1"/>
  <c r="AS2335" i="1"/>
  <c r="AS2336" i="1"/>
  <c r="AS2337" i="1"/>
  <c r="AS2338" i="1"/>
  <c r="AS2339" i="1"/>
  <c r="AS2340" i="1"/>
  <c r="AS2341" i="1"/>
  <c r="AS2342" i="1"/>
  <c r="AS2343" i="1"/>
  <c r="AS2344" i="1"/>
  <c r="AS2345" i="1"/>
  <c r="AS2346" i="1"/>
  <c r="AS2347" i="1"/>
  <c r="AS2348" i="1"/>
  <c r="AS2349" i="1"/>
  <c r="AS2350" i="1"/>
  <c r="AS2351" i="1"/>
  <c r="AS2352" i="1"/>
  <c r="AS2353" i="1"/>
  <c r="AS2354" i="1"/>
  <c r="AS2355" i="1"/>
  <c r="AS2356" i="1"/>
  <c r="AS2357" i="1"/>
  <c r="AS2358" i="1"/>
  <c r="AS2359" i="1"/>
  <c r="AS2360" i="1"/>
  <c r="AS2361" i="1"/>
  <c r="AS2362" i="1"/>
  <c r="AS2363" i="1"/>
  <c r="AS2364" i="1"/>
  <c r="AS2365" i="1"/>
  <c r="AS2366" i="1"/>
  <c r="AS2367" i="1"/>
  <c r="AS2368" i="1"/>
  <c r="AS2369" i="1"/>
  <c r="AS2370" i="1"/>
  <c r="AS2371" i="1"/>
  <c r="AS2372" i="1"/>
  <c r="AS2373" i="1"/>
  <c r="AS2374" i="1"/>
  <c r="AS2375" i="1"/>
  <c r="AS2376" i="1"/>
  <c r="AS2377" i="1"/>
  <c r="AS2378" i="1"/>
  <c r="AS2379" i="1"/>
  <c r="AS2380" i="1"/>
  <c r="AS2381" i="1"/>
  <c r="AS2382" i="1"/>
  <c r="AS2383" i="1"/>
  <c r="AS2384" i="1"/>
  <c r="AS2385" i="1"/>
  <c r="AS2386" i="1"/>
  <c r="AS2387" i="1"/>
  <c r="AS2388" i="1"/>
  <c r="AS2389" i="1"/>
  <c r="AS2390" i="1"/>
  <c r="AS2391" i="1"/>
  <c r="AS2392" i="1"/>
  <c r="AS2393" i="1"/>
  <c r="AS2394" i="1"/>
  <c r="AS2395" i="1"/>
  <c r="AS2396" i="1"/>
  <c r="AS2397" i="1"/>
  <c r="AS2398" i="1"/>
  <c r="AS2399" i="1"/>
  <c r="AS2400" i="1"/>
  <c r="AS2401" i="1"/>
  <c r="AS2402" i="1"/>
  <c r="AS2403" i="1"/>
  <c r="AS2404" i="1"/>
  <c r="AS2405" i="1"/>
  <c r="AS2406" i="1"/>
  <c r="AS2407" i="1"/>
  <c r="AS2408" i="1"/>
  <c r="AS2409" i="1"/>
  <c r="AS2410" i="1"/>
  <c r="AS2411" i="1"/>
  <c r="AS2412" i="1"/>
  <c r="AS2413" i="1"/>
  <c r="AS2414" i="1"/>
  <c r="AS2415" i="1"/>
  <c r="AS2416" i="1"/>
  <c r="AS2417" i="1"/>
  <c r="AS2418" i="1"/>
  <c r="AS2419" i="1"/>
  <c r="AS2420" i="1"/>
  <c r="AS2421" i="1"/>
  <c r="AS2422" i="1"/>
  <c r="AS2423" i="1"/>
  <c r="AS2424" i="1"/>
  <c r="AS2425" i="1"/>
  <c r="AS2426" i="1"/>
  <c r="AS2427" i="1"/>
  <c r="AS2428" i="1"/>
  <c r="AS2429" i="1"/>
  <c r="AS2430" i="1"/>
  <c r="AS2431" i="1"/>
  <c r="AS2432" i="1"/>
  <c r="AS2433" i="1"/>
  <c r="AS2434" i="1"/>
  <c r="AS2435" i="1"/>
  <c r="AS2436" i="1"/>
  <c r="AS2437" i="1"/>
  <c r="AS2438" i="1"/>
  <c r="AS2439" i="1"/>
  <c r="AS2440" i="1"/>
  <c r="AS2441" i="1"/>
  <c r="AS2442" i="1"/>
  <c r="AS2443" i="1"/>
  <c r="AS2444" i="1"/>
  <c r="AS2445" i="1"/>
  <c r="AS2446" i="1"/>
  <c r="AS2447" i="1"/>
  <c r="AS2448" i="1"/>
  <c r="AS2449" i="1"/>
  <c r="AS2450" i="1"/>
  <c r="AS2451" i="1"/>
  <c r="AS2452" i="1"/>
  <c r="AS2453" i="1"/>
  <c r="AS2454" i="1"/>
  <c r="AS2455" i="1"/>
  <c r="AS2456" i="1"/>
  <c r="AS2457" i="1"/>
  <c r="AS2458" i="1"/>
  <c r="AS2459" i="1"/>
  <c r="AS2460" i="1"/>
  <c r="AS2461" i="1"/>
  <c r="AS2462" i="1"/>
  <c r="AS2463" i="1"/>
  <c r="AS2464" i="1"/>
  <c r="AS2465" i="1"/>
  <c r="AS2466" i="1"/>
  <c r="AS2467" i="1"/>
  <c r="AS2468" i="1"/>
  <c r="AS2469" i="1"/>
  <c r="AS2470" i="1"/>
  <c r="AS2471" i="1"/>
  <c r="AS2472" i="1"/>
  <c r="AS2473" i="1"/>
  <c r="AS2474" i="1"/>
  <c r="AS2475" i="1"/>
  <c r="AS2476" i="1"/>
  <c r="AS2477" i="1"/>
  <c r="AS2478" i="1"/>
  <c r="AS2479" i="1"/>
  <c r="AS2480" i="1"/>
  <c r="AS2481" i="1"/>
  <c r="AS2482" i="1"/>
  <c r="AS2483" i="1"/>
  <c r="AS2484" i="1"/>
  <c r="AS2485" i="1"/>
  <c r="AS2486" i="1"/>
  <c r="AS2487" i="1"/>
  <c r="AS2488" i="1"/>
  <c r="AS2489" i="1"/>
  <c r="AS2490" i="1"/>
  <c r="AS2491" i="1"/>
  <c r="AS2492" i="1"/>
  <c r="AS2493" i="1"/>
  <c r="AS2494" i="1"/>
  <c r="AS2495" i="1"/>
  <c r="AS2496" i="1"/>
  <c r="AS2497" i="1"/>
  <c r="AS2498" i="1"/>
  <c r="AS2499" i="1"/>
  <c r="AS2500" i="1"/>
  <c r="AS2501" i="1"/>
  <c r="AS2502" i="1"/>
  <c r="AS2503" i="1"/>
  <c r="AS2504" i="1"/>
  <c r="AS2505" i="1"/>
  <c r="AS2506" i="1"/>
  <c r="AS2507" i="1"/>
  <c r="AS2508" i="1"/>
  <c r="AS2509" i="1"/>
  <c r="AS2510" i="1"/>
  <c r="AS2511" i="1"/>
  <c r="AS2512" i="1"/>
  <c r="AS2513" i="1"/>
  <c r="AS2514" i="1"/>
  <c r="AS2515" i="1"/>
  <c r="AS2516" i="1"/>
  <c r="AS2517" i="1"/>
  <c r="AS2518" i="1"/>
  <c r="AS2519" i="1"/>
  <c r="AS2520" i="1"/>
  <c r="AS2521" i="1"/>
  <c r="AS2522" i="1"/>
  <c r="AS2523" i="1"/>
  <c r="AS2524" i="1"/>
  <c r="AS2525" i="1"/>
  <c r="AS2526" i="1"/>
  <c r="AS2527" i="1"/>
  <c r="AS2528" i="1"/>
  <c r="AS2529" i="1"/>
  <c r="AS2530" i="1"/>
  <c r="AS2531" i="1"/>
  <c r="AS2532" i="1"/>
  <c r="AS2533" i="1"/>
  <c r="AS2534" i="1"/>
  <c r="AS2535" i="1"/>
  <c r="AS2536" i="1"/>
  <c r="AS2537" i="1"/>
  <c r="AS2538" i="1"/>
  <c r="AS2539" i="1"/>
  <c r="AS2540" i="1"/>
  <c r="AS2541" i="1"/>
  <c r="AS2542" i="1"/>
  <c r="AS2543" i="1"/>
  <c r="AS2544" i="1"/>
  <c r="AS2545" i="1"/>
  <c r="AS2546" i="1"/>
  <c r="AS2547" i="1"/>
  <c r="AS2548" i="1"/>
  <c r="AS2549" i="1"/>
  <c r="AS2550" i="1"/>
  <c r="AS2551" i="1"/>
  <c r="AS2552" i="1"/>
  <c r="AS2553" i="1"/>
  <c r="AS2554" i="1"/>
  <c r="AS2555" i="1"/>
  <c r="AS2556" i="1"/>
  <c r="AS2557" i="1"/>
  <c r="AS2558" i="1"/>
  <c r="AS2559" i="1"/>
  <c r="AS2560" i="1"/>
  <c r="AS2561" i="1"/>
  <c r="AS2562" i="1"/>
  <c r="AS2563" i="1"/>
  <c r="AS2564" i="1"/>
  <c r="AS2565" i="1"/>
  <c r="AS2566" i="1"/>
  <c r="AS2567" i="1"/>
  <c r="AS2568" i="1"/>
  <c r="AS2569" i="1"/>
  <c r="AS2570" i="1"/>
  <c r="AS2571" i="1"/>
  <c r="AS2572" i="1"/>
  <c r="AS2573" i="1"/>
  <c r="AS2574" i="1"/>
  <c r="AS2575" i="1"/>
  <c r="AS2576" i="1"/>
  <c r="AS2577" i="1"/>
  <c r="AS2578" i="1"/>
  <c r="AS2579" i="1"/>
  <c r="AS2580" i="1"/>
  <c r="AS2581" i="1"/>
  <c r="AS2582" i="1"/>
  <c r="AS2583" i="1"/>
  <c r="AS2584" i="1"/>
  <c r="AS2585" i="1"/>
  <c r="AS2586" i="1"/>
  <c r="AS2587" i="1"/>
  <c r="AS2588" i="1"/>
  <c r="AS2589" i="1"/>
  <c r="AS2590" i="1"/>
  <c r="AS2591" i="1"/>
  <c r="AS2592" i="1"/>
  <c r="AS2593" i="1"/>
  <c r="AS2594" i="1"/>
  <c r="AS2595" i="1"/>
  <c r="AS2596" i="1"/>
  <c r="AS2597" i="1"/>
  <c r="AS2598" i="1"/>
  <c r="AS2599" i="1"/>
  <c r="AS2600" i="1"/>
  <c r="AS2601" i="1"/>
  <c r="AS2602" i="1"/>
  <c r="AS2603" i="1"/>
  <c r="AS2604" i="1"/>
  <c r="AS2605" i="1"/>
  <c r="AS2606" i="1"/>
  <c r="AS2607" i="1"/>
  <c r="AS2608" i="1"/>
  <c r="AS2609" i="1"/>
  <c r="AS2610" i="1"/>
  <c r="AS2611" i="1"/>
  <c r="AS2612" i="1"/>
  <c r="AS2613" i="1"/>
  <c r="AS2614" i="1"/>
  <c r="AS2615" i="1"/>
  <c r="AS2616" i="1"/>
  <c r="AS2617" i="1"/>
  <c r="AS2618" i="1"/>
  <c r="AS2619" i="1"/>
  <c r="AS2620" i="1"/>
  <c r="AS2621" i="1"/>
  <c r="AS2622" i="1"/>
  <c r="AS2623" i="1"/>
  <c r="AS2624" i="1"/>
  <c r="AS2625" i="1"/>
  <c r="AS2626" i="1"/>
  <c r="AS2627" i="1"/>
  <c r="AS2628" i="1"/>
  <c r="AS2629" i="1"/>
  <c r="AS2630" i="1"/>
  <c r="AS2631" i="1"/>
  <c r="AS2632" i="1"/>
  <c r="AS2633" i="1"/>
  <c r="AS2634" i="1"/>
  <c r="AS2635" i="1"/>
  <c r="AS2636" i="1"/>
  <c r="AS2637" i="1"/>
  <c r="AS2638" i="1"/>
  <c r="AS2639" i="1"/>
  <c r="AS2640" i="1"/>
  <c r="AS2641" i="1"/>
  <c r="AS2642" i="1"/>
  <c r="AS2643" i="1"/>
  <c r="AS2644" i="1"/>
  <c r="AS2645" i="1"/>
  <c r="AS2646" i="1"/>
  <c r="AS2647" i="1"/>
  <c r="AS2648" i="1"/>
  <c r="AS2649" i="1"/>
  <c r="AS2650" i="1"/>
  <c r="AS2651" i="1"/>
  <c r="AS2652" i="1"/>
  <c r="AS2653" i="1"/>
  <c r="AS2654" i="1"/>
  <c r="AS2655" i="1"/>
  <c r="AS2656" i="1"/>
  <c r="AS2657" i="1"/>
  <c r="AS2658" i="1"/>
  <c r="AS2659" i="1"/>
  <c r="AS2660" i="1"/>
  <c r="AS2661" i="1"/>
  <c r="AS2662" i="1"/>
  <c r="AS2663" i="1"/>
  <c r="AS2664" i="1"/>
  <c r="AS2665" i="1"/>
  <c r="AS2666" i="1"/>
  <c r="AS2667" i="1"/>
  <c r="AS2668" i="1"/>
  <c r="AS2669" i="1"/>
  <c r="AS2670" i="1"/>
  <c r="AS2671" i="1"/>
  <c r="AS2672" i="1"/>
  <c r="AS2673" i="1"/>
  <c r="AS2674" i="1"/>
  <c r="AS2675" i="1"/>
  <c r="AS2676" i="1"/>
  <c r="AS2677" i="1"/>
  <c r="AS2678" i="1"/>
  <c r="AS2679" i="1"/>
  <c r="AS2680" i="1"/>
  <c r="AS2681" i="1"/>
  <c r="AS2682" i="1"/>
  <c r="AS2683" i="1"/>
  <c r="AS2684" i="1"/>
  <c r="AS2685" i="1"/>
  <c r="AS2686" i="1"/>
  <c r="AS2687" i="1"/>
  <c r="AS2688" i="1"/>
  <c r="AS2689" i="1"/>
  <c r="AS2690" i="1"/>
  <c r="AS2691" i="1"/>
  <c r="AS2692" i="1"/>
  <c r="AS2693" i="1"/>
  <c r="AS2694" i="1"/>
  <c r="AS2695" i="1"/>
  <c r="AS2696" i="1"/>
  <c r="AS2697" i="1"/>
  <c r="AS2698" i="1"/>
  <c r="AS2699" i="1"/>
  <c r="AS2700" i="1"/>
  <c r="AS2701" i="1"/>
  <c r="AS2702" i="1"/>
  <c r="AS2703" i="1"/>
  <c r="AS2704" i="1"/>
  <c r="AS2705" i="1"/>
  <c r="AS2706" i="1"/>
  <c r="AS2707" i="1"/>
  <c r="AS2708" i="1"/>
  <c r="AS2709" i="1"/>
  <c r="AS2710" i="1"/>
  <c r="AS2711" i="1"/>
  <c r="AS2712" i="1"/>
  <c r="AS2713" i="1"/>
  <c r="AS2714" i="1"/>
  <c r="AS2715" i="1"/>
  <c r="AS2716" i="1"/>
  <c r="AS2717" i="1"/>
  <c r="AS2718" i="1"/>
  <c r="AS2719" i="1"/>
  <c r="AS2720" i="1"/>
  <c r="AS2721" i="1"/>
  <c r="AS2722" i="1"/>
  <c r="AS2723" i="1"/>
  <c r="AS2724" i="1"/>
  <c r="AS2725" i="1"/>
  <c r="AS2726" i="1"/>
  <c r="AS2727" i="1"/>
  <c r="AS2728" i="1"/>
  <c r="AS2729" i="1"/>
  <c r="AS2730" i="1"/>
  <c r="AS2731" i="1"/>
  <c r="AS2732" i="1"/>
  <c r="AS2733" i="1"/>
  <c r="AS2734" i="1"/>
  <c r="AS2735" i="1"/>
  <c r="AS2736" i="1"/>
  <c r="AS2737" i="1"/>
  <c r="AS2738" i="1"/>
  <c r="AS2739" i="1"/>
  <c r="AS2740" i="1"/>
  <c r="AS2741" i="1"/>
  <c r="AS2742" i="1"/>
  <c r="AS2743" i="1"/>
  <c r="AS2744" i="1"/>
  <c r="AS2745" i="1"/>
  <c r="AS2746" i="1"/>
  <c r="AS2747" i="1"/>
  <c r="AS2748" i="1"/>
  <c r="AS2749" i="1"/>
  <c r="AS2750" i="1"/>
  <c r="AS2751" i="1"/>
  <c r="AS2752" i="1"/>
  <c r="AS2753" i="1"/>
  <c r="AS2754" i="1"/>
  <c r="AS2755" i="1"/>
  <c r="AS2756" i="1"/>
  <c r="AS2757" i="1"/>
  <c r="AS2758" i="1"/>
  <c r="AS2759" i="1"/>
  <c r="AS2760" i="1"/>
  <c r="AS2761" i="1"/>
  <c r="AS2762" i="1"/>
  <c r="AS2763" i="1"/>
  <c r="AS2764" i="1"/>
  <c r="AS2765" i="1"/>
  <c r="AS2766" i="1"/>
  <c r="AS2767" i="1"/>
  <c r="AS2768" i="1"/>
  <c r="AS2769" i="1"/>
  <c r="AS2770" i="1"/>
  <c r="AS2771" i="1"/>
  <c r="AS2772" i="1"/>
  <c r="AS2773" i="1"/>
  <c r="AS2774" i="1"/>
  <c r="AS2775" i="1"/>
  <c r="AS2776" i="1"/>
  <c r="AS2777" i="1"/>
  <c r="AS2778" i="1"/>
  <c r="AS2779" i="1"/>
  <c r="AS2780" i="1"/>
  <c r="AS2781" i="1"/>
  <c r="AS2782" i="1"/>
  <c r="AS2783" i="1"/>
  <c r="AS2784" i="1"/>
  <c r="AS2785" i="1"/>
  <c r="AS2786" i="1"/>
  <c r="AS2787" i="1"/>
  <c r="AS2788" i="1"/>
  <c r="AS2789" i="1"/>
  <c r="AS2790" i="1"/>
  <c r="AS2791" i="1"/>
  <c r="AS2792" i="1"/>
  <c r="AS2793" i="1"/>
  <c r="AS2794" i="1"/>
  <c r="AS2795" i="1"/>
  <c r="AS2796" i="1"/>
  <c r="AS2797" i="1"/>
  <c r="AS2798" i="1"/>
  <c r="AS2799" i="1"/>
  <c r="AS2800" i="1"/>
  <c r="AS2801" i="1"/>
  <c r="AS2802" i="1"/>
  <c r="AS2803" i="1"/>
  <c r="AS2804" i="1"/>
  <c r="AS2805" i="1"/>
  <c r="AS2806" i="1"/>
  <c r="AS2807" i="1"/>
  <c r="AS2808" i="1"/>
  <c r="AS2809" i="1"/>
  <c r="AS2810" i="1"/>
  <c r="AS2811" i="1"/>
  <c r="AS2812" i="1"/>
  <c r="AS2813" i="1"/>
  <c r="AS2814" i="1"/>
  <c r="AS2815" i="1"/>
  <c r="AS2816" i="1"/>
  <c r="AS2817" i="1"/>
  <c r="AS2818" i="1"/>
  <c r="AS2819" i="1"/>
  <c r="AS2820" i="1"/>
  <c r="AS2821" i="1"/>
  <c r="AS2822" i="1"/>
  <c r="AS2823" i="1"/>
  <c r="AS2824" i="1"/>
  <c r="AS2825" i="1"/>
  <c r="AS2826" i="1"/>
  <c r="AS2827" i="1"/>
  <c r="AS2828" i="1"/>
  <c r="AS2829" i="1"/>
  <c r="AS2830" i="1"/>
  <c r="AS2831" i="1"/>
  <c r="AS2832" i="1"/>
  <c r="AS2833" i="1"/>
  <c r="AS2834" i="1"/>
  <c r="AS2835" i="1"/>
  <c r="AS2836" i="1"/>
  <c r="AS2837" i="1"/>
  <c r="AS2838" i="1"/>
  <c r="AS2839" i="1"/>
  <c r="AS2840" i="1"/>
  <c r="AS2841" i="1"/>
  <c r="AS2842" i="1"/>
  <c r="AS2843" i="1"/>
  <c r="AS2844" i="1"/>
  <c r="AS2845" i="1"/>
  <c r="AS2846" i="1"/>
  <c r="AS2847" i="1"/>
  <c r="AS2848" i="1"/>
  <c r="AS2849" i="1"/>
  <c r="AS2850" i="1"/>
  <c r="AS2851" i="1"/>
  <c r="AS2852" i="1"/>
  <c r="AS2853" i="1"/>
  <c r="AS2854" i="1"/>
  <c r="AS2855" i="1"/>
  <c r="AS2856" i="1"/>
  <c r="AS2857" i="1"/>
  <c r="AS2858" i="1"/>
  <c r="AS2859" i="1"/>
  <c r="AS2860" i="1"/>
  <c r="AS2861" i="1"/>
  <c r="AS2862" i="1"/>
  <c r="AS2863" i="1"/>
  <c r="AS2864" i="1"/>
  <c r="AS2865" i="1"/>
  <c r="AS2866" i="1"/>
  <c r="AS2867" i="1"/>
  <c r="AS2868" i="1"/>
  <c r="AS2869" i="1"/>
  <c r="AS2870" i="1"/>
  <c r="AS2871" i="1"/>
  <c r="AS2872" i="1"/>
  <c r="AS2873" i="1"/>
  <c r="AS2874" i="1"/>
  <c r="AS2875" i="1"/>
  <c r="AS2876" i="1"/>
  <c r="AS2877" i="1"/>
  <c r="AS2878" i="1"/>
  <c r="AS2879" i="1"/>
  <c r="AS2880" i="1"/>
  <c r="AS2881" i="1"/>
  <c r="AS2882" i="1"/>
  <c r="AS2883" i="1"/>
  <c r="AS2884" i="1"/>
  <c r="AS2885" i="1"/>
  <c r="AS2886" i="1"/>
  <c r="AS2887" i="1"/>
  <c r="AS2888" i="1"/>
  <c r="AS2889" i="1"/>
  <c r="AS2890" i="1"/>
  <c r="AS2891" i="1"/>
  <c r="AS2892" i="1"/>
  <c r="AS2893" i="1"/>
  <c r="AS2894" i="1"/>
  <c r="AS2895" i="1"/>
  <c r="AS2896" i="1"/>
  <c r="AS2897" i="1"/>
  <c r="AS2898" i="1"/>
  <c r="AS2899" i="1"/>
  <c r="AS2900" i="1"/>
  <c r="AS2901" i="1"/>
  <c r="AS2902" i="1"/>
  <c r="AS2903" i="1"/>
  <c r="AS2904" i="1"/>
  <c r="AS2905" i="1"/>
  <c r="AS2906" i="1"/>
  <c r="AS2907" i="1"/>
  <c r="AS2908" i="1"/>
  <c r="AS2909" i="1"/>
  <c r="AS2910" i="1"/>
  <c r="AS2911" i="1"/>
  <c r="AS2912" i="1"/>
  <c r="AS2913" i="1"/>
  <c r="AS2914" i="1"/>
  <c r="AS2915" i="1"/>
  <c r="AS2916" i="1"/>
  <c r="AS2917" i="1"/>
  <c r="AS2918" i="1"/>
  <c r="AS2919" i="1"/>
  <c r="AS2920" i="1"/>
  <c r="AS2921" i="1"/>
  <c r="AS2922" i="1"/>
  <c r="AS2923" i="1"/>
  <c r="AS2924" i="1"/>
  <c r="AS2925" i="1"/>
  <c r="AS2926" i="1"/>
  <c r="AS2927" i="1"/>
  <c r="AS2928" i="1"/>
  <c r="AS2929" i="1"/>
  <c r="AS2930" i="1"/>
  <c r="AS2931" i="1"/>
  <c r="AS2932" i="1"/>
  <c r="AS2933" i="1"/>
  <c r="AS2934" i="1"/>
  <c r="AS2935" i="1"/>
  <c r="AS2936" i="1"/>
  <c r="AS2937" i="1"/>
  <c r="AS2938" i="1"/>
  <c r="AS2939" i="1"/>
  <c r="AS2940" i="1"/>
  <c r="AS2941" i="1"/>
  <c r="AS2942" i="1"/>
  <c r="AS2943" i="1"/>
  <c r="AS2944" i="1"/>
  <c r="AS2945" i="1"/>
  <c r="AS2946" i="1"/>
  <c r="AS2947" i="1"/>
  <c r="AS2948" i="1"/>
  <c r="AS2949" i="1"/>
  <c r="AS2950" i="1"/>
  <c r="AS2951" i="1"/>
  <c r="AS2952" i="1"/>
  <c r="AS2953" i="1"/>
  <c r="AS2954" i="1"/>
  <c r="AS2955" i="1"/>
  <c r="AS2956" i="1"/>
  <c r="AS2957" i="1"/>
  <c r="AS2958" i="1"/>
  <c r="AS2959" i="1"/>
  <c r="AS2960" i="1"/>
  <c r="AS2961" i="1"/>
  <c r="AS2962" i="1"/>
  <c r="AS2963" i="1"/>
  <c r="AS2964" i="1"/>
  <c r="AS2965" i="1"/>
  <c r="AS2966" i="1"/>
  <c r="AS2967" i="1"/>
  <c r="AS2968" i="1"/>
  <c r="AS2969" i="1"/>
  <c r="AS2970" i="1"/>
  <c r="AS2971" i="1"/>
  <c r="AS2972" i="1"/>
  <c r="AS2973" i="1"/>
  <c r="AS2974" i="1"/>
  <c r="AS2975" i="1"/>
  <c r="AS2976" i="1"/>
  <c r="AS2977" i="1"/>
  <c r="AS2978" i="1"/>
  <c r="AS2979" i="1"/>
  <c r="AS2980" i="1"/>
  <c r="AS2981" i="1"/>
  <c r="AS2982" i="1"/>
  <c r="AS2983" i="1"/>
  <c r="AS2984" i="1"/>
  <c r="AS2985" i="1"/>
  <c r="AS2986" i="1"/>
  <c r="AS2987" i="1"/>
  <c r="AS2988" i="1"/>
  <c r="AS2989" i="1"/>
  <c r="AS2990" i="1"/>
  <c r="AS2991" i="1"/>
  <c r="AS2992" i="1"/>
  <c r="AS2993" i="1"/>
  <c r="AS2994" i="1"/>
  <c r="AS2995" i="1"/>
  <c r="AS2996" i="1"/>
  <c r="AS2997" i="1"/>
  <c r="AS2998" i="1"/>
  <c r="AS2999" i="1"/>
  <c r="AS3000" i="1"/>
  <c r="AS3001" i="1"/>
  <c r="AS3002" i="1"/>
  <c r="AS3003" i="1"/>
  <c r="AS3004" i="1"/>
  <c r="AS3005" i="1"/>
  <c r="AS3006" i="1"/>
  <c r="AS3007" i="1"/>
  <c r="AS3008" i="1"/>
  <c r="AS3009" i="1"/>
  <c r="AS3010" i="1"/>
  <c r="AS3011" i="1"/>
  <c r="AS3012" i="1"/>
  <c r="AS3013" i="1"/>
  <c r="AS3014" i="1"/>
  <c r="AS3015" i="1"/>
  <c r="AS3016" i="1"/>
  <c r="AS3017" i="1"/>
  <c r="AS3018" i="1"/>
  <c r="AS3019" i="1"/>
  <c r="AS3020" i="1"/>
  <c r="AS3021" i="1"/>
  <c r="AS3022" i="1"/>
  <c r="AS3023" i="1"/>
  <c r="AS3024" i="1"/>
  <c r="AS3025" i="1"/>
  <c r="AS3026" i="1"/>
  <c r="AS3027" i="1"/>
  <c r="AS3028" i="1"/>
  <c r="AS3029" i="1"/>
  <c r="AS3030" i="1"/>
  <c r="AS3031" i="1"/>
  <c r="AS3032" i="1"/>
  <c r="AS3033" i="1"/>
  <c r="AS3034" i="1"/>
  <c r="AS3035" i="1"/>
  <c r="AS3036" i="1"/>
  <c r="AS3037" i="1"/>
  <c r="AS3038" i="1"/>
  <c r="AS3039" i="1"/>
  <c r="AS3040" i="1"/>
  <c r="AS3041" i="1"/>
  <c r="AS3042" i="1"/>
  <c r="AS3043" i="1"/>
  <c r="AS3044" i="1"/>
  <c r="AS3045" i="1"/>
  <c r="AS3046" i="1"/>
  <c r="AS3047" i="1"/>
  <c r="AS3048" i="1"/>
  <c r="AS3049" i="1"/>
  <c r="AS3050" i="1"/>
  <c r="AS3051" i="1"/>
  <c r="AS3052" i="1"/>
  <c r="AS3053" i="1"/>
  <c r="AS3054" i="1"/>
  <c r="AS3055" i="1"/>
  <c r="AS3056" i="1"/>
  <c r="AS3057" i="1"/>
  <c r="AS3058" i="1"/>
  <c r="AS3059" i="1"/>
  <c r="AS3060" i="1"/>
  <c r="AS3061" i="1"/>
  <c r="AS3062" i="1"/>
  <c r="AS3063" i="1"/>
  <c r="AS3064" i="1"/>
  <c r="AS3065" i="1"/>
  <c r="AS3066" i="1"/>
  <c r="AS3067" i="1"/>
  <c r="AS3068" i="1"/>
  <c r="AS3069" i="1"/>
  <c r="AS3070" i="1"/>
  <c r="AS3071" i="1"/>
  <c r="AS3072" i="1"/>
  <c r="AS3073" i="1"/>
  <c r="AS3074" i="1"/>
  <c r="AS3075" i="1"/>
  <c r="AS3076" i="1"/>
  <c r="AS3077" i="1"/>
  <c r="AS3078" i="1"/>
  <c r="AS3079" i="1"/>
  <c r="AS3080" i="1"/>
  <c r="AS3081" i="1"/>
  <c r="AS3082" i="1"/>
  <c r="AS3083" i="1"/>
  <c r="AS3084" i="1"/>
  <c r="AS3085" i="1"/>
  <c r="AS3086" i="1"/>
  <c r="AS3087" i="1"/>
  <c r="AS3088" i="1"/>
  <c r="AS3089" i="1"/>
  <c r="AS3090" i="1"/>
  <c r="AS3091" i="1"/>
  <c r="AS3092" i="1"/>
  <c r="AS3093" i="1"/>
  <c r="AS3094" i="1"/>
  <c r="AS3095" i="1"/>
  <c r="AS3096" i="1"/>
  <c r="AS3097" i="1"/>
  <c r="AS3098" i="1"/>
  <c r="AS3099" i="1"/>
  <c r="AS3100" i="1"/>
  <c r="AS3101" i="1"/>
  <c r="AS3102" i="1"/>
  <c r="AS3103" i="1"/>
  <c r="AS3104" i="1"/>
  <c r="AS3105" i="1"/>
  <c r="AS3106" i="1"/>
  <c r="AS3107" i="1"/>
  <c r="AS3108" i="1"/>
  <c r="AS3109" i="1"/>
  <c r="AS3110" i="1"/>
  <c r="AS3111" i="1"/>
  <c r="AS3112" i="1"/>
  <c r="AS3113" i="1"/>
  <c r="AS3114" i="1"/>
  <c r="AS3115" i="1"/>
  <c r="AS3116" i="1"/>
  <c r="AS3117" i="1"/>
  <c r="AS3118" i="1"/>
  <c r="AS3119" i="1"/>
  <c r="AS3120" i="1"/>
  <c r="AS3121" i="1"/>
  <c r="AS3122" i="1"/>
  <c r="AS3123" i="1"/>
  <c r="AS3124" i="1"/>
  <c r="AS3125" i="1"/>
  <c r="AS3126" i="1"/>
  <c r="AS3127" i="1"/>
  <c r="AS3128" i="1"/>
  <c r="AS3129" i="1"/>
  <c r="AS3130" i="1"/>
  <c r="AS3131" i="1"/>
  <c r="AS3132" i="1"/>
  <c r="AS3133" i="1"/>
  <c r="AS3134" i="1"/>
  <c r="AS3135" i="1"/>
  <c r="AS3136" i="1"/>
  <c r="AS3137" i="1"/>
  <c r="AS3138" i="1"/>
  <c r="AS3139" i="1"/>
  <c r="AS3140" i="1"/>
  <c r="AS3141" i="1"/>
  <c r="AS3142" i="1"/>
  <c r="AS3143" i="1"/>
  <c r="AS3144" i="1"/>
  <c r="AS3145" i="1"/>
  <c r="AS3146" i="1"/>
  <c r="AS3147" i="1"/>
  <c r="AS3148" i="1"/>
  <c r="AS3149" i="1"/>
  <c r="AS3150" i="1"/>
  <c r="AS3151" i="1"/>
  <c r="AS3152" i="1"/>
  <c r="AS3153" i="1"/>
  <c r="AS3154" i="1"/>
  <c r="AS3155" i="1"/>
  <c r="AS3156" i="1"/>
  <c r="AS3157" i="1"/>
  <c r="AS3158" i="1"/>
  <c r="AS3159" i="1"/>
  <c r="AS3160" i="1"/>
  <c r="AS3161" i="1"/>
  <c r="AS3162" i="1"/>
  <c r="AS3163" i="1"/>
  <c r="AS3164" i="1"/>
  <c r="AS3165" i="1"/>
  <c r="AS3166" i="1"/>
  <c r="AS3167" i="1"/>
  <c r="AS3168" i="1"/>
  <c r="AS3169" i="1"/>
  <c r="AS3170" i="1"/>
  <c r="AS3171" i="1"/>
  <c r="AS3172" i="1"/>
  <c r="AS3173" i="1"/>
  <c r="AS3174" i="1"/>
  <c r="AS3175" i="1"/>
  <c r="AS3176" i="1"/>
  <c r="AS3177" i="1"/>
  <c r="AS3178" i="1"/>
  <c r="AS3179" i="1"/>
  <c r="AS3180" i="1"/>
  <c r="AS3181" i="1"/>
  <c r="AS3182" i="1"/>
  <c r="AS3183" i="1"/>
  <c r="AS3184" i="1"/>
  <c r="AS3185" i="1"/>
  <c r="AS3186" i="1"/>
  <c r="AS3187" i="1"/>
  <c r="AS3188" i="1"/>
  <c r="AS3189" i="1"/>
  <c r="AS3190" i="1"/>
  <c r="AS3191" i="1"/>
  <c r="AS3192" i="1"/>
  <c r="AS3193" i="1"/>
  <c r="AS3194" i="1"/>
  <c r="AS3195" i="1"/>
  <c r="AS3196" i="1"/>
  <c r="AS3197" i="1"/>
  <c r="AS3198" i="1"/>
  <c r="AS3199" i="1"/>
  <c r="AS3200" i="1"/>
  <c r="AS3201" i="1"/>
  <c r="AS3202" i="1"/>
  <c r="AS3203" i="1"/>
  <c r="AS3204" i="1"/>
  <c r="AS3205" i="1"/>
  <c r="AS3206" i="1"/>
  <c r="AS3207" i="1"/>
  <c r="AS3208" i="1"/>
  <c r="AS3209" i="1"/>
  <c r="AS3210" i="1"/>
  <c r="AS3211" i="1"/>
  <c r="AS3212" i="1"/>
  <c r="AS3213" i="1"/>
  <c r="AS3214" i="1"/>
  <c r="AS3215" i="1"/>
  <c r="AS3216" i="1"/>
  <c r="AS3217" i="1"/>
  <c r="AS3218" i="1"/>
  <c r="AS3219" i="1"/>
  <c r="AS3220" i="1"/>
  <c r="AS3221" i="1"/>
  <c r="AS3222" i="1"/>
  <c r="AS3223" i="1"/>
  <c r="AS3224" i="1"/>
  <c r="AS3225" i="1"/>
  <c r="AS3226" i="1"/>
  <c r="AS3227" i="1"/>
  <c r="AS3228" i="1"/>
  <c r="AS3229" i="1"/>
  <c r="AS3230" i="1"/>
  <c r="AS3231" i="1"/>
  <c r="AS3232" i="1"/>
  <c r="AS3233" i="1"/>
  <c r="AS3234" i="1"/>
  <c r="AS3235" i="1"/>
  <c r="AS3236" i="1"/>
  <c r="AS3237" i="1"/>
  <c r="AS3238" i="1"/>
  <c r="AS3239" i="1"/>
  <c r="AS3240" i="1"/>
  <c r="AS3241" i="1"/>
  <c r="AS3242" i="1"/>
  <c r="AS3243" i="1"/>
  <c r="AS3244" i="1"/>
  <c r="AS3245" i="1"/>
  <c r="AS3246" i="1"/>
  <c r="AS3247" i="1"/>
  <c r="AS3248" i="1"/>
  <c r="AS3249" i="1"/>
  <c r="AS3250" i="1"/>
  <c r="AS3251" i="1"/>
  <c r="AS3252" i="1"/>
  <c r="AS3253" i="1"/>
  <c r="AS3254" i="1"/>
  <c r="AS3255" i="1"/>
  <c r="AS3256" i="1"/>
  <c r="AS3257" i="1"/>
  <c r="AS3258" i="1"/>
  <c r="AS3259" i="1"/>
  <c r="AS3260" i="1"/>
  <c r="AS3261" i="1"/>
  <c r="AS3262" i="1"/>
  <c r="AS3263" i="1"/>
  <c r="AS3264" i="1"/>
  <c r="AS3265" i="1"/>
  <c r="AS3266" i="1"/>
  <c r="AS3267" i="1"/>
  <c r="AS3268" i="1"/>
  <c r="AS3269" i="1"/>
  <c r="AS3270" i="1"/>
  <c r="AS3271" i="1"/>
  <c r="AS3272" i="1"/>
  <c r="AS3273" i="1"/>
  <c r="AS3274" i="1"/>
  <c r="AS3275" i="1"/>
  <c r="AS3276" i="1"/>
  <c r="AS3277" i="1"/>
  <c r="AS3278" i="1"/>
  <c r="AS3279" i="1"/>
  <c r="AS3280" i="1"/>
  <c r="AS3281" i="1"/>
  <c r="AS3282" i="1"/>
  <c r="AS3283" i="1"/>
  <c r="AS3284" i="1"/>
  <c r="AS3285" i="1"/>
  <c r="AS3286" i="1"/>
  <c r="AS3287" i="1"/>
  <c r="AS3288" i="1"/>
  <c r="AS3289" i="1"/>
  <c r="AS3290" i="1"/>
  <c r="AS3291" i="1"/>
  <c r="AS3292" i="1"/>
  <c r="AS3293" i="1"/>
  <c r="AS3294" i="1"/>
  <c r="AS3295" i="1"/>
  <c r="AS3296" i="1"/>
  <c r="AS3297" i="1"/>
  <c r="AS3298" i="1"/>
  <c r="AS3299" i="1"/>
  <c r="AS3300" i="1"/>
  <c r="AS3301" i="1"/>
  <c r="AS3302" i="1"/>
  <c r="AS3303" i="1"/>
  <c r="AS3304" i="1"/>
  <c r="AS3305" i="1"/>
  <c r="AS3306" i="1"/>
  <c r="AS3307" i="1"/>
  <c r="AS3308" i="1"/>
  <c r="AS3309" i="1"/>
  <c r="AS3310" i="1"/>
  <c r="AS3311" i="1"/>
  <c r="AS3312" i="1"/>
  <c r="AS3313" i="1"/>
  <c r="AS3314" i="1"/>
  <c r="AS3315" i="1"/>
  <c r="AS3316" i="1"/>
  <c r="AS3317" i="1"/>
  <c r="AS3318" i="1"/>
  <c r="AS3319" i="1"/>
  <c r="AS3320" i="1"/>
  <c r="AS3321" i="1"/>
  <c r="AS3322" i="1"/>
  <c r="AS3323" i="1"/>
  <c r="AS3324" i="1"/>
  <c r="AS3325" i="1"/>
  <c r="AS3326" i="1"/>
  <c r="AS3327" i="1"/>
  <c r="AS3328" i="1"/>
  <c r="AS3329" i="1"/>
  <c r="AS3330" i="1"/>
  <c r="AS3331" i="1"/>
  <c r="AS3332" i="1"/>
  <c r="AS3333" i="1"/>
  <c r="AS3334" i="1"/>
  <c r="AS3335" i="1"/>
  <c r="AS3336" i="1"/>
  <c r="AT3336" i="1" s="1"/>
  <c r="AS3337" i="1"/>
  <c r="AT3337" i="1" s="1"/>
  <c r="AS3338" i="1"/>
  <c r="AT3338" i="1" s="1"/>
  <c r="AS3339" i="1"/>
  <c r="AS3340" i="1"/>
  <c r="AS3341" i="1"/>
  <c r="AS3342" i="1"/>
  <c r="AS3343" i="1"/>
  <c r="AS3344" i="1"/>
  <c r="AS3345" i="1"/>
  <c r="AS3346" i="1"/>
  <c r="AS3347" i="1"/>
  <c r="AS3348" i="1"/>
  <c r="AS3349" i="1"/>
  <c r="AS3350" i="1"/>
  <c r="AS3351" i="1"/>
  <c r="AS3352" i="1"/>
  <c r="AS3353" i="1"/>
  <c r="AS3354" i="1"/>
  <c r="AS3355" i="1"/>
  <c r="AS3356" i="1"/>
  <c r="AS3357" i="1"/>
  <c r="AS3358" i="1"/>
  <c r="AS3359" i="1"/>
  <c r="AS3360" i="1"/>
  <c r="AS3361" i="1"/>
  <c r="AS3362" i="1"/>
  <c r="AS3363" i="1"/>
  <c r="AS3364" i="1"/>
  <c r="AS3365" i="1"/>
  <c r="AS3366" i="1"/>
  <c r="AS3367" i="1"/>
  <c r="AS3368" i="1"/>
  <c r="AS3369" i="1"/>
  <c r="AS3370" i="1"/>
  <c r="AS3371" i="1"/>
  <c r="AS3372" i="1"/>
  <c r="AS3373" i="1"/>
  <c r="AS3374" i="1"/>
  <c r="AS3375" i="1"/>
  <c r="AS3376" i="1"/>
  <c r="AS3377" i="1"/>
  <c r="AS3378" i="1"/>
  <c r="AS3379" i="1"/>
  <c r="AS3380" i="1"/>
  <c r="AS3381" i="1"/>
  <c r="AS3382" i="1"/>
  <c r="AS3383" i="1"/>
  <c r="AS3384" i="1"/>
  <c r="AS3385" i="1"/>
  <c r="AS3386" i="1"/>
  <c r="AS3387" i="1"/>
  <c r="AS3388" i="1"/>
  <c r="AS3389" i="1"/>
  <c r="AS3390" i="1"/>
  <c r="AS3391" i="1"/>
  <c r="AS3392" i="1"/>
  <c r="AS3393" i="1"/>
  <c r="AS3394" i="1"/>
  <c r="AS3395" i="1"/>
  <c r="AS3396" i="1"/>
  <c r="AS3397" i="1"/>
  <c r="AS3398" i="1"/>
  <c r="AS3399" i="1"/>
  <c r="AS3400" i="1"/>
  <c r="AS3401" i="1"/>
  <c r="AS3402" i="1"/>
  <c r="AS3403" i="1"/>
  <c r="AS3404" i="1"/>
  <c r="AS3405" i="1"/>
  <c r="AS3406" i="1"/>
  <c r="AS3407" i="1"/>
  <c r="AS3408" i="1"/>
  <c r="AS3409" i="1"/>
  <c r="AS3410" i="1"/>
  <c r="AS3411" i="1"/>
  <c r="AS3412" i="1"/>
  <c r="AS3413" i="1"/>
  <c r="AS3414" i="1"/>
  <c r="AS3415" i="1"/>
  <c r="AS3416" i="1"/>
  <c r="AS3417" i="1"/>
  <c r="AS3418" i="1"/>
  <c r="AS3419" i="1"/>
  <c r="AS3420" i="1"/>
  <c r="AS3421" i="1"/>
  <c r="AS3422" i="1"/>
  <c r="AS3423" i="1"/>
  <c r="AS3424" i="1"/>
  <c r="AS3425" i="1"/>
  <c r="AS3426" i="1"/>
  <c r="AS3427" i="1"/>
  <c r="AS3428" i="1"/>
  <c r="AS3429" i="1"/>
  <c r="AS3430" i="1"/>
  <c r="AS3431" i="1"/>
  <c r="AS3432" i="1"/>
  <c r="AS3433" i="1"/>
  <c r="AS3434" i="1"/>
  <c r="AS3435" i="1"/>
  <c r="AS3436" i="1"/>
  <c r="AS3437" i="1"/>
  <c r="AS3438" i="1"/>
  <c r="AS3439" i="1"/>
  <c r="AS3440" i="1"/>
  <c r="AS3441" i="1"/>
  <c r="AS3442" i="1"/>
  <c r="AS3443" i="1"/>
  <c r="AS3444" i="1"/>
  <c r="AS3445" i="1"/>
  <c r="AS3446" i="1"/>
  <c r="AS3447" i="1"/>
  <c r="AS3448" i="1"/>
  <c r="AS3449" i="1"/>
  <c r="AS3450" i="1"/>
  <c r="AS3451" i="1"/>
  <c r="AS3452" i="1"/>
  <c r="AS3453" i="1"/>
  <c r="AS3454" i="1"/>
  <c r="AS3455" i="1"/>
  <c r="AS3456" i="1"/>
  <c r="AS3457" i="1"/>
  <c r="AS3458" i="1"/>
  <c r="AS3459" i="1"/>
  <c r="AS3460" i="1"/>
  <c r="AS3461" i="1"/>
  <c r="AS3462" i="1"/>
  <c r="AS3463" i="1"/>
  <c r="AS3464" i="1"/>
  <c r="AS3465" i="1"/>
  <c r="AS3466" i="1"/>
  <c r="AS3467" i="1"/>
  <c r="AS3468" i="1"/>
  <c r="AS3469" i="1"/>
  <c r="AS3470" i="1"/>
  <c r="AS3471" i="1"/>
  <c r="AS3472" i="1"/>
  <c r="AS3473" i="1"/>
  <c r="AS3474" i="1"/>
  <c r="AS3475" i="1"/>
  <c r="AS3476" i="1"/>
  <c r="AS3477" i="1"/>
  <c r="AS3478" i="1"/>
  <c r="AS3479" i="1"/>
  <c r="AS3480" i="1"/>
  <c r="AS3481" i="1"/>
  <c r="AS3482" i="1"/>
  <c r="AS3483" i="1"/>
  <c r="AS3484" i="1"/>
  <c r="AS3485" i="1"/>
  <c r="AS3486" i="1"/>
  <c r="AS3487" i="1"/>
  <c r="AS3488" i="1"/>
  <c r="AS3489" i="1"/>
  <c r="AS3490" i="1"/>
  <c r="AS3491" i="1"/>
  <c r="AS3492" i="1"/>
  <c r="AS3493" i="1"/>
  <c r="AS3494" i="1"/>
  <c r="AS3495" i="1"/>
  <c r="AS3496" i="1"/>
  <c r="AS3497" i="1"/>
  <c r="AS3498" i="1"/>
  <c r="AS3499" i="1"/>
  <c r="AS3500" i="1"/>
  <c r="AS3501" i="1"/>
  <c r="AS3502" i="1"/>
  <c r="AS3503" i="1"/>
  <c r="AS3504" i="1"/>
  <c r="AS3505" i="1"/>
  <c r="AS3506" i="1"/>
  <c r="AS3507" i="1"/>
  <c r="AS3508" i="1"/>
  <c r="AS3509" i="1"/>
  <c r="AS3510" i="1"/>
  <c r="AS3511" i="1"/>
  <c r="AS3512" i="1"/>
  <c r="AS3513" i="1"/>
  <c r="AS3514" i="1"/>
  <c r="P3329" i="1" l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Z3338" i="1"/>
  <c r="AB3338" i="1" s="1"/>
  <c r="AC3338" i="1" s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AB3336" i="1" s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I3338" i="1" l="1"/>
  <c r="AC3337" i="1"/>
  <c r="AI3336" i="1"/>
  <c r="AC3336" i="1"/>
  <c r="AB3333" i="1"/>
  <c r="AC3333" i="1" s="1"/>
  <c r="AB3334" i="1"/>
  <c r="AC3334" i="1" s="1"/>
  <c r="AB3335" i="1"/>
  <c r="AC3335" i="1" s="1"/>
  <c r="AB3332" i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K3337" i="1" l="1"/>
  <c r="AK3336" i="1"/>
  <c r="AJ3335" i="1"/>
  <c r="AJ3334" i="1"/>
  <c r="AI3334" i="1"/>
  <c r="AI3335" i="1"/>
  <c r="AJ3333" i="1"/>
  <c r="AK3333" i="1" s="1"/>
  <c r="AJ3274" i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J1176" i="1" l="1"/>
  <c r="AK1176" i="1" s="1"/>
  <c r="AK890" i="1"/>
  <c r="AJ1190" i="1"/>
  <c r="AJ1788" i="1"/>
  <c r="AK1788" i="1" s="1"/>
  <c r="AK3334" i="1"/>
  <c r="AK3335" i="1"/>
  <c r="AK1811" i="1"/>
  <c r="AK627" i="1"/>
  <c r="AK780" i="1"/>
  <c r="AK3270" i="1"/>
  <c r="AK1812" i="1"/>
  <c r="AK934" i="1"/>
  <c r="AK2979" i="1"/>
  <c r="AK950" i="1"/>
  <c r="AK788" i="1"/>
  <c r="AK802" i="1"/>
  <c r="AK963" i="1"/>
  <c r="AK3323" i="1"/>
  <c r="AK2302" i="1"/>
  <c r="AJ1901" i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<sst xmlns="http://schemas.openxmlformats.org/spreadsheetml/2006/main" count="43656" uniqueCount="3345">
  <si>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</si>
  <si>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</si>
  <si>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</si>
  <si>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</si>
  <si>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</si>
  <si>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</si>
  <si>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</si>
  <si>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</si>
  <si>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</si>
  <si>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</si>
  <si>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</si>
  <si>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</si>
  <si>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</si>
  <si>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</si>
  <si>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</si>
  <si>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</si>
  <si>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</si>
  <si>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</si>
  <si>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</si>
  <si>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</si>
  <si>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</si>
  <si>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</si>
  <si>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</si>
  <si>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</si>
  <si>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</si>
  <si>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</si>
  <si>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</si>
  <si>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</si>
  <si>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</si>
  <si>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</si>
  <si>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</si>
  <si>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</si>
  <si>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</si>
  <si>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</si>
  <si>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</si>
  <si>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</si>
  <si>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</si>
  <si>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</si>
  <si>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</si>
  <si>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</si>
  <si>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</si>
  <si>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</si>
  <si>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</si>
  <si>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</si>
  <si>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</si>
  <si>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</si>
  <si>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</si>
  <si>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</si>
  <si>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</si>
  <si>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</si>
  <si>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</si>
  <si>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</si>
  <si>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</si>
  <si>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</si>
  <si>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</si>
  <si>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</si>
  <si>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</si>
  <si>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</si>
  <si>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</si>
  <si>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</si>
  <si>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</si>
  <si>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</si>
  <si>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</si>
  <si>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</si>
  <si>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</si>
  <si>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</si>
  <si>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</si>
  <si>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</si>
  <si>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</si>
  <si>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</si>
  <si>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</si>
  <si>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</si>
  <si>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</si>
  <si>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</si>
  <si>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</si>
  <si>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</si>
  <si>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</si>
  <si>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</si>
  <si>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</si>
  <si>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</si>
  <si>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</si>
  <si>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</si>
  <si>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</si>
  <si>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</si>
  <si>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</si>
  <si>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</si>
  <si>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</si>
  <si>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</si>
  <si>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</si>
  <si>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</si>
  <si>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</si>
  <si>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</si>
  <si>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</si>
  <si>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</si>
  <si>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</si>
  <si>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</si>
  <si>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</si>
  <si>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</si>
  <si>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</si>
  <si>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</si>
  <si>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</si>
  <si>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</si>
  <si>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</si>
  <si>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</si>
  <si>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</si>
  <si>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</si>
  <si>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</si>
  <si>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</si>
  <si>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</si>
  <si>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</si>
  <si>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</si>
  <si>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</si>
  <si>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</si>
  <si>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</si>
  <si>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</si>
  <si>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</si>
  <si>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</si>
  <si>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</si>
  <si>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</si>
  <si>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</si>
  <si>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</si>
  <si>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</si>
  <si>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</si>
  <si>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</si>
  <si>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</si>
  <si>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</si>
  <si>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</si>
  <si>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</si>
  <si>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</si>
  <si>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</si>
  <si>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</si>
  <si>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</si>
  <si>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</si>
  <si>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</si>
  <si>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</si>
  <si>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</si>
  <si>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</si>
  <si>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</si>
  <si>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</si>
  <si>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</si>
  <si>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</si>
  <si>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</si>
  <si>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</si>
  <si>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</si>
  <si>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</si>
  <si>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</si>
  <si>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</si>
  <si>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</si>
  <si>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</si>
  <si>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</si>
  <si>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</si>
  <si>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</si>
  <si>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</si>
  <si>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</si>
  <si>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</si>
  <si>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</si>
  <si>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</si>
  <si>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</si>
  <si>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</si>
  <si>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</si>
  <si>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</si>
  <si>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</si>
  <si>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</si>
  <si>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</si>
  <si>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</si>
  <si>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</si>
  <si>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</si>
  <si>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</si>
  <si>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</si>
  <si>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</si>
  <si>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</si>
  <si>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</si>
  <si>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</si>
  <si>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</si>
  <si>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</si>
  <si>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</si>
  <si>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</si>
  <si>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</si>
  <si>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</si>
  <si>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</si>
  <si>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</si>
  <si>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</si>
  <si>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</si>
  <si>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</si>
  <si>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</si>
  <si>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</si>
  <si>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</si>
  <si>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</si>
  <si>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</si>
  <si>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</si>
  <si>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</si>
  <si>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</si>
  <si>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</si>
  <si>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</si>
  <si>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</si>
  <si>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</si>
  <si>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</si>
  <si>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</si>
  <si>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</si>
  <si>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</si>
  <si>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</si>
  <si>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</si>
  <si>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</si>
  <si>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</si>
  <si>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</si>
  <si>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</si>
  <si>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</si>
  <si>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</si>
  <si>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</si>
  <si>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</si>
  <si>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</si>
  <si>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</si>
  <si>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</si>
  <si>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</si>
  <si>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</si>
  <si>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</si>
  <si>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</si>
  <si>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</si>
  <si>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</si>
  <si>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</si>
  <si>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</si>
  <si>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</si>
  <si>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</si>
  <si>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</si>
  <si>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</si>
  <si>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</si>
  <si>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</si>
  <si>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</si>
  <si>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</si>
  <si>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</si>
  <si>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</si>
  <si>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</si>
  <si>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</si>
  <si>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</si>
  <si>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</si>
  <si>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</si>
  <si>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</si>
  <si>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</si>
  <si>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</si>
  <si>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</si>
  <si>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</si>
  <si>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</si>
  <si>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</si>
  <si>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</si>
  <si>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</si>
  <si>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</si>
  <si>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</si>
  <si>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</si>
  <si>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</si>
  <si>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</si>
  <si>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</si>
  <si>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</si>
  <si>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</si>
  <si>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</si>
  <si>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</si>
  <si>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</si>
  <si>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</si>
  <si>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</si>
  <si>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</si>
  <si>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</si>
  <si>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</si>
  <si>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</si>
  <si>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</si>
  <si>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</si>
  <si>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</si>
  <si>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</si>
  <si>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</si>
  <si>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</si>
  <si>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</si>
  <si>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</si>
  <si>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</si>
  <si>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</si>
  <si>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</si>
  <si>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</si>
  <si>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</si>
  <si>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</si>
  <si>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</si>
  <si>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</si>
  <si>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</si>
  <si>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</si>
  <si>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</si>
  <si>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</si>
  <si>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</si>
  <si>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</si>
  <si>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</si>
  <si>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</si>
  <si>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</si>
  <si>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</si>
  <si>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</si>
  <si>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</si>
  <si>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</si>
  <si>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</si>
  <si>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</si>
  <si>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</si>
  <si>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</si>
  <si>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</si>
  <si>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</si>
  <si>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</si>
  <si>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</si>
  <si>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</si>
  <si>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</si>
  <si>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</si>
  <si>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</si>
  <si>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</si>
  <si>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</si>
  <si>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</si>
  <si>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</si>
  <si>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</si>
  <si>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</si>
  <si>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</si>
  <si>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</si>
  <si>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</si>
  <si>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</si>
  <si>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</si>
  <si>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</si>
  <si>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</si>
  <si>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</si>
  <si>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</si>
  <si>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</si>
  <si>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</si>
  <si>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</si>
  <si>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</si>
  <si>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</si>
  <si>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</si>
  <si>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</si>
  <si>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</si>
  <si>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</si>
  <si>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</si>
  <si>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</si>
  <si>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</si>
  <si>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</si>
  <si>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</si>
  <si>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</si>
  <si>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</si>
  <si>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</si>
  <si>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</si>
  <si>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</si>
  <si>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</si>
  <si>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</si>
  <si>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</si>
  <si>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</si>
  <si>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</si>
  <si>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</si>
  <si>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</si>
  <si>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</si>
  <si>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</si>
  <si>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</si>
  <si>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</si>
  <si>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</si>
  <si>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</si>
  <si>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</si>
  <si>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</si>
  <si>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</si>
  <si>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</si>
  <si>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</si>
  <si>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</si>
  <si>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</si>
  <si>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</si>
  <si>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</si>
  <si>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</si>
  <si>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</si>
  <si>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</si>
  <si>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</si>
  <si>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</si>
  <si>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</si>
  <si>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</si>
  <si>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</si>
  <si>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</si>
  <si>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</si>
  <si>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</si>
  <si>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</si>
  <si>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</si>
  <si>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</si>
  <si>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</si>
  <si>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</si>
  <si>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</si>
  <si>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</si>
  <si>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</si>
  <si>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</si>
  <si>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</si>
  <si>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</si>
  <si>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</si>
  <si>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</si>
  <si>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</si>
  <si>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</si>
  <si>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</si>
  <si>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</si>
  <si>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</si>
  <si>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</si>
  <si>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</si>
  <si>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</si>
  <si>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</si>
  <si>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</si>
  <si>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</si>
  <si>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</si>
  <si>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</si>
  <si>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</si>
  <si>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</si>
  <si>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</si>
  <si>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</si>
  <si>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</si>
  <si>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</si>
  <si>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</si>
  <si>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</si>
  <si>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</si>
  <si>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</si>
  <si>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</si>
  <si>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</si>
  <si>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</si>
  <si>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</si>
  <si>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</si>
  <si>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</si>
  <si>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</si>
  <si>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</si>
  <si>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</si>
  <si>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</si>
  <si>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</si>
  <si>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</si>
  <si>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</si>
  <si>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</si>
  <si>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</si>
  <si>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</si>
  <si>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</si>
  <si>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</si>
  <si>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</si>
  <si>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</si>
  <si>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</si>
  <si>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</si>
  <si>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</si>
  <si>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</si>
  <si>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</si>
  <si>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</si>
  <si>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</si>
  <si>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</si>
  <si>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</si>
  <si>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</si>
  <si>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</si>
  <si>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</si>
  <si>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</si>
  <si>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</si>
  <si>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</si>
  <si>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</si>
  <si>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</si>
  <si>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</si>
  <si>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</si>
  <si>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</si>
  <si>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</si>
  <si>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</si>
  <si>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</si>
  <si>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</si>
  <si>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</si>
  <si>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</si>
  <si>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</si>
  <si>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</si>
  <si>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</si>
  <si>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</si>
  <si>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</si>
  <si>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</si>
  <si>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</si>
  <si>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</si>
  <si>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</si>
  <si>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</si>
  <si>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</si>
  <si>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</si>
  <si>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</si>
  <si>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</si>
  <si>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</si>
  <si>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</si>
  <si>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</si>
  <si>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</si>
  <si>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</si>
  <si>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</si>
  <si>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</si>
  <si>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</si>
  <si>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</si>
  <si>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</si>
  <si>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</si>
  <si>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</si>
  <si>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</si>
  <si>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</si>
  <si>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</si>
  <si>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</si>
  <si>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</si>
  <si>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</si>
  <si>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</si>
  <si>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</si>
  <si>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</si>
  <si>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</si>
  <si>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</si>
  <si>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</si>
  <si>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</si>
  <si>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</si>
  <si>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</si>
  <si>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</si>
  <si>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</si>
  <si>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</si>
  <si>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</si>
  <si>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</si>
  <si>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</si>
  <si>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</si>
  <si>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</si>
  <si>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</si>
  <si>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</si>
  <si>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</si>
  <si>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</si>
  <si>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</si>
  <si>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</si>
  <si>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</si>
  <si>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</si>
  <si>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</si>
  <si>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</si>
  <si>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</si>
  <si>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</si>
  <si>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</si>
  <si>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</si>
  <si>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</si>
  <si>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</si>
  <si>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</si>
  <si>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</si>
  <si>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</si>
  <si>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</si>
  <si>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</si>
  <si>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</si>
  <si>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</si>
  <si>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</si>
  <si>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</si>
  <si>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</si>
  <si>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</si>
  <si>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</si>
  <si>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</si>
  <si>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</si>
  <si>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</si>
  <si>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</si>
  <si>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</si>
  <si>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</si>
  <si>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</si>
  <si>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</si>
  <si>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</si>
  <si>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</si>
  <si>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</si>
  <si>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</si>
  <si>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</si>
  <si>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</si>
  <si>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</si>
  <si>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</si>
  <si>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</si>
  <si>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</si>
  <si>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</si>
  <si>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</si>
  <si>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</si>
  <si>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</si>
  <si>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</si>
  <si>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</si>
  <si>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</si>
  <si>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</si>
  <si>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</si>
  <si>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</si>
  <si>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</si>
  <si>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</si>
  <si>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</si>
  <si>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</si>
  <si>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</si>
  <si>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</si>
  <si>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</si>
  <si>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</si>
  <si>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</si>
  <si>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</si>
  <si>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</si>
  <si>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</si>
  <si>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</si>
  <si>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</si>
  <si>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</si>
  <si>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</si>
  <si>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</si>
  <si>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</si>
  <si>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</si>
  <si>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</si>
  <si>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</si>
  <si>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</si>
  <si>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</si>
  <si>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</si>
  <si>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</si>
  <si>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</si>
  <si>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</si>
  <si>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</si>
  <si>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</si>
  <si>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</si>
  <si>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</si>
  <si>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</si>
  <si>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</si>
  <si>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</si>
  <si>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</si>
  <si>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</si>
  <si>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</si>
  <si>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</si>
  <si>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</si>
  <si>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</si>
  <si>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</si>
  <si>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</si>
  <si>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</si>
  <si>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</si>
  <si>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</si>
  <si>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</si>
  <si>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</si>
  <si>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</si>
  <si>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</si>
  <si>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</si>
  <si>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</si>
  <si>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</si>
  <si>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</si>
  <si>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</si>
  <si>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</si>
  <si>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</si>
  <si>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</si>
  <si>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</si>
  <si>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</si>
  <si>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</si>
  <si>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</si>
  <si>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</si>
  <si>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</si>
  <si>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</si>
  <si>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</si>
  <si>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</si>
  <si>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</si>
  <si>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</si>
  <si>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</si>
  <si>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</si>
  <si>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</si>
  <si>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</si>
  <si>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</si>
  <si>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</si>
  <si>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</si>
  <si>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</si>
  <si>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</si>
  <si>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</si>
  <si>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</si>
  <si>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</si>
  <si>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</si>
  <si>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</si>
  <si>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</si>
  <si>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</si>
  <si>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</si>
  <si>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</si>
  <si>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</si>
  <si>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</si>
  <si>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</si>
  <si>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</si>
  <si>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</si>
  <si>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</si>
  <si>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</si>
  <si>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</si>
  <si>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</si>
  <si>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</si>
  <si>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</si>
  <si>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</si>
  <si>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</si>
  <si>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</si>
  <si>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</si>
  <si>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</si>
  <si>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</si>
  <si>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</si>
  <si>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</si>
  <si>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</si>
  <si>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</si>
  <si>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</si>
  <si>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</si>
  <si>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</si>
  <si>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</si>
  <si>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</si>
  <si>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</si>
  <si>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</si>
  <si>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</si>
  <si>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</si>
  <si>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</si>
  <si>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</si>
  <si>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</si>
  <si>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</si>
  <si>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</si>
  <si>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</si>
  <si>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</si>
  <si>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</si>
  <si>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</si>
  <si>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</si>
  <si>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</si>
  <si>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</si>
  <si>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</si>
  <si>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</si>
  <si>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</si>
  <si>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</si>
  <si>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</si>
  <si>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</si>
  <si>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</si>
  <si>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</si>
  <si>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</si>
  <si>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</si>
  <si>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</si>
  <si>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</si>
  <si>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</si>
  <si>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</si>
  <si>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</si>
  <si>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</si>
  <si>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</si>
  <si>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</si>
  <si>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</si>
  <si>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</si>
  <si>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</si>
  <si>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</si>
  <si>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</si>
  <si>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</si>
  <si>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</si>
  <si>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</si>
  <si>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</si>
  <si>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</si>
  <si>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</si>
  <si>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</si>
  <si>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</si>
  <si>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</si>
  <si>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</si>
  <si>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</si>
  <si>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</si>
  <si>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</si>
  <si>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</si>
  <si>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</si>
  <si>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</si>
  <si>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</si>
  <si>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</si>
  <si>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</si>
  <si>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</si>
  <si>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</si>
  <si>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</si>
  <si>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</si>
  <si>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</si>
  <si>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</si>
  <si>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</si>
  <si>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</si>
  <si>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</si>
  <si>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</si>
  <si>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</si>
  <si>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</si>
  <si>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</si>
  <si>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</si>
  <si>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</si>
  <si>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</si>
  <si>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</si>
  <si>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</si>
  <si>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</si>
  <si>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</si>
  <si>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</si>
  <si>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</si>
  <si>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</si>
  <si>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</si>
  <si>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</si>
  <si>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</si>
  <si>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</si>
  <si>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</si>
  <si>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</si>
  <si>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</si>
  <si>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</si>
  <si>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</si>
  <si>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</si>
  <si>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</si>
  <si>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</si>
  <si>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</si>
  <si>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</si>
  <si>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</si>
  <si>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</si>
  <si>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</si>
  <si>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</si>
  <si>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</si>
  <si>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</si>
  <si>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</si>
  <si>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</si>
  <si>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</si>
  <si>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</si>
  <si>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</si>
  <si>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</si>
  <si>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</si>
  <si>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</si>
  <si>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</si>
  <si>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</si>
  <si>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</si>
  <si>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</si>
  <si>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</si>
  <si>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</si>
  <si>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</si>
  <si>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</si>
  <si>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</si>
  <si>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</si>
  <si>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</si>
  <si>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</si>
  <si>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</si>
  <si>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</si>
  <si>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</si>
  <si>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</si>
  <si>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</si>
  <si>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</si>
  <si>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</si>
  <si>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</si>
  <si>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</si>
  <si>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</si>
  <si>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</si>
  <si>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</si>
  <si>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</si>
  <si>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</si>
  <si>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</si>
  <si>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</si>
  <si>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</si>
  <si>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</si>
  <si>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</si>
  <si>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</si>
  <si>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</si>
  <si>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</si>
  <si>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</si>
  <si>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</si>
  <si>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</si>
  <si>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</si>
  <si>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</si>
  <si>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</si>
  <si>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</si>
  <si>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</si>
  <si>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</si>
  <si>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</si>
  <si>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</si>
  <si>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</si>
  <si>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</si>
  <si>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</si>
  <si>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</si>
  <si>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</si>
  <si>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</si>
  <si>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</si>
  <si>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</si>
  <si>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</si>
  <si>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</si>
  <si>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</si>
  <si>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</si>
  <si>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</si>
  <si>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</si>
  <si>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</si>
  <si>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</si>
  <si>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</si>
  <si>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</si>
  <si>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</si>
  <si>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</si>
  <si>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</si>
  <si>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</si>
  <si>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</si>
  <si>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</si>
  <si>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</si>
  <si>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</si>
  <si>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</si>
  <si>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</si>
  <si>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</si>
  <si>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</si>
  <si>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</si>
  <si>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</si>
  <si>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</si>
  <si>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</si>
  <si>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</si>
  <si>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</si>
  <si>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</si>
  <si>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</si>
  <si>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</si>
  <si>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</si>
  <si>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</si>
  <si>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</si>
  <si>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</si>
  <si>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</si>
  <si>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</si>
  <si>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</si>
  <si>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</si>
  <si>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</si>
  <si>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</si>
  <si>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</si>
  <si>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</si>
  <si>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</si>
  <si>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</si>
  <si>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</si>
  <si>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</si>
  <si>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</si>
  <si>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</si>
  <si>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</si>
  <si>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</si>
  <si>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</si>
  <si>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</si>
  <si>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</si>
  <si>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</si>
  <si>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</si>
  <si>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</si>
  <si>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</si>
  <si>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</si>
  <si>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</si>
  <si>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</si>
  <si>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</si>
  <si>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</si>
  <si>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</si>
  <si>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</si>
  <si>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</si>
  <si>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</si>
  <si>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</si>
  <si>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</si>
  <si>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</si>
  <si>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</si>
  <si>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</si>
  <si>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</si>
  <si>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</si>
  <si>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</si>
  <si>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</si>
  <si>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</si>
  <si>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</si>
  <si>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</si>
  <si>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</si>
  <si>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</si>
  <si>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</si>
  <si>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</si>
  <si>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</si>
  <si>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</si>
  <si>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</si>
  <si>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</si>
  <si>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</si>
  <si>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</si>
  <si>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</si>
  <si>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</si>
  <si>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</si>
  <si>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</si>
  <si>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</si>
  <si>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</si>
  <si>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</si>
  <si>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</si>
  <si>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</si>
  <si>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</si>
  <si>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</si>
  <si>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</si>
  <si>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</si>
  <si>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</si>
  <si>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</si>
  <si>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</si>
  <si>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</si>
  <si>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</si>
  <si>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</si>
  <si>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</si>
  <si>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</si>
  <si>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</si>
  <si>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</si>
  <si>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</si>
  <si>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</si>
  <si>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</si>
  <si>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</si>
  <si>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</si>
  <si>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</si>
  <si>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</si>
  <si>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</si>
  <si>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</si>
  <si>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</si>
  <si>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</si>
  <si>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</si>
  <si>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</si>
  <si>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</si>
  <si>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</si>
  <si>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</si>
  <si>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</si>
  <si>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</si>
  <si>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</si>
  <si>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</si>
  <si>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</si>
  <si>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</si>
  <si>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</si>
  <si>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</si>
  <si>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</si>
  <si>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</si>
  <si>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</si>
  <si>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</si>
  <si>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</si>
  <si>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</si>
  <si>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</si>
  <si>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</si>
  <si>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</si>
  <si>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</si>
  <si>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</si>
  <si>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</si>
  <si>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</si>
  <si>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</si>
  <si>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</si>
  <si>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</si>
  <si>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</si>
  <si>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</si>
  <si>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</si>
  <si>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</si>
  <si>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</si>
  <si>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</si>
  <si>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</si>
  <si>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</si>
  <si>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</si>
  <si>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</si>
  <si>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</si>
  <si>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</si>
  <si>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</si>
  <si>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</si>
  <si>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</si>
  <si>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</si>
  <si>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</si>
  <si>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</si>
  <si>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</si>
  <si>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</si>
  <si>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</si>
  <si>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</si>
  <si>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</si>
  <si>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</si>
  <si>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</si>
  <si>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</si>
  <si>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</si>
  <si>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</si>
  <si>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</si>
  <si>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</si>
  <si>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</si>
  <si>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</si>
  <si>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</si>
  <si>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</si>
  <si>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</si>
  <si>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</si>
  <si>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</si>
  <si>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</si>
  <si>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</si>
  <si>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</si>
  <si>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</si>
  <si>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</si>
  <si>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</si>
  <si>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</si>
  <si>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</si>
  <si>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</si>
  <si>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</si>
  <si>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</si>
  <si>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</si>
  <si>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</si>
  <si>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</si>
  <si>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</si>
  <si>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</si>
  <si>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</si>
  <si>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</si>
  <si>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</si>
  <si>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</si>
  <si>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</si>
  <si>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</si>
  <si>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</si>
  <si>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</si>
  <si>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</si>
  <si>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</si>
  <si>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</si>
  <si>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</si>
  <si>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</si>
  <si>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</si>
  <si>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</si>
  <si>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</si>
  <si>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</si>
  <si>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</si>
  <si>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</si>
  <si>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</si>
  <si>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</si>
  <si>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</si>
  <si>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</si>
  <si>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</si>
  <si>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</si>
  <si>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</si>
  <si>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</si>
  <si>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</si>
  <si>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</si>
  <si>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</si>
  <si>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</si>
  <si>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</si>
  <si>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</si>
  <si>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</si>
  <si>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</si>
  <si>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</si>
  <si>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</si>
  <si>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</si>
  <si>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</si>
  <si>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</si>
  <si>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</si>
  <si>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</si>
  <si>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</si>
  <si>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</si>
  <si>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</si>
  <si>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</si>
  <si>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</si>
  <si>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</si>
  <si>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</si>
  <si>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</si>
  <si>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</si>
  <si>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</si>
  <si>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</si>
  <si>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</si>
  <si>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</si>
  <si>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</si>
  <si>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</si>
  <si>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</si>
  <si>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</si>
  <si>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</si>
  <si>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</si>
  <si>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</si>
  <si>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</si>
  <si>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</si>
  <si>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</si>
  <si>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</si>
  <si>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</si>
  <si>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</si>
  <si>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</si>
  <si>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</si>
  <si>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</si>
  <si>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</si>
  <si>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</si>
  <si>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</si>
  <si>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</si>
  <si>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</si>
  <si>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</si>
  <si>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</si>
  <si>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</si>
  <si>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</si>
  <si>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</si>
  <si>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</si>
  <si>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</si>
  <si>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</si>
  <si>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</si>
  <si>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</si>
  <si>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</si>
  <si>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</si>
  <si>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</si>
  <si>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</si>
  <si>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</si>
  <si>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</si>
  <si>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</si>
  <si>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</si>
  <si>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</si>
  <si>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</si>
  <si>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</si>
  <si>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</si>
  <si>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</si>
  <si>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</si>
  <si>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</si>
  <si>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</si>
  <si>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</si>
  <si>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</si>
  <si>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</si>
  <si>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</si>
  <si>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</si>
  <si>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</si>
  <si>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</si>
  <si>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</si>
  <si>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</si>
  <si>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</si>
  <si>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</si>
  <si>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</si>
  <si>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</si>
  <si>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</si>
  <si>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</si>
  <si>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</si>
  <si>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</si>
  <si>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</si>
  <si>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</si>
  <si>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</si>
  <si>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</si>
  <si>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</si>
  <si>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</si>
  <si>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</si>
  <si>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</si>
  <si>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</si>
  <si>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</si>
  <si>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</si>
  <si>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</si>
  <si>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</si>
  <si>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</si>
  <si>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</si>
  <si>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</si>
  <si>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</si>
  <si>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</si>
  <si>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</si>
  <si>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</si>
  <si>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</si>
  <si>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</si>
  <si>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</si>
  <si>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</si>
  <si>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</si>
  <si>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</si>
  <si>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</si>
  <si>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</si>
  <si>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</si>
  <si>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</si>
  <si>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</si>
  <si>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</si>
  <si>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</si>
  <si>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</si>
  <si>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</si>
  <si>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</si>
  <si>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</si>
  <si>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</si>
  <si>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</si>
  <si>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</si>
  <si>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</si>
  <si>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</si>
  <si>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</si>
  <si>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</si>
  <si>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</si>
  <si>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</si>
  <si>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</si>
  <si>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</si>
  <si>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</si>
  <si>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</si>
  <si>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</si>
  <si>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</si>
  <si>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</si>
  <si>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</si>
  <si>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</si>
  <si>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</si>
  <si>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</si>
  <si>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</si>
  <si>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</si>
  <si>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</si>
  <si>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</si>
  <si>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</si>
  <si>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</si>
  <si>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</si>
  <si>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</si>
  <si>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</si>
  <si>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</si>
  <si>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</si>
  <si>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</si>
  <si>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</si>
  <si>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</si>
  <si>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</si>
  <si>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</si>
  <si>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</si>
  <si>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</si>
  <si>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</si>
  <si>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</si>
  <si>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</si>
  <si>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</si>
  <si>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</si>
  <si>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</si>
  <si>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</si>
  <si>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</si>
  <si>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</si>
  <si>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</si>
  <si>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</si>
  <si>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</si>
  <si>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</si>
  <si>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</si>
  <si>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</si>
  <si>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</si>
  <si>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</si>
  <si>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</si>
  <si>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</si>
  <si>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</si>
  <si>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</si>
  <si>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</si>
  <si>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</si>
  <si>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</si>
  <si>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</si>
  <si>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</si>
  <si>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</si>
  <si>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</si>
  <si>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</si>
  <si>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</si>
  <si>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</si>
  <si>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</si>
  <si>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</si>
  <si>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</si>
  <si>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</si>
  <si>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</si>
  <si>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</si>
  <si>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</si>
  <si>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</si>
  <si>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</si>
  <si>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</si>
  <si>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</si>
  <si>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</si>
  <si>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</si>
  <si>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</si>
  <si>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</si>
  <si>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</si>
  <si>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</si>
  <si>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</si>
  <si>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</si>
  <si>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</si>
  <si>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</si>
  <si>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</si>
  <si>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</si>
  <si>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</si>
  <si>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</si>
  <si>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</si>
  <si>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</si>
  <si>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</si>
  <si>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</si>
  <si>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</si>
  <si>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</si>
  <si>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</si>
  <si>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</si>
  <si>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</si>
  <si>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</si>
  <si>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</si>
  <si>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</si>
  <si>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</si>
  <si>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</si>
  <si>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</si>
  <si>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</si>
  <si>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</si>
  <si>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</si>
  <si>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</si>
  <si>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</si>
  <si>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</si>
  <si>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</si>
  <si>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</si>
  <si>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</si>
  <si>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</si>
  <si>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</si>
  <si>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</si>
  <si>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</si>
  <si>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</si>
  <si>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</si>
  <si>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</si>
  <si>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</si>
  <si>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</si>
  <si>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</si>
  <si>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</si>
  <si>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</si>
  <si>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</si>
  <si>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</si>
  <si>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</si>
  <si>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</si>
  <si>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</si>
  <si>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</si>
  <si>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</si>
  <si>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</si>
  <si>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</si>
  <si>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</si>
  <si>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</si>
  <si>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</si>
  <si>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</si>
  <si>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</si>
  <si>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</si>
  <si>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</si>
  <si>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</si>
  <si>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</si>
  <si>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</si>
  <si>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</si>
  <si>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</si>
  <si>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</si>
  <si>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</si>
  <si>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</si>
  <si>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</si>
  <si>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</si>
  <si>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</si>
  <si>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</si>
  <si>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</si>
  <si>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</si>
  <si>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</si>
  <si>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</si>
  <si>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</si>
  <si>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</si>
  <si>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</si>
  <si>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</si>
  <si>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</si>
  <si>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</si>
  <si>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</si>
  <si>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</si>
  <si>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</si>
  <si>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</si>
  <si>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</si>
  <si>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</si>
  <si>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</si>
  <si>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</si>
  <si>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</si>
  <si>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</si>
  <si>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</si>
  <si>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</si>
  <si>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</si>
  <si>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</si>
  <si>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</si>
  <si>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</si>
  <si>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</si>
  <si>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</si>
  <si>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</si>
  <si>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</si>
  <si>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</si>
  <si>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</si>
  <si>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</si>
  <si>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</si>
  <si>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</si>
  <si>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</si>
  <si>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</si>
  <si>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</si>
  <si>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</si>
  <si>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</si>
  <si>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</si>
  <si>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</si>
  <si>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</si>
  <si>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</si>
  <si>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</si>
  <si>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</si>
  <si>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</si>
  <si>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</si>
  <si>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</si>
  <si>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</si>
  <si>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</si>
  <si>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</si>
  <si>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</si>
  <si>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</si>
  <si>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</si>
  <si>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</si>
  <si>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</si>
  <si>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</si>
  <si>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</si>
  <si>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</si>
  <si>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</si>
  <si>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</si>
  <si>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</si>
  <si>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</si>
  <si>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</si>
  <si>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</si>
  <si>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</si>
  <si>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</si>
  <si>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</si>
  <si>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</si>
  <si>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</si>
  <si>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</si>
  <si>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</si>
  <si>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</si>
  <si>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</si>
  <si>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</si>
  <si>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</si>
  <si>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</si>
  <si>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</si>
  <si>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</si>
  <si>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</si>
  <si>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</si>
  <si>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</si>
  <si>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</si>
  <si>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</si>
  <si>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</si>
  <si>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</si>
  <si>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</si>
  <si>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</si>
  <si>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</si>
  <si>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</si>
  <si>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</si>
  <si>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</si>
  <si>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</si>
  <si>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</si>
  <si>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</si>
  <si>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</si>
  <si>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</si>
  <si>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</si>
  <si>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</si>
  <si>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</si>
  <si>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</si>
  <si>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</si>
  <si>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</si>
  <si>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</si>
  <si>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</si>
  <si>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</si>
  <si>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</si>
  <si>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</si>
  <si>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</si>
  <si>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</si>
  <si>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</si>
  <si>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</si>
  <si>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</si>
  <si>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</si>
  <si>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</si>
  <si>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</si>
  <si>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</si>
  <si>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</si>
  <si>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</si>
  <si>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</si>
  <si>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</si>
  <si>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</si>
  <si>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</si>
  <si>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</si>
  <si>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</si>
  <si>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</si>
  <si>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</si>
  <si>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</si>
  <si>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</si>
  <si>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</si>
  <si>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</si>
  <si>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</si>
  <si>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</si>
  <si>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</si>
  <si>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</si>
  <si>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</si>
  <si>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</si>
  <si>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</si>
  <si>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</si>
  <si>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</si>
  <si>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</si>
  <si>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</si>
  <si>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</si>
  <si>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</si>
  <si>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</si>
  <si>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</si>
  <si>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</si>
  <si>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</si>
  <si>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</si>
  <si>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</si>
  <si>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</si>
  <si>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</si>
  <si>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</si>
  <si>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</si>
  <si>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</si>
  <si>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</si>
  <si>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</si>
  <si>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</si>
  <si>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</si>
  <si>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</si>
  <si>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</si>
  <si>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</si>
  <si>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</si>
  <si>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</si>
  <si>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</si>
  <si>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</si>
  <si>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</si>
  <si>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</si>
  <si>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</si>
  <si>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</si>
  <si>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</si>
  <si>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</si>
  <si>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</si>
  <si>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</si>
  <si>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</si>
  <si>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</si>
  <si>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</si>
  <si>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</si>
  <si>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</si>
  <si>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</si>
  <si>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</si>
  <si>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</si>
  <si>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</si>
  <si>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</si>
  <si>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</si>
  <si>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</si>
  <si>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</si>
  <si>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</si>
  <si>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</si>
  <si>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</si>
  <si>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</si>
  <si>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</si>
  <si>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</si>
  <si>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</si>
  <si>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</si>
  <si>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</si>
  <si>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</si>
  <si>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</si>
  <si>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</si>
  <si>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</si>
  <si>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</si>
  <si>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</si>
  <si>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</si>
  <si>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</si>
  <si>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</si>
  <si>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</si>
  <si>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</si>
  <si>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</si>
  <si>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</si>
  <si>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</si>
  <si>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</si>
  <si>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</si>
  <si>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</si>
  <si>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</si>
  <si>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</si>
  <si>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</si>
  <si>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</si>
  <si>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</si>
  <si>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</si>
  <si>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</si>
  <si>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</si>
  <si>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</si>
  <si>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</si>
  <si>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</si>
  <si>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</si>
  <si>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</si>
  <si>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</si>
  <si>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</si>
  <si>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</si>
  <si>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</si>
  <si>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</si>
  <si>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</si>
  <si>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</si>
  <si>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</si>
  <si>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</si>
  <si>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</si>
  <si>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</si>
  <si>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</si>
  <si>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</si>
  <si>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</si>
  <si>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</si>
  <si>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</si>
  <si>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</si>
  <si>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</si>
  <si>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</si>
  <si>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</si>
  <si>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</si>
  <si>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</si>
  <si>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</si>
  <si>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</si>
  <si>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</si>
  <si>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</si>
  <si>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</si>
  <si>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</si>
  <si>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</si>
  <si>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</si>
  <si>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</si>
  <si>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</si>
  <si>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</si>
  <si>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</si>
  <si>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</si>
  <si>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</si>
  <si>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</si>
  <si>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</si>
  <si>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</si>
  <si>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</si>
  <si>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</si>
  <si>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</si>
  <si>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</si>
  <si>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</si>
  <si>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</si>
  <si>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</si>
  <si>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</si>
  <si>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</si>
  <si>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</si>
  <si>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</si>
  <si>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</si>
  <si>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</si>
  <si>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</si>
  <si>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</si>
  <si>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</si>
  <si>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</si>
  <si>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</si>
  <si>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</si>
  <si>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</si>
  <si>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</si>
  <si>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</si>
  <si>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</si>
  <si>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</si>
  <si>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</si>
  <si>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</si>
  <si>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</si>
  <si>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</si>
  <si>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</si>
  <si>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</si>
  <si>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</si>
  <si>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</si>
  <si>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</si>
  <si>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</si>
  <si>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</si>
  <si>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</si>
  <si>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</si>
  <si>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</si>
  <si>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</si>
  <si>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</si>
  <si>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</si>
  <si>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</si>
  <si>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</si>
  <si>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</si>
  <si>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</si>
  <si>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</si>
  <si>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</si>
  <si>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</si>
  <si>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</si>
  <si>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</si>
  <si>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</si>
  <si>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</si>
  <si>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</si>
  <si>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</si>
  <si>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</si>
  <si>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</si>
  <si>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</si>
  <si>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</si>
  <si>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</si>
  <si>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</si>
  <si>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</si>
  <si>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</si>
  <si>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</si>
  <si>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</si>
  <si>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</si>
  <si>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</si>
  <si>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</si>
  <si>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</si>
  <si>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</si>
  <si>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</si>
  <si>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</si>
  <si>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</si>
  <si>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</si>
  <si>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</si>
  <si>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</si>
  <si>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</si>
  <si>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</si>
  <si>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</si>
  <si>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</si>
  <si>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</si>
  <si>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</si>
  <si>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</si>
  <si>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</si>
  <si>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</si>
  <si>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</si>
  <si>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</si>
  <si>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</si>
  <si>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</si>
  <si>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</si>
  <si>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</si>
  <si>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</si>
  <si>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</si>
  <si>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</si>
  <si>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</si>
  <si>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</si>
  <si>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</si>
  <si>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</si>
  <si>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</si>
  <si>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</si>
  <si>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</si>
  <si>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</si>
  <si>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</si>
  <si>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</si>
  <si>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</si>
  <si>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</si>
  <si>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</si>
  <si>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</si>
  <si>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</si>
  <si>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</si>
  <si>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</si>
  <si>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</si>
  <si>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</si>
  <si>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</si>
  <si>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</si>
  <si>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</si>
  <si>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</si>
  <si>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</si>
  <si>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</si>
  <si>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</si>
  <si>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</si>
  <si>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</si>
  <si>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</si>
  <si>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</si>
  <si>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</si>
  <si>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</si>
  <si>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</si>
  <si>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</si>
  <si>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</si>
  <si>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</si>
  <si>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</si>
  <si>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</si>
  <si>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</si>
  <si>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</si>
  <si>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</si>
  <si>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</si>
  <si>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</si>
  <si>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</si>
  <si>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</si>
  <si>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</si>
  <si>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</si>
  <si>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</si>
  <si>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</si>
  <si>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</si>
  <si>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</si>
  <si>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</si>
  <si>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</si>
  <si>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</si>
  <si>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</si>
  <si>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</si>
  <si>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</si>
  <si>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</si>
  <si>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</si>
  <si>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</si>
  <si>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</si>
  <si>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</si>
  <si>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</si>
  <si>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</si>
  <si>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</si>
  <si>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</si>
  <si>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</si>
  <si>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</si>
  <si>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</si>
  <si>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</si>
  <si>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</si>
  <si>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</si>
  <si>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</si>
  <si>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</si>
  <si>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</si>
  <si>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</si>
  <si>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</si>
  <si>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</si>
  <si>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</si>
  <si>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</si>
  <si>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</si>
  <si>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</si>
  <si>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</si>
  <si>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</si>
  <si>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</si>
  <si>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</si>
  <si>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</si>
  <si>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</si>
  <si>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</si>
  <si>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</si>
  <si>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</si>
  <si>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</si>
  <si>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</si>
  <si>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</si>
  <si>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</si>
  <si>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</si>
  <si>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</si>
  <si>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</si>
  <si>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</si>
  <si>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</si>
  <si>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</si>
  <si>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</si>
  <si>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</si>
  <si>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</si>
  <si>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</si>
  <si>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</si>
  <si>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</si>
  <si>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</si>
  <si>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</si>
  <si>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</si>
  <si>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</si>
  <si>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</si>
  <si>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</si>
  <si>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</si>
  <si>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</si>
  <si>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</si>
  <si>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</si>
  <si>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</si>
  <si>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</si>
  <si>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</si>
  <si>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</si>
  <si>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</si>
  <si>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</si>
  <si>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</si>
  <si>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</si>
  <si>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</si>
  <si>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</si>
  <si>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</si>
  <si>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</si>
  <si>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</si>
  <si>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</si>
  <si>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</si>
  <si>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</si>
  <si>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</si>
  <si>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</si>
  <si>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</si>
  <si>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</si>
  <si>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</si>
  <si>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</si>
  <si>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</si>
  <si>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</si>
  <si>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</si>
  <si>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</si>
  <si>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</si>
  <si>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</si>
  <si>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</si>
  <si>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</si>
  <si>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</si>
  <si>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</si>
  <si>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</si>
  <si>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</si>
  <si>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</si>
  <si>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</si>
  <si>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</si>
  <si>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</si>
  <si>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</si>
  <si>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</si>
  <si>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</si>
  <si>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</si>
  <si>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</si>
  <si>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</si>
  <si>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</si>
  <si>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</si>
  <si>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</si>
  <si>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</si>
  <si>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</si>
  <si>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</si>
  <si>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</si>
  <si>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</si>
  <si>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</si>
  <si>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</si>
  <si>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</si>
  <si>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</si>
  <si>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</si>
  <si>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</si>
  <si>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</si>
  <si>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</si>
  <si>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</si>
  <si>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</si>
  <si>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</si>
  <si>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</si>
  <si>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</si>
  <si>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</si>
  <si>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</si>
  <si>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</si>
  <si>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</si>
  <si>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</si>
  <si>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</si>
  <si>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</si>
  <si>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</si>
  <si>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</si>
  <si>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</si>
  <si>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</si>
  <si>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</si>
  <si>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</si>
  <si>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</si>
  <si>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</si>
  <si>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</si>
  <si>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</si>
  <si>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</si>
  <si>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</si>
  <si>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</si>
  <si>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</si>
  <si>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</si>
  <si>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</si>
  <si>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</si>
  <si>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</si>
  <si>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</si>
  <si>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</si>
  <si>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</si>
  <si>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</si>
  <si>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</si>
  <si>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</si>
  <si>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</si>
  <si>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</si>
  <si>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</si>
  <si>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</si>
  <si>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</si>
  <si>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</si>
  <si>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</si>
  <si>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</si>
  <si>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</si>
  <si>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</si>
  <si>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</si>
  <si>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</si>
  <si>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</si>
  <si>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</si>
  <si>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</si>
  <si>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</si>
  <si>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</si>
  <si>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</si>
  <si>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</si>
  <si>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</si>
  <si>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</si>
  <si>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</si>
  <si>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</si>
  <si>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</si>
  <si>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</si>
  <si>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</si>
  <si>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</si>
  <si>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</si>
  <si>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</si>
  <si>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</si>
  <si>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</si>
  <si>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</si>
  <si>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</si>
  <si>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</si>
  <si>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</si>
  <si>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</si>
  <si>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</si>
  <si>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</si>
  <si>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</si>
  <si>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</si>
  <si>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</si>
  <si>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</si>
  <si>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</si>
  <si>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</si>
  <si>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</si>
  <si>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</si>
  <si>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</si>
  <si>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</si>
  <si>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</si>
  <si>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</si>
  <si>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</si>
  <si>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</si>
  <si>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</si>
  <si>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</si>
  <si>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</si>
  <si>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</si>
  <si>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</si>
  <si>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</si>
  <si>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</si>
  <si>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</si>
  <si>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</si>
  <si>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</si>
  <si>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</si>
  <si>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</si>
  <si>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</si>
  <si>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</si>
  <si>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</si>
  <si>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</si>
  <si>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</si>
  <si>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</si>
  <si>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</si>
  <si>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</si>
  <si>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</si>
  <si>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</si>
  <si>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</si>
  <si>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</si>
  <si>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</si>
  <si>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</si>
  <si>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</si>
  <si>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</si>
  <si>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</si>
  <si>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</si>
  <si>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</si>
  <si>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</si>
  <si>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</si>
  <si>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</si>
  <si>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</si>
  <si>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</si>
  <si>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</si>
  <si>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</si>
  <si>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</si>
  <si>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</si>
  <si>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</si>
  <si>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</si>
  <si>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</si>
  <si>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</si>
  <si>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</si>
  <si>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</si>
  <si>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</si>
  <si>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</si>
  <si>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</si>
  <si>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</si>
  <si>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</si>
  <si>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</si>
  <si>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</si>
  <si>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</si>
  <si>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</si>
  <si>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</si>
  <si>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</si>
  <si>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</si>
  <si>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</si>
  <si>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</si>
  <si>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</si>
  <si>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</si>
  <si>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</si>
  <si>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</si>
  <si>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</si>
  <si>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</si>
  <si>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</si>
  <si>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</si>
  <si>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</si>
  <si>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</si>
  <si>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</si>
  <si>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</si>
  <si>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</si>
  <si>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</si>
  <si>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</si>
  <si>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</si>
  <si>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</si>
  <si>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</si>
  <si>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</si>
  <si>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</si>
  <si>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</si>
  <si>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</si>
  <si>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</si>
  <si>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</si>
  <si>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</si>
  <si>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</si>
  <si>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</si>
  <si>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</si>
  <si>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</si>
  <si>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</si>
  <si>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</si>
  <si>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</si>
  <si>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</si>
  <si>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</si>
  <si>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</si>
  <si>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</si>
  <si>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</si>
  <si>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</si>
  <si>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</si>
  <si>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</si>
  <si>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</si>
  <si>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</si>
  <si>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</si>
  <si>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</si>
  <si>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</si>
  <si>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</si>
  <si>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</si>
  <si>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</si>
  <si>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</si>
  <si>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</si>
  <si>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</si>
  <si>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</si>
  <si>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</si>
  <si>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</si>
  <si>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</si>
  <si>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</si>
  <si>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</si>
  <si>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</si>
  <si>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</si>
  <si>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</si>
  <si>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</si>
  <si>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</si>
  <si>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</si>
  <si>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</si>
  <si>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</si>
  <si>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</si>
  <si>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</si>
  <si>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</si>
  <si>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</si>
  <si>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</si>
  <si>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</si>
  <si>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</si>
  <si>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</si>
  <si>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</si>
  <si>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</si>
  <si>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</si>
  <si>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</si>
  <si>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</si>
  <si>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</si>
  <si>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</si>
  <si>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</si>
  <si>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</si>
  <si>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</si>
  <si>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</si>
  <si>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</si>
  <si>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</si>
  <si>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</si>
  <si>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</si>
  <si>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</si>
  <si>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</si>
  <si>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</si>
  <si>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</si>
  <si>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</si>
  <si>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</si>
  <si>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</si>
  <si>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</si>
  <si>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</si>
  <si>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</si>
  <si>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</si>
  <si>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</si>
  <si>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</si>
  <si>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</si>
  <si>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</si>
  <si>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</si>
  <si>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</si>
  <si>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</si>
  <si>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</si>
  <si>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</si>
  <si>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</si>
  <si>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</si>
  <si>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</si>
  <si>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</si>
  <si>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</si>
  <si>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</si>
  <si>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</si>
  <si>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</si>
  <si>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</si>
  <si>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</si>
  <si>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</si>
  <si>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</si>
  <si>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</si>
  <si>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</si>
  <si>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</si>
  <si>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</si>
  <si>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</si>
  <si>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</si>
  <si>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</si>
  <si>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</si>
  <si>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</si>
  <si>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</si>
  <si>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</si>
  <si>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</si>
  <si>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</si>
  <si>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</si>
  <si>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</si>
  <si>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</si>
  <si>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</si>
  <si>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</si>
  <si>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</si>
  <si>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</si>
  <si>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</si>
  <si>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</si>
  <si>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</si>
  <si>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</si>
  <si>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</si>
  <si>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</si>
  <si>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</si>
  <si>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</si>
  <si>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</si>
  <si>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</si>
  <si>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</si>
  <si>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</si>
  <si>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</si>
  <si>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</si>
  <si>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</si>
  <si>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</si>
  <si>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</si>
  <si>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</si>
  <si>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</si>
  <si>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</si>
  <si>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</si>
  <si>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</si>
  <si>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</si>
  <si>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</si>
  <si>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</si>
  <si>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</si>
  <si>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</si>
  <si>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</si>
  <si>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</si>
  <si>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</si>
  <si>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</si>
  <si>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</si>
  <si>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</si>
  <si>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</si>
  <si>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</si>
  <si>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</si>
  <si>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</si>
  <si>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</si>
  <si>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</si>
  <si>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</si>
  <si>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</si>
  <si>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</si>
  <si>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</si>
  <si>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</si>
  <si>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</si>
  <si>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</si>
  <si>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</si>
  <si>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</si>
  <si>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</si>
  <si>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</si>
  <si>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</si>
  <si>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</si>
  <si>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</si>
  <si>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</si>
  <si>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</si>
  <si>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</si>
  <si>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</si>
  <si>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</si>
  <si>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</si>
  <si>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</si>
  <si>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</si>
  <si>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</si>
  <si>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</si>
  <si>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</si>
  <si>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</si>
  <si>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</si>
  <si>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</si>
  <si>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</si>
  <si>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</si>
  <si>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</si>
  <si>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</si>
  <si>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</si>
  <si>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</si>
  <si>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</si>
  <si>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</si>
  <si>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</si>
  <si>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</si>
  <si>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</si>
  <si>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</si>
  <si>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</si>
  <si>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</si>
  <si>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</si>
  <si>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</si>
  <si>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</si>
  <si>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</si>
  <si>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</si>
  <si>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</si>
  <si>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</si>
  <si>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</si>
  <si>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</si>
  <si>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</si>
  <si>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</si>
  <si>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</si>
  <si>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</si>
  <si>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</si>
  <si>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</si>
  <si>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</si>
  <si>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</si>
  <si>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</si>
  <si>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</si>
  <si>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</si>
  <si>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</si>
  <si>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</si>
  <si>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</si>
  <si>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</si>
  <si>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</si>
  <si>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</si>
  <si>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</si>
  <si>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</si>
  <si>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</si>
  <si>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</si>
  <si>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</si>
  <si>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</si>
  <si>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</si>
  <si>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</si>
  <si>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</si>
  <si>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</si>
  <si>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</si>
  <si>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</si>
  <si>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</si>
  <si>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</si>
  <si>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</si>
  <si>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</si>
  <si>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</si>
  <si>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</si>
  <si>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</si>
  <si>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</si>
  <si>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</si>
  <si>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</si>
  <si>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</si>
  <si>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</si>
  <si>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</si>
  <si>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</si>
  <si>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</si>
  <si>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</si>
  <si>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</si>
  <si>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</si>
  <si>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</si>
  <si>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</si>
  <si>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</si>
  <si>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</si>
  <si>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</si>
  <si>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</si>
  <si>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</si>
  <si>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</si>
  <si>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</si>
  <si>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</si>
  <si>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</si>
  <si>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</si>
  <si>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</si>
  <si>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</si>
  <si>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</si>
  <si>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</si>
  <si>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</si>
  <si>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</si>
  <si>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</si>
  <si>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</si>
  <si>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</si>
  <si>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</si>
  <si>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</si>
  <si>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</si>
  <si>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</si>
  <si>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</si>
  <si>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</si>
  <si>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</si>
  <si>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</si>
  <si>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</si>
  <si>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</si>
  <si>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</si>
  <si>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</si>
  <si>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</si>
  <si>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</si>
  <si>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</si>
  <si>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</si>
  <si>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</si>
  <si>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</si>
  <si>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</si>
  <si>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</si>
  <si>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</si>
  <si>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</si>
  <si>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</si>
  <si>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</si>
  <si>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</si>
  <si>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</si>
  <si>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</si>
  <si>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</si>
  <si>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</si>
  <si>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</si>
  <si>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</si>
  <si>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</si>
  <si>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</si>
  <si>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</si>
  <si>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</si>
  <si>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</si>
  <si>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</si>
  <si>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</si>
  <si>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</si>
  <si>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</si>
  <si>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</si>
  <si>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</si>
  <si>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</si>
  <si>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</si>
  <si>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</si>
  <si>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</si>
  <si>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</si>
  <si>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</si>
  <si>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</si>
  <si>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</si>
  <si>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</si>
  <si>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</si>
  <si>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</si>
  <si>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</si>
  <si>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</si>
  <si>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</si>
  <si>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</si>
  <si>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</si>
  <si>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</si>
  <si>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</si>
  <si>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</si>
  <si>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</si>
  <si>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</si>
  <si>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</si>
  <si>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</si>
  <si>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</si>
  <si>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</si>
  <si>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</si>
  <si>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</si>
  <si>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</si>
  <si>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</si>
  <si>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</si>
  <si>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</si>
  <si>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</si>
  <si>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</si>
  <si>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</si>
  <si>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</si>
  <si>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</si>
  <si>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</si>
  <si>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</si>
  <si>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</si>
  <si>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</si>
  <si>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</si>
  <si>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</si>
  <si>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</si>
  <si>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</si>
  <si>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</si>
  <si>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</si>
  <si>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</si>
  <si>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</si>
  <si>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</si>
  <si>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</si>
  <si>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</si>
  <si>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</si>
  <si>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</si>
  <si>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</si>
  <si>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</si>
  <si>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</si>
  <si>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</si>
  <si>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</si>
  <si>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</si>
  <si>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</si>
  <si>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</si>
  <si>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</si>
  <si>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</si>
  <si>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</si>
  <si>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</si>
  <si>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</si>
  <si>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</si>
  <si>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</si>
  <si>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</si>
  <si>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</si>
  <si>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</si>
  <si>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</si>
  <si>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</si>
  <si>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</si>
  <si>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</si>
  <si>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</si>
  <si>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</si>
  <si>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</si>
  <si>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</si>
  <si>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</si>
  <si>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</si>
  <si>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</si>
  <si>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</si>
  <si>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</si>
  <si>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</si>
  <si>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</si>
  <si>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</si>
  <si>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</si>
  <si>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</si>
  <si>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</si>
  <si>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</si>
  <si>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</si>
  <si>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</si>
  <si>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</si>
  <si>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</si>
  <si>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</si>
  <si>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</si>
  <si>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</si>
  <si>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</si>
  <si>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</si>
  <si>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</si>
  <si>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</si>
  <si>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</si>
  <si>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</si>
  <si>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</si>
  <si>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</si>
  <si>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</si>
  <si>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</si>
  <si>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</si>
  <si>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</si>
  <si>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</si>
  <si>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</si>
  <si>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</si>
  <si>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</si>
  <si>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</si>
  <si>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</si>
  <si>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</si>
  <si>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</si>
  <si>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</si>
  <si>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</si>
  <si>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</si>
  <si>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</si>
  <si>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</si>
  <si>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</si>
  <si>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</si>
  <si>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</si>
  <si>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</si>
  <si>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</si>
  <si>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</si>
  <si>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</si>
  <si>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</si>
  <si>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</si>
  <si>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</si>
  <si>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</si>
  <si>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</si>
  <si>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</si>
  <si>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</si>
  <si>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</si>
  <si>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</si>
  <si>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</si>
  <si>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</si>
  <si>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</si>
  <si>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</si>
  <si>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</si>
  <si>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</si>
  <si>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</si>
  <si>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</si>
  <si>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</si>
  <si>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</si>
  <si>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</si>
  <si>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</si>
  <si>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</si>
  <si>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</si>
  <si>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</si>
  <si>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</si>
  <si>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</si>
  <si>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</si>
  <si>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</si>
  <si>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</si>
  <si>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</si>
  <si>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</si>
  <si>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</si>
  <si>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</si>
  <si>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</si>
  <si>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</si>
  <si>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</si>
  <si>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</si>
  <si>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</si>
  <si>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</si>
  <si>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</si>
  <si>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</si>
  <si>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</si>
  <si>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</si>
  <si>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</si>
  <si>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</si>
  <si>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</si>
  <si>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</si>
  <si>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</si>
  <si>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</si>
  <si>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</si>
  <si>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</si>
  <si>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</si>
  <si>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</si>
  <si>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</si>
  <si>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</si>
  <si>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</si>
  <si>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</si>
  <si>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</si>
  <si>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</si>
  <si>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</si>
  <si>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</si>
  <si>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</si>
  <si>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</si>
  <si>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</si>
  <si>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</si>
  <si>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</si>
  <si>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</si>
  <si>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</si>
  <si>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</si>
  <si>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</si>
  <si>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</si>
  <si>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</si>
  <si>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</si>
  <si>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</si>
  <si>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</si>
  <si>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</si>
  <si>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</si>
  <si>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</si>
  <si>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</si>
  <si>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</si>
  <si>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</si>
  <si>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</si>
  <si>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</si>
  <si>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</si>
  <si>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</si>
  <si>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</si>
  <si>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</si>
  <si>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</si>
  <si>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</si>
  <si>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</si>
  <si>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</si>
  <si>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</si>
  <si>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</si>
  <si>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</si>
  <si>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</si>
  <si>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</si>
  <si>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</si>
  <si>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</si>
  <si>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</si>
  <si>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</si>
  <si>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</si>
  <si>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</si>
  <si>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</si>
  <si>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</si>
  <si>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</si>
  <si>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</si>
  <si>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</si>
  <si>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</si>
  <si>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</si>
  <si>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</si>
  <si>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</si>
  <si>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</si>
  <si>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</si>
  <si>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</si>
  <si>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</si>
  <si>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</si>
  <si>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</si>
  <si>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</si>
  <si>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</si>
  <si>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</si>
  <si>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</si>
  <si>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</si>
  <si>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</si>
  <si>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</si>
  <si>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</si>
  <si>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</si>
  <si>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</si>
  <si>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</si>
  <si>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</si>
  <si>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</si>
  <si>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</si>
  <si>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</si>
  <si>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</si>
  <si>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</si>
  <si>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</si>
  <si>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</si>
  <si>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</si>
  <si>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</si>
  <si>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</si>
  <si>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</si>
  <si>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</si>
  <si>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</si>
  <si>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</si>
  <si>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</si>
  <si>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</si>
  <si>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</si>
  <si>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</si>
  <si>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</si>
  <si>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</si>
  <si>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</si>
  <si>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</si>
  <si>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</si>
  <si>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</si>
  <si>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</si>
  <si>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</si>
  <si>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</si>
  <si>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</si>
  <si>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</si>
  <si>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</si>
  <si>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</si>
  <si>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</si>
  <si>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</si>
  <si>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</si>
  <si>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</si>
  <si>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</si>
  <si>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</si>
  <si>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</si>
  <si>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</si>
  <si>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</si>
  <si>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</si>
  <si>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</si>
  <si>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</si>
  <si>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</si>
  <si>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</si>
  <si>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</si>
  <si>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</si>
  <si>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</si>
  <si>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</si>
  <si>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</si>
  <si>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</si>
  <si>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</si>
  <si>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</si>
  <si>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</si>
  <si>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</si>
  <si>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</si>
  <si>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</si>
  <si>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</si>
  <si>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</si>
  <si>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</si>
  <si>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</si>
  <si>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</si>
  <si>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</si>
  <si>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</si>
  <si>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</si>
  <si>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</si>
  <si>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</si>
  <si>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</si>
  <si>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</si>
  <si>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</si>
  <si>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</si>
  <si>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</si>
  <si>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</si>
  <si>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</si>
  <si>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</si>
  <si>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</si>
  <si>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</si>
  <si>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</si>
  <si>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</si>
  <si>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</si>
  <si>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</si>
  <si>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</si>
  <si>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</si>
  <si>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</si>
  <si>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</si>
  <si>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</si>
  <si>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</si>
  <si>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</si>
  <si>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</si>
  <si>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</si>
  <si>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</si>
  <si>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</si>
  <si>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</si>
  <si>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</si>
  <si>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</si>
  <si>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</si>
  <si>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</si>
  <si>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</si>
  <si>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</si>
  <si>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</si>
  <si>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</si>
  <si>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</si>
  <si>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</si>
  <si>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</si>
  <si>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</si>
  <si>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</si>
  <si>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</si>
  <si>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</si>
  <si>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</si>
  <si>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</si>
  <si>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</si>
  <si>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</si>
  <si>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</si>
  <si>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</si>
  <si>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</si>
  <si>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</si>
  <si>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</si>
  <si>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</si>
  <si>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</si>
  <si>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</si>
  <si>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</si>
  <si>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</si>
  <si>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</si>
  <si>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</si>
  <si>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</si>
  <si>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</si>
  <si>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</si>
  <si>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</si>
  <si>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</si>
  <si>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</si>
  <si>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</si>
  <si>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</si>
  <si>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</si>
  <si>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</si>
  <si>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</si>
  <si>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</si>
  <si>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</si>
  <si>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</si>
  <si>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</si>
  <si>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</si>
  <si>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</si>
  <si>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</si>
  <si>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</si>
  <si>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</si>
  <si>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</si>
  <si>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</si>
  <si>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</si>
  <si>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</si>
  <si>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</si>
  <si>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</si>
  <si>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</si>
  <si>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</si>
  <si>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</si>
  <si>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</si>
  <si>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</si>
  <si>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</si>
  <si>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</si>
  <si>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</si>
  <si>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</si>
  <si>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</si>
  <si>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</si>
  <si>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</si>
  <si>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</si>
  <si>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</si>
  <si>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</si>
  <si>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</si>
  <si>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</si>
  <si>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</si>
  <si>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</si>
  <si>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</si>
  <si>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</si>
  <si>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</si>
  <si>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</si>
  <si>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</si>
  <si>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</si>
  <si>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</si>
  <si>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</si>
  <si>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</si>
  <si>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</si>
  <si>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</si>
  <si>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</si>
  <si>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</si>
  <si>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</si>
  <si>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</si>
  <si>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</si>
  <si>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</si>
  <si>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</si>
  <si>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</si>
  <si>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</si>
  <si>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</si>
  <si>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</si>
  <si>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</si>
  <si>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</si>
  <si>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</si>
  <si>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</si>
  <si>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</si>
  <si>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</si>
  <si>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</si>
  <si>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</si>
  <si>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</si>
  <si>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</si>
  <si>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</si>
  <si>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</si>
  <si>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</si>
  <si>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</si>
  <si>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</si>
  <si>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</si>
  <si>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</si>
  <si>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</si>
  <si>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</si>
  <si>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</si>
  <si>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</si>
  <si>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</si>
  <si>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</si>
  <si>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</si>
  <si>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</si>
  <si>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</si>
  <si>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</si>
  <si>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</si>
  <si>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</si>
  <si>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</si>
  <si>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</si>
  <si>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</si>
  <si>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</si>
  <si>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</si>
  <si>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</si>
  <si>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</si>
  <si>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</si>
  <si>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</si>
  <si>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</si>
  <si>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</si>
  <si>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</si>
  <si>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</si>
  <si>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</si>
  <si>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</si>
  <si>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</si>
  <si>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</si>
  <si>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</si>
  <si>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</si>
  <si>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</si>
  <si>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</si>
  <si>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</si>
  <si>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</si>
  <si>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</si>
  <si>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</si>
  <si>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</si>
  <si>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</si>
  <si>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</si>
  <si>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</si>
  <si>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</si>
  <si>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</si>
  <si>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</si>
  <si>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</si>
  <si>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</si>
  <si>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</si>
  <si>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</si>
  <si>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</si>
  <si>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</si>
  <si>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</si>
  <si>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</si>
  <si>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</si>
  <si>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</si>
  <si>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</si>
  <si>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</si>
  <si>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</si>
  <si>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</si>
  <si>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</si>
  <si>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</si>
  <si>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</si>
  <si>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</si>
  <si>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</si>
  <si>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</si>
  <si>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</si>
  <si>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</si>
  <si>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</si>
  <si>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</si>
  <si>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</si>
  <si>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</si>
  <si>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</si>
  <si>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</si>
  <si>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</si>
  <si>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</si>
  <si>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</si>
  <si>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</si>
  <si>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</si>
  <si>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</si>
  <si>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</si>
  <si>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</si>
  <si>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</si>
  <si>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</si>
  <si>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</si>
  <si>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</si>
  <si>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</si>
  <si>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</si>
  <si>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</si>
  <si>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</si>
  <si>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</si>
  <si>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</si>
  <si>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</si>
  <si>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</si>
  <si>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</si>
  <si>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</si>
  <si>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</si>
  <si>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</si>
  <si>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</si>
  <si>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</si>
  <si>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</si>
  <si>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</si>
  <si>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</si>
  <si>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</si>
  <si>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</si>
  <si>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</si>
  <si>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</si>
  <si>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</si>
  <si>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</si>
  <si>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</si>
  <si>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</si>
  <si>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</si>
  <si>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</si>
  <si>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</si>
  <si>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</si>
  <si>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</si>
  <si>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</si>
  <si>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</si>
  <si>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</si>
  <si>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</si>
  <si>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</si>
  <si>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</si>
  <si>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</si>
  <si>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</si>
  <si>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</si>
  <si>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</si>
  <si>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</si>
  <si>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</si>
  <si>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</si>
  <si>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</si>
  <si>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</si>
  <si>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</si>
  <si>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</si>
  <si>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</si>
  <si>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</si>
  <si>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</si>
  <si>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</si>
  <si>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</si>
  <si>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</si>
  <si>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</si>
  <si>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</si>
  <si>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</si>
  <si>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</si>
  <si>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</si>
  <si>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</si>
  <si>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</si>
  <si>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</si>
  <si>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</si>
  <si>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</si>
  <si>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</si>
  <si>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</si>
  <si>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</si>
  <si>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</si>
  <si>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</si>
  <si>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</si>
  <si>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</si>
  <si>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</si>
  <si>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</si>
  <si>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</si>
  <si>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</si>
  <si>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</si>
  <si>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</si>
  <si>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</si>
  <si>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</si>
  <si>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</si>
  <si>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</si>
  <si>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</si>
  <si>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</si>
  <si>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</si>
  <si>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</si>
  <si>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</si>
  <si>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</si>
  <si>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</si>
  <si>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</si>
  <si>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</si>
  <si>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</si>
  <si>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</si>
  <si>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</si>
  <si>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</si>
  <si>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</si>
  <si>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</si>
  <si>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</si>
  <si>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</si>
  <si>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</si>
  <si>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</si>
  <si>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</si>
  <si>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</si>
  <si>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</si>
  <si>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</si>
  <si>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</si>
  <si>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</si>
  <si>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</si>
  <si>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</si>
  <si>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</si>
  <si>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</si>
  <si>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</si>
  <si>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</si>
  <si>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</si>
  <si>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</si>
  <si>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</si>
  <si>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</si>
  <si>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</si>
  <si>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</si>
  <si>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</si>
  <si>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</si>
  <si>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</si>
  <si>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</si>
  <si>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</si>
  <si>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</si>
  <si>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</si>
  <si>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</si>
  <si>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</si>
  <si>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</si>
  <si>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</si>
  <si>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</si>
  <si>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</si>
  <si>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</si>
  <si>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</si>
  <si>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</si>
  <si>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</si>
  <si>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</si>
  <si>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</si>
  <si>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</si>
  <si>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</si>
  <si>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</si>
  <si>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</si>
  <si>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</si>
  <si>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</si>
  <si>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</si>
  <si>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</si>
  <si>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</si>
  <si>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</si>
  <si>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</si>
  <si>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</si>
  <si>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</si>
  <si>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</si>
  <si>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</si>
  <si>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</si>
  <si>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</si>
  <si>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</si>
  <si>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</si>
  <si>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</si>
  <si>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</si>
  <si>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</si>
  <si>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</si>
  <si>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</si>
  <si>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</si>
  <si>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</si>
  <si>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</si>
  <si>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</si>
  <si>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</si>
  <si>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</si>
  <si>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</si>
  <si>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</si>
  <si>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</si>
  <si>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</si>
  <si>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</si>
  <si>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</si>
  <si>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</si>
  <si>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</si>
  <si>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</si>
  <si>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</si>
  <si>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</si>
  <si>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</si>
  <si>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</si>
  <si>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</si>
  <si>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</si>
  <si>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</si>
  <si>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</si>
  <si>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</si>
  <si>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</si>
  <si>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</si>
  <si>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</si>
  <si>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</si>
  <si>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</si>
  <si>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</si>
  <si>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</si>
  <si>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</si>
  <si>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</si>
  <si>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</si>
  <si>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</si>
  <si>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</si>
  <si>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</si>
  <si>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</si>
  <si>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</si>
  <si>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</si>
  <si>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</si>
  <si>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</si>
  <si>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</si>
  <si>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</si>
  <si>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</si>
  <si>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</si>
  <si>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</si>
  <si>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</si>
  <si>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</si>
  <si>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</si>
  <si>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</si>
  <si>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</si>
  <si>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</si>
  <si>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</si>
  <si>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</si>
  <si>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</si>
  <si>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</si>
  <si>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</si>
  <si>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</si>
  <si>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</si>
  <si>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</si>
  <si>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</si>
  <si>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</si>
  <si>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</si>
  <si>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</si>
  <si>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</si>
  <si>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</si>
  <si>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</si>
  <si>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</si>
  <si>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</si>
  <si>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</si>
  <si>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</si>
  <si>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</si>
  <si>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</si>
  <si>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</si>
  <si>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</si>
  <si>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</si>
  <si>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</si>
  <si>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</si>
  <si>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</si>
  <si>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</si>
  <si>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</si>
  <si>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</si>
  <si>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</si>
  <si>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</si>
  <si>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</si>
  <si>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</si>
  <si>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</si>
  <si>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</si>
  <si>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</si>
  <si>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</si>
  <si>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</si>
  <si>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</si>
  <si>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</si>
  <si>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</si>
  <si>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</si>
  <si>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</si>
  <si>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</si>
  <si>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</si>
  <si>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</si>
  <si>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</si>
  <si>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</si>
  <si>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</si>
  <si>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</si>
  <si>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</si>
  <si>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</si>
  <si>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</si>
  <si>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</si>
  <si>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</si>
  <si>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</si>
  <si>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</si>
  <si>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</si>
  <si>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</si>
  <si>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</si>
  <si>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</si>
  <si>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</si>
  <si>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</si>
  <si>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</si>
  <si>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</si>
  <si>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</si>
  <si>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</si>
  <si>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</si>
  <si>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</si>
  <si>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</si>
  <si>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</si>
  <si>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</si>
  <si>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</si>
  <si>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</si>
  <si>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</si>
  <si>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</si>
  <si>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</si>
  <si>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</si>
  <si>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</si>
  <si>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</si>
  <si>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</si>
  <si>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</si>
  <si>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</si>
  <si>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</si>
  <si>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</si>
  <si>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</si>
  <si>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</si>
  <si>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</si>
  <si>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</si>
  <si>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</si>
  <si>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</si>
  <si>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</si>
  <si>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</si>
  <si>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</si>
  <si>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</si>
  <si>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</si>
  <si>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</si>
  <si>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</si>
  <si>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</si>
  <si>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</si>
  <si>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</si>
  <si>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</si>
  <si>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</si>
  <si>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</si>
  <si>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</si>
  <si>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</si>
  <si>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</si>
  <si>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</si>
  <si>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</si>
  <si>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</si>
  <si>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</si>
  <si>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</si>
  <si>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</si>
  <si>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</si>
  <si>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</si>
  <si>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</si>
  <si>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</si>
  <si>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</si>
  <si>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</si>
  <si>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</si>
  <si>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</si>
  <si>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</si>
  <si>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</si>
  <si>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</si>
  <si>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</si>
  <si>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</si>
  <si>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</si>
  <si>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</si>
  <si>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</si>
  <si>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</si>
  <si>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</si>
  <si>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</si>
  <si>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</si>
  <si>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</si>
  <si>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</si>
  <si>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</si>
  <si>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</si>
  <si>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</si>
  <si>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</si>
  <si>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</si>
  <si>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</si>
  <si>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</si>
  <si>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</si>
  <si>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</si>
  <si>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</si>
  <si>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</si>
  <si>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</si>
  <si>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</si>
  <si>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</si>
  <si>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</si>
  <si>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</si>
  <si>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</si>
  <si>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</si>
  <si>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</si>
  <si>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</si>
  <si>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</si>
  <si>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</si>
  <si>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</si>
  <si>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</si>
  <si>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</si>
  <si>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</si>
  <si>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</si>
  <si>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</si>
  <si>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</si>
  <si>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</si>
  <si>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</si>
  <si>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</si>
  <si>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</si>
  <si>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</si>
  <si>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</si>
  <si>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</si>
  <si>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</si>
  <si>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</si>
  <si>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</si>
  <si>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</si>
  <si>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</si>
  <si>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</si>
  <si>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</si>
  <si>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</si>
  <si>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</si>
  <si>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</si>
  <si>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</si>
  <si>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</si>
  <si>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</si>
  <si>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</si>
  <si>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</si>
  <si>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</si>
  <si>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</si>
  <si>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</si>
  <si>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</si>
  <si>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</si>
  <si>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</si>
  <si>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</si>
  <si>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</si>
  <si>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</si>
  <si>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</si>
  <si>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C49SHA20240222/HZY</t>
  </si>
  <si>
    <t>前合同號C49SHA20231107/HZY</t>
  </si>
  <si>
    <t>VNHJD20230226</t>
  </si>
  <si>
    <t>C49SHA20240228/ZQR</t>
  </si>
  <si>
    <t>杭州途象</t>
    <phoneticPr fontId="5" type="noConversion"/>
  </si>
  <si>
    <t>宁波汉浦</t>
    <phoneticPr fontId="5" type="noConversion"/>
  </si>
  <si>
    <t>Inv_LeadTime_Month</t>
  </si>
  <si>
    <t>BRAND_Details</t>
    <phoneticPr fontId="5" type="noConversion"/>
  </si>
  <si>
    <t>Inv_LeadTime_MonthGroup</t>
    <phoneticPr fontId="5" type="noConversion"/>
  </si>
  <si>
    <t>C49SZX20240033SQ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</si>
</sst>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Calibri"/>
      <family val="2"/>
      <charset val="136"/>
      <scheme val="minor"/>
    </font>
    <font>
      <b/>
      <sz val="10"/>
      <name val="Calibri"/>
      <family val="2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39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7" fontId="27" fillId="0" borderId="8" xfId="1" applyNumberFormat="1" applyFont="1" applyBorder="1" applyAlignment="1" applyProtection="1">
      <alignment horizontal="center"/>
      <protection locked="0"/>
    </xf>
    <xf numFmtId="167" fontId="27" fillId="0" borderId="14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39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0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0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67" fontId="30" fillId="0" borderId="0" xfId="0" applyNumberFormat="1" applyFont="1" applyAlignment="1" applyProtection="1">
      <alignment horizontal="right" vertical="center"/>
      <protection locked="0"/>
    </xf>
    <xf numFmtId="165" fontId="7" fillId="2" borderId="6" xfId="1" applyFont="1" applyFill="1" applyBorder="1" applyAlignment="1">
      <alignment horizontal="center" vertical="center"/>
    </xf>
    <xf numFmtId="165" fontId="29" fillId="2" borderId="6" xfId="1" applyFont="1" applyFill="1" applyBorder="1" applyAlignment="1">
      <alignment horizontal="center" vertical="center"/>
    </xf>
    <xf numFmtId="167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68" fontId="27" fillId="0" borderId="9" xfId="0" applyNumberFormat="1" applyFont="1" applyBorder="1" applyAlignment="1" applyProtection="1">
      <alignment horizontal="center"/>
      <protection locked="0"/>
    </xf>
    <xf numFmtId="168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41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>
      <alignment horizontal="right" vertical="center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40" fillId="3" borderId="5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center" vertical="center"/>
    </xf>
    <xf numFmtId="0" fontId="52" fillId="3" borderId="2" xfId="0" applyFont="1" applyFill="1" applyBorder="1" applyAlignment="1" applyProtection="1">
      <alignment horizontal="center" vertical="center"/>
      <protection locked="0"/>
    </xf>
    <xf numFmtId="4" fontId="53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3" fillId="3" borderId="2" xfId="0" applyNumberFormat="1" applyFont="1" applyFill="1" applyBorder="1" applyAlignment="1" applyProtection="1">
      <alignment horizontal="center" vertical="center"/>
      <protection locked="0"/>
    </xf>
    <xf numFmtId="4" fontId="53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6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9" fillId="2" borderId="0" xfId="2" applyNumberFormat="1" applyFont="1" applyFill="1" applyBorder="1" applyAlignment="1">
      <alignment vertical="center"/>
    </xf>
    <xf numFmtId="15" fontId="6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zoomScale="78" zoomScaleNormal="78" workbookViewId="0">
      <pane ySplit="1" topLeftCell="A2" activePane="bottomLeft" state="frozen"/>
      <selection pane="bottomLeft" activeCell="A2" sqref="A2:AT3514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07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1.19921875" style="214"/>
    <col min="45" max="45" width="11.19921875" style="15"/>
  </cols>
  <sheetData>
    <row r="1" spans="1:46" s="12" customFormat="1" ht="53.7" customHeight="1">
      <c r="A1" s="134" t="s">
        <v>3165</v>
      </c>
      <c r="B1" s="135" t="s">
        <v>3166</v>
      </c>
      <c r="C1" s="135" t="s">
        <v>3167</v>
      </c>
      <c r="D1" s="135" t="s">
        <v>3168</v>
      </c>
      <c r="E1" s="129" t="s">
        <v>3169</v>
      </c>
      <c r="F1" s="130" t="s">
        <v>3170</v>
      </c>
      <c r="G1" s="130" t="s">
        <v>3171</v>
      </c>
      <c r="H1" s="1" t="s">
        <v>2</v>
      </c>
      <c r="I1" s="130" t="s">
        <v>3172</v>
      </c>
      <c r="J1" s="208" t="s">
        <v>3</v>
      </c>
      <c r="K1" s="209" t="s">
        <v>4</v>
      </c>
      <c r="L1" s="209" t="s">
        <v>3173</v>
      </c>
      <c r="M1" s="209" t="s">
        <v>3174</v>
      </c>
      <c r="N1" s="210" t="s">
        <v>6</v>
      </c>
      <c r="O1" s="211" t="s">
        <v>7</v>
      </c>
      <c r="P1" s="130" t="s">
        <v>3175</v>
      </c>
      <c r="Q1" s="2" t="s">
        <v>8</v>
      </c>
      <c r="R1" s="3" t="s">
        <v>3176</v>
      </c>
      <c r="S1" s="107" t="s">
        <v>9</v>
      </c>
      <c r="T1" s="16" t="s">
        <v>10</v>
      </c>
      <c r="U1" s="16" t="s">
        <v>11</v>
      </c>
      <c r="V1" s="4" t="s">
        <v>12</v>
      </c>
      <c r="W1" s="5" t="s">
        <v>13</v>
      </c>
      <c r="X1" s="6" t="s">
        <v>14</v>
      </c>
      <c r="Y1" s="130" t="s">
        <v>15</v>
      </c>
      <c r="Z1" s="130" t="s">
        <v>16</v>
      </c>
      <c r="AA1" s="7" t="s">
        <v>17</v>
      </c>
      <c r="AB1" s="130" t="s">
        <v>3177</v>
      </c>
      <c r="AC1" s="130" t="s">
        <v>18</v>
      </c>
      <c r="AD1" s="206" t="s">
        <v>19</v>
      </c>
      <c r="AE1" s="131" t="s">
        <v>20</v>
      </c>
      <c r="AF1" s="131" t="s">
        <v>21</v>
      </c>
      <c r="AG1" s="131" t="s">
        <v>22</v>
      </c>
      <c r="AH1" s="131" t="s">
        <v>23</v>
      </c>
      <c r="AI1" s="132" t="s">
        <v>3178</v>
      </c>
      <c r="AJ1" s="132" t="s">
        <v>3179</v>
      </c>
      <c r="AK1" s="133" t="s">
        <v>3180</v>
      </c>
      <c r="AL1" s="9" t="s">
        <v>24</v>
      </c>
      <c r="AM1" s="10" t="s">
        <v>25</v>
      </c>
      <c r="AN1" s="10" t="s">
        <v>26</v>
      </c>
      <c r="AO1" s="11" t="s">
        <v>27</v>
      </c>
      <c r="AP1" s="133" t="s">
        <v>3181</v>
      </c>
      <c r="AQ1" s="133" t="s">
        <v>3182</v>
      </c>
      <c r="AR1" s="213" t="s">
        <v>3342</v>
      </c>
      <c r="AS1" s="212" t="s">
        <v>3341</v>
      </c>
      <c r="AT1" s="216" t="s">
        <v>3343</v>
      </c>
    </row>
    <row r="2" spans="1:46" s="12" customFormat="1" ht="39.6">
      <c r="A2" s="65"/>
      <c r="B2" s="66"/>
      <c r="C2" s="66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28</v>
      </c>
      <c r="F2" s="179">
        <v>2018</v>
      </c>
      <c r="G2" s="179">
        <v>12</v>
      </c>
      <c r="H2" s="67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68"/>
      <c r="K2" s="67"/>
      <c r="L2" s="17" t="s">
        <v>29</v>
      </c>
      <c r="M2" s="13" t="s">
        <v>30</v>
      </c>
      <c r="N2" s="13">
        <v>0</v>
      </c>
      <c r="O2" s="180"/>
      <c r="P2" s="39" t="str">
        <f t="shared" ref="P2:P65" si="2">IF(M2="","",IF(AND(N2&gt;0,L2&lt;&gt;""),"MAIN UNIT",IF(AND(O2&gt;0,L2&lt;&gt;""),"SERVICE/ PARTS","C66 SERVICE/OTHERS")))</f>
        <v>C66 SERVICE/OTHERS</v>
      </c>
      <c r="Q2" s="179" t="s">
        <v>31</v>
      </c>
      <c r="R2" s="13" t="s">
        <v>32</v>
      </c>
      <c r="S2" s="13" t="s">
        <v>33</v>
      </c>
      <c r="T2" s="14"/>
      <c r="U2" s="14"/>
      <c r="V2" s="65"/>
      <c r="W2" s="14"/>
      <c r="X2" s="181"/>
      <c r="Y2" s="182"/>
      <c r="Z2" s="18" t="str">
        <f t="shared" ref="Z2:Z65" si="3">IF(X2="","",X2*MAX(O2,N2))</f>
        <v/>
      </c>
      <c r="AA2" s="183"/>
      <c r="AB2" s="184">
        <v>782000</v>
      </c>
      <c r="AC2" s="185">
        <f t="shared" ref="AC2:AC65" si="4">IF(R2&lt;&gt;"",AB2*AD2,"")</f>
        <v>0</v>
      </c>
      <c r="AD2" s="140"/>
      <c r="AE2" s="186">
        <f t="shared" ref="AE2:AE65" si="5">IF(Q2="","",IF(Q2="Yes",1,0))</f>
        <v>0</v>
      </c>
      <c r="AF2" s="186" t="str">
        <f>IF(AND(COUNTIFS($J1:J$3002,J2)=1,AE2=1),1,"")</f>
        <v/>
      </c>
      <c r="AG2" s="186" t="str">
        <f>IF(C2="","",IF(AND(COUNTIFS($J1:J$3002,J2)=1,C2&lt;&gt;""),1,""))</f>
        <v/>
      </c>
      <c r="AH2" s="186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9"/>
      <c r="AM2" s="69"/>
      <c r="AN2" s="69"/>
      <c r="AO2" s="69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214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39.6">
      <c r="A3" s="65"/>
      <c r="B3" s="66"/>
      <c r="C3" s="66"/>
      <c r="D3" s="39" t="str">
        <f t="shared" si="0"/>
        <v/>
      </c>
      <c r="E3" s="13" t="s">
        <v>28</v>
      </c>
      <c r="F3" s="179">
        <v>2018</v>
      </c>
      <c r="G3" s="179">
        <v>11</v>
      </c>
      <c r="H3" s="67"/>
      <c r="I3" s="39" t="str">
        <f t="shared" si="1"/>
        <v>Q3</v>
      </c>
      <c r="J3" s="68"/>
      <c r="K3" s="67"/>
      <c r="L3" s="17" t="s">
        <v>29</v>
      </c>
      <c r="M3" s="13" t="s">
        <v>30</v>
      </c>
      <c r="N3" s="13">
        <v>0</v>
      </c>
      <c r="O3" s="180"/>
      <c r="P3" s="39" t="str">
        <f t="shared" si="2"/>
        <v>C66 SERVICE/OTHERS</v>
      </c>
      <c r="Q3" s="179" t="s">
        <v>31</v>
      </c>
      <c r="R3" s="13" t="s">
        <v>32</v>
      </c>
      <c r="S3" s="13" t="s">
        <v>33</v>
      </c>
      <c r="T3" s="14"/>
      <c r="U3" s="14"/>
      <c r="V3" s="65"/>
      <c r="W3" s="14"/>
      <c r="X3" s="181"/>
      <c r="Y3" s="182"/>
      <c r="Z3" s="18" t="str">
        <f t="shared" si="3"/>
        <v/>
      </c>
      <c r="AA3" s="183"/>
      <c r="AB3" s="184">
        <v>605000</v>
      </c>
      <c r="AC3" s="185">
        <f t="shared" si="4"/>
        <v>0</v>
      </c>
      <c r="AD3" s="140"/>
      <c r="AE3" s="186">
        <f t="shared" si="5"/>
        <v>0</v>
      </c>
      <c r="AF3" s="186" t="str">
        <f>IF(AND(COUNTIFS($J1:J$3002,J3)=1,AE3=1),1,"")</f>
        <v/>
      </c>
      <c r="AG3" s="186" t="str">
        <f>IF(C3="","",IF(AND(COUNTIFS($J1:J$3002,J3)=1,C3&lt;&gt;""),1,""))</f>
        <v/>
      </c>
      <c r="AH3" s="186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9"/>
      <c r="AM3" s="69"/>
      <c r="AN3" s="69"/>
      <c r="AO3" s="69"/>
      <c r="AP3" s="28" t="str">
        <f t="shared" si="9"/>
        <v>201811</v>
      </c>
      <c r="AQ3" s="28" t="str">
        <f t="shared" si="10"/>
        <v/>
      </c>
      <c r="AR3" s="214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39.6">
      <c r="A4" s="65"/>
      <c r="B4" s="66"/>
      <c r="C4" s="66"/>
      <c r="D4" s="39" t="str">
        <f t="shared" si="0"/>
        <v/>
      </c>
      <c r="E4" s="13" t="s">
        <v>28</v>
      </c>
      <c r="F4" s="179">
        <v>2018</v>
      </c>
      <c r="G4" s="179">
        <v>10</v>
      </c>
      <c r="H4" s="67"/>
      <c r="I4" s="39" t="str">
        <f t="shared" si="1"/>
        <v>Q3</v>
      </c>
      <c r="J4" s="68"/>
      <c r="K4" s="67"/>
      <c r="L4" s="17" t="s">
        <v>29</v>
      </c>
      <c r="M4" s="13" t="s">
        <v>30</v>
      </c>
      <c r="N4" s="13">
        <v>0</v>
      </c>
      <c r="O4" s="180"/>
      <c r="P4" s="39" t="str">
        <f t="shared" si="2"/>
        <v>C66 SERVICE/OTHERS</v>
      </c>
      <c r="Q4" s="179" t="s">
        <v>31</v>
      </c>
      <c r="R4" s="13" t="s">
        <v>32</v>
      </c>
      <c r="S4" s="13" t="s">
        <v>33</v>
      </c>
      <c r="T4" s="14"/>
      <c r="U4" s="14"/>
      <c r="V4" s="65"/>
      <c r="W4" s="14"/>
      <c r="X4" s="181"/>
      <c r="Y4" s="182"/>
      <c r="Z4" s="18" t="str">
        <f t="shared" si="3"/>
        <v/>
      </c>
      <c r="AA4" s="183"/>
      <c r="AB4" s="184">
        <v>827000</v>
      </c>
      <c r="AC4" s="185">
        <f t="shared" si="4"/>
        <v>0</v>
      </c>
      <c r="AD4" s="140"/>
      <c r="AE4" s="186">
        <f t="shared" si="5"/>
        <v>0</v>
      </c>
      <c r="AF4" s="186" t="str">
        <f>IF(AND(COUNTIFS($J1:J$3002,J4)=1,AE4=1),1,"")</f>
        <v/>
      </c>
      <c r="AG4" s="186" t="str">
        <f>IF(C4="","",IF(AND(COUNTIFS($J1:J$3002,J4)=1,C4&lt;&gt;""),1,""))</f>
        <v/>
      </c>
      <c r="AH4" s="186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9"/>
      <c r="AM4" s="69"/>
      <c r="AN4" s="69"/>
      <c r="AO4" s="69"/>
      <c r="AP4" s="28" t="str">
        <f t="shared" si="9"/>
        <v>201810</v>
      </c>
      <c r="AQ4" s="28" t="str">
        <f t="shared" si="10"/>
        <v/>
      </c>
      <c r="AR4" s="214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39.6">
      <c r="A5" s="65"/>
      <c r="B5" s="66"/>
      <c r="C5" s="66"/>
      <c r="D5" s="39" t="str">
        <f t="shared" si="0"/>
        <v/>
      </c>
      <c r="E5" s="13" t="s">
        <v>28</v>
      </c>
      <c r="F5" s="179">
        <v>2018</v>
      </c>
      <c r="G5" s="179">
        <v>9</v>
      </c>
      <c r="H5" s="67"/>
      <c r="I5" s="39" t="str">
        <f t="shared" si="1"/>
        <v>Q2</v>
      </c>
      <c r="J5" s="68"/>
      <c r="K5" s="67"/>
      <c r="L5" s="17" t="s">
        <v>29</v>
      </c>
      <c r="M5" s="13" t="s">
        <v>30</v>
      </c>
      <c r="N5" s="13">
        <v>0</v>
      </c>
      <c r="O5" s="180"/>
      <c r="P5" s="39" t="str">
        <f t="shared" si="2"/>
        <v>C66 SERVICE/OTHERS</v>
      </c>
      <c r="Q5" s="179" t="s">
        <v>31</v>
      </c>
      <c r="R5" s="13" t="s">
        <v>32</v>
      </c>
      <c r="S5" s="13" t="s">
        <v>33</v>
      </c>
      <c r="T5" s="14"/>
      <c r="U5" s="14"/>
      <c r="V5" s="65"/>
      <c r="W5" s="14"/>
      <c r="X5" s="181"/>
      <c r="Y5" s="182"/>
      <c r="Z5" s="18" t="str">
        <f t="shared" si="3"/>
        <v/>
      </c>
      <c r="AA5" s="183"/>
      <c r="AB5" s="184">
        <v>663867</v>
      </c>
      <c r="AC5" s="185">
        <f t="shared" si="4"/>
        <v>0</v>
      </c>
      <c r="AD5" s="140"/>
      <c r="AE5" s="186">
        <f t="shared" si="5"/>
        <v>0</v>
      </c>
      <c r="AF5" s="186" t="str">
        <f>IF(AND(COUNTIFS($J1:J$3002,J5)=1,AE5=1),1,"")</f>
        <v/>
      </c>
      <c r="AG5" s="186" t="str">
        <f>IF(C5="","",IF(AND(COUNTIFS($J1:J$3002,J5)=1,C5&lt;&gt;""),1,""))</f>
        <v/>
      </c>
      <c r="AH5" s="186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9"/>
      <c r="AM5" s="69"/>
      <c r="AN5" s="69"/>
      <c r="AO5" s="69"/>
      <c r="AP5" s="28" t="str">
        <f t="shared" si="9"/>
        <v>20189</v>
      </c>
      <c r="AQ5" s="28" t="str">
        <f t="shared" si="10"/>
        <v/>
      </c>
      <c r="AR5" s="214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39.6">
      <c r="A6" s="65"/>
      <c r="B6" s="66"/>
      <c r="C6" s="66"/>
      <c r="D6" s="39" t="str">
        <f t="shared" si="0"/>
        <v/>
      </c>
      <c r="E6" s="13" t="s">
        <v>28</v>
      </c>
      <c r="F6" s="179">
        <v>2018</v>
      </c>
      <c r="G6" s="179">
        <v>8</v>
      </c>
      <c r="H6" s="67"/>
      <c r="I6" s="39" t="str">
        <f t="shared" si="1"/>
        <v>Q2</v>
      </c>
      <c r="J6" s="68"/>
      <c r="K6" s="67"/>
      <c r="L6" s="17" t="s">
        <v>29</v>
      </c>
      <c r="M6" s="13" t="s">
        <v>30</v>
      </c>
      <c r="N6" s="13">
        <v>0</v>
      </c>
      <c r="O6" s="180"/>
      <c r="P6" s="39" t="str">
        <f t="shared" si="2"/>
        <v>C66 SERVICE/OTHERS</v>
      </c>
      <c r="Q6" s="179" t="s">
        <v>31</v>
      </c>
      <c r="R6" s="13" t="s">
        <v>32</v>
      </c>
      <c r="S6" s="13" t="s">
        <v>33</v>
      </c>
      <c r="T6" s="14"/>
      <c r="U6" s="14"/>
      <c r="V6" s="65"/>
      <c r="W6" s="14"/>
      <c r="X6" s="181"/>
      <c r="Y6" s="182"/>
      <c r="Z6" s="18" t="str">
        <f t="shared" si="3"/>
        <v/>
      </c>
      <c r="AA6" s="183"/>
      <c r="AB6" s="184">
        <v>742000</v>
      </c>
      <c r="AC6" s="185">
        <f t="shared" si="4"/>
        <v>0</v>
      </c>
      <c r="AD6" s="140"/>
      <c r="AE6" s="186">
        <f t="shared" si="5"/>
        <v>0</v>
      </c>
      <c r="AF6" s="186" t="str">
        <f>IF(AND(COUNTIFS($J1:J$3002,J6)=1,AE6=1),1,"")</f>
        <v/>
      </c>
      <c r="AG6" s="186" t="str">
        <f>IF(C6="","",IF(AND(COUNTIFS($J1:J$3002,J6)=1,C6&lt;&gt;""),1,""))</f>
        <v/>
      </c>
      <c r="AH6" s="186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9"/>
      <c r="AM6" s="69"/>
      <c r="AN6" s="69"/>
      <c r="AO6" s="69"/>
      <c r="AP6" s="28" t="str">
        <f t="shared" si="9"/>
        <v>20188</v>
      </c>
      <c r="AQ6" s="28" t="str">
        <f t="shared" si="10"/>
        <v/>
      </c>
      <c r="AR6" s="214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39.6">
      <c r="A7" s="65"/>
      <c r="B7" s="66"/>
      <c r="C7" s="66"/>
      <c r="D7" s="39" t="str">
        <f t="shared" si="0"/>
        <v/>
      </c>
      <c r="E7" s="13" t="s">
        <v>28</v>
      </c>
      <c r="F7" s="179">
        <v>2018</v>
      </c>
      <c r="G7" s="179">
        <v>7</v>
      </c>
      <c r="H7" s="67"/>
      <c r="I7" s="39" t="str">
        <f t="shared" si="1"/>
        <v>Q2</v>
      </c>
      <c r="J7" s="68"/>
      <c r="K7" s="67"/>
      <c r="L7" s="17" t="s">
        <v>29</v>
      </c>
      <c r="M7" s="13" t="s">
        <v>30</v>
      </c>
      <c r="N7" s="13">
        <v>0</v>
      </c>
      <c r="O7" s="180"/>
      <c r="P7" s="39" t="str">
        <f t="shared" si="2"/>
        <v>C66 SERVICE/OTHERS</v>
      </c>
      <c r="Q7" s="179" t="s">
        <v>31</v>
      </c>
      <c r="R7" s="13" t="s">
        <v>32</v>
      </c>
      <c r="S7" s="13" t="s">
        <v>33</v>
      </c>
      <c r="T7" s="14"/>
      <c r="U7" s="14"/>
      <c r="V7" s="65"/>
      <c r="W7" s="14"/>
      <c r="X7" s="181"/>
      <c r="Y7" s="182"/>
      <c r="Z7" s="18" t="str">
        <f t="shared" si="3"/>
        <v/>
      </c>
      <c r="AA7" s="183"/>
      <c r="AB7" s="184">
        <v>519070.73819999996</v>
      </c>
      <c r="AC7" s="185">
        <f t="shared" si="4"/>
        <v>0</v>
      </c>
      <c r="AD7" s="140"/>
      <c r="AE7" s="186">
        <f t="shared" si="5"/>
        <v>0</v>
      </c>
      <c r="AF7" s="186" t="str">
        <f>IF(AND(COUNTIFS($J1:J$3002,J7)=1,AE7=1),1,"")</f>
        <v/>
      </c>
      <c r="AG7" s="186" t="str">
        <f>IF(C7="","",IF(AND(COUNTIFS($J1:J$3002,J7)=1,C7&lt;&gt;""),1,""))</f>
        <v/>
      </c>
      <c r="AH7" s="186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9"/>
      <c r="AM7" s="69"/>
      <c r="AN7" s="69"/>
      <c r="AO7" s="69"/>
      <c r="AP7" s="28" t="str">
        <f t="shared" si="9"/>
        <v>20187</v>
      </c>
      <c r="AQ7" s="28" t="str">
        <f t="shared" si="10"/>
        <v/>
      </c>
      <c r="AR7" s="214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39.6">
      <c r="A8" s="65"/>
      <c r="B8" s="66"/>
      <c r="C8" s="66"/>
      <c r="D8" s="39" t="str">
        <f t="shared" si="0"/>
        <v/>
      </c>
      <c r="E8" s="13" t="s">
        <v>28</v>
      </c>
      <c r="F8" s="179">
        <v>2018</v>
      </c>
      <c r="G8" s="179">
        <v>6</v>
      </c>
      <c r="H8" s="67"/>
      <c r="I8" s="39" t="str">
        <f t="shared" si="1"/>
        <v>Q1</v>
      </c>
      <c r="J8" s="68"/>
      <c r="K8" s="67"/>
      <c r="L8" s="17" t="s">
        <v>29</v>
      </c>
      <c r="M8" s="13" t="s">
        <v>30</v>
      </c>
      <c r="N8" s="13">
        <v>0</v>
      </c>
      <c r="O8" s="180"/>
      <c r="P8" s="39" t="str">
        <f t="shared" si="2"/>
        <v>C66 SERVICE/OTHERS</v>
      </c>
      <c r="Q8" s="179" t="s">
        <v>31</v>
      </c>
      <c r="R8" s="13" t="s">
        <v>32</v>
      </c>
      <c r="S8" s="13" t="s">
        <v>33</v>
      </c>
      <c r="T8" s="14"/>
      <c r="U8" s="14"/>
      <c r="V8" s="65"/>
      <c r="W8" s="14"/>
      <c r="X8" s="181"/>
      <c r="Y8" s="182"/>
      <c r="Z8" s="18" t="str">
        <f t="shared" si="3"/>
        <v/>
      </c>
      <c r="AA8" s="183"/>
      <c r="AB8" s="184">
        <v>704875.04600000009</v>
      </c>
      <c r="AC8" s="185">
        <f t="shared" si="4"/>
        <v>0</v>
      </c>
      <c r="AD8" s="140"/>
      <c r="AE8" s="186">
        <f t="shared" si="5"/>
        <v>0</v>
      </c>
      <c r="AF8" s="186" t="str">
        <f>IF(AND(COUNTIFS($J1:J$3002,J8)=1,AE8=1),1,"")</f>
        <v/>
      </c>
      <c r="AG8" s="186" t="str">
        <f>IF(C8="","",IF(AND(COUNTIFS($J1:J$3002,J8)=1,C8&lt;&gt;""),1,""))</f>
        <v/>
      </c>
      <c r="AH8" s="186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9"/>
      <c r="AM8" s="69"/>
      <c r="AN8" s="69"/>
      <c r="AO8" s="69"/>
      <c r="AP8" s="28" t="str">
        <f t="shared" si="9"/>
        <v>20186</v>
      </c>
      <c r="AQ8" s="28" t="str">
        <f t="shared" si="10"/>
        <v/>
      </c>
      <c r="AR8" s="214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39.6">
      <c r="A9" s="65"/>
      <c r="B9" s="66"/>
      <c r="C9" s="66"/>
      <c r="D9" s="39" t="str">
        <f t="shared" si="0"/>
        <v/>
      </c>
      <c r="E9" s="13" t="s">
        <v>28</v>
      </c>
      <c r="F9" s="179">
        <v>2018</v>
      </c>
      <c r="G9" s="179">
        <v>5</v>
      </c>
      <c r="H9" s="67"/>
      <c r="I9" s="39" t="str">
        <f t="shared" si="1"/>
        <v>Q1</v>
      </c>
      <c r="J9" s="68"/>
      <c r="K9" s="67"/>
      <c r="L9" s="17" t="s">
        <v>29</v>
      </c>
      <c r="M9" s="13" t="s">
        <v>30</v>
      </c>
      <c r="N9" s="13">
        <v>0</v>
      </c>
      <c r="O9" s="180"/>
      <c r="P9" s="39" t="str">
        <f t="shared" si="2"/>
        <v>C66 SERVICE/OTHERS</v>
      </c>
      <c r="Q9" s="179" t="s">
        <v>31</v>
      </c>
      <c r="R9" s="13" t="s">
        <v>32</v>
      </c>
      <c r="S9" s="13" t="s">
        <v>33</v>
      </c>
      <c r="T9" s="14"/>
      <c r="U9" s="14"/>
      <c r="V9" s="65"/>
      <c r="W9" s="14"/>
      <c r="X9" s="181"/>
      <c r="Y9" s="182"/>
      <c r="Z9" s="18" t="str">
        <f t="shared" si="3"/>
        <v/>
      </c>
      <c r="AA9" s="183"/>
      <c r="AB9" s="184">
        <v>831464.70799999998</v>
      </c>
      <c r="AC9" s="185">
        <f t="shared" si="4"/>
        <v>0</v>
      </c>
      <c r="AD9" s="140"/>
      <c r="AE9" s="186">
        <f t="shared" si="5"/>
        <v>0</v>
      </c>
      <c r="AF9" s="186" t="str">
        <f>IF(AND(COUNTIFS($J1:J$3002,J9)=1,AE9=1),1,"")</f>
        <v/>
      </c>
      <c r="AG9" s="186" t="str">
        <f>IF(C9="","",IF(AND(COUNTIFS($J1:J$3002,J9)=1,C9&lt;&gt;""),1,""))</f>
        <v/>
      </c>
      <c r="AH9" s="186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9"/>
      <c r="AM9" s="69"/>
      <c r="AN9" s="69"/>
      <c r="AO9" s="69"/>
      <c r="AP9" s="28" t="str">
        <f t="shared" si="9"/>
        <v>20185</v>
      </c>
      <c r="AQ9" s="28" t="str">
        <f t="shared" si="10"/>
        <v/>
      </c>
      <c r="AR9" s="214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39.6">
      <c r="A10" s="65"/>
      <c r="B10" s="66"/>
      <c r="C10" s="66"/>
      <c r="D10" s="39" t="str">
        <f t="shared" si="0"/>
        <v/>
      </c>
      <c r="E10" s="13" t="s">
        <v>28</v>
      </c>
      <c r="F10" s="179">
        <v>2018</v>
      </c>
      <c r="G10" s="179">
        <v>4</v>
      </c>
      <c r="H10" s="67"/>
      <c r="I10" s="39" t="str">
        <f t="shared" si="1"/>
        <v>Q1</v>
      </c>
      <c r="J10" s="68"/>
      <c r="K10" s="67"/>
      <c r="L10" s="17" t="s">
        <v>29</v>
      </c>
      <c r="M10" s="13" t="s">
        <v>30</v>
      </c>
      <c r="N10" s="13">
        <v>0</v>
      </c>
      <c r="O10" s="180"/>
      <c r="P10" s="39" t="str">
        <f t="shared" si="2"/>
        <v>C66 SERVICE/OTHERS</v>
      </c>
      <c r="Q10" s="179" t="s">
        <v>31</v>
      </c>
      <c r="R10" s="13" t="s">
        <v>32</v>
      </c>
      <c r="S10" s="13" t="s">
        <v>33</v>
      </c>
      <c r="T10" s="14"/>
      <c r="U10" s="14"/>
      <c r="V10" s="65"/>
      <c r="W10" s="14"/>
      <c r="X10" s="181"/>
      <c r="Y10" s="182"/>
      <c r="Z10" s="18" t="str">
        <f t="shared" si="3"/>
        <v/>
      </c>
      <c r="AA10" s="183"/>
      <c r="AB10" s="184">
        <v>1311198.0799999998</v>
      </c>
      <c r="AC10" s="185">
        <f t="shared" si="4"/>
        <v>0</v>
      </c>
      <c r="AD10" s="140"/>
      <c r="AE10" s="186">
        <f t="shared" si="5"/>
        <v>0</v>
      </c>
      <c r="AF10" s="186" t="str">
        <f>IF(AND(COUNTIFS($J1:J$3002,J10)=1,AE10=1),1,"")</f>
        <v/>
      </c>
      <c r="AG10" s="186" t="str">
        <f>IF(C10="","",IF(AND(COUNTIFS($J1:J$3002,J10)=1,C10&lt;&gt;""),1,""))</f>
        <v/>
      </c>
      <c r="AH10" s="186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9"/>
      <c r="AM10" s="69"/>
      <c r="AN10" s="69"/>
      <c r="AO10" s="69"/>
      <c r="AP10" s="28" t="str">
        <f t="shared" si="9"/>
        <v>20184</v>
      </c>
      <c r="AQ10" s="28" t="str">
        <f t="shared" si="10"/>
        <v/>
      </c>
      <c r="AR10" s="214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39.6">
      <c r="A11" s="65"/>
      <c r="B11" s="66"/>
      <c r="C11" s="66"/>
      <c r="D11" s="39" t="str">
        <f t="shared" si="0"/>
        <v/>
      </c>
      <c r="E11" s="13" t="s">
        <v>34</v>
      </c>
      <c r="F11" s="179">
        <v>2019</v>
      </c>
      <c r="G11" s="179">
        <v>12</v>
      </c>
      <c r="H11" s="67"/>
      <c r="I11" s="39" t="str">
        <f t="shared" si="1"/>
        <v>Q3</v>
      </c>
      <c r="J11" s="68"/>
      <c r="K11" s="67"/>
      <c r="L11" s="17" t="s">
        <v>29</v>
      </c>
      <c r="M11" s="13" t="s">
        <v>30</v>
      </c>
      <c r="N11" s="13">
        <v>0</v>
      </c>
      <c r="O11" s="180"/>
      <c r="P11" s="39" t="str">
        <f t="shared" si="2"/>
        <v>C66 SERVICE/OTHERS</v>
      </c>
      <c r="Q11" s="179" t="s">
        <v>31</v>
      </c>
      <c r="R11" s="13" t="s">
        <v>32</v>
      </c>
      <c r="S11" s="13" t="s">
        <v>33</v>
      </c>
      <c r="T11" s="14"/>
      <c r="U11" s="14"/>
      <c r="V11" s="65"/>
      <c r="W11" s="14"/>
      <c r="X11" s="181"/>
      <c r="Y11" s="182"/>
      <c r="Z11" s="18" t="str">
        <f t="shared" si="3"/>
        <v/>
      </c>
      <c r="AA11" s="183"/>
      <c r="AB11" s="184">
        <v>1367000</v>
      </c>
      <c r="AC11" s="185">
        <f t="shared" si="4"/>
        <v>0</v>
      </c>
      <c r="AD11" s="140"/>
      <c r="AE11" s="186">
        <f t="shared" si="5"/>
        <v>0</v>
      </c>
      <c r="AF11" s="186" t="str">
        <f>IF(AND(COUNTIFS($J1:J$3002,J11)=1,AE11=1),1,"")</f>
        <v/>
      </c>
      <c r="AG11" s="186" t="str">
        <f>IF(C11="","",IF(AND(COUNTIFS($J1:J$3002,J11)=1,C11&lt;&gt;""),1,""))</f>
        <v/>
      </c>
      <c r="AH11" s="186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9"/>
      <c r="AM11" s="69"/>
      <c r="AN11" s="69"/>
      <c r="AO11" s="69"/>
      <c r="AP11" s="28" t="str">
        <f t="shared" si="9"/>
        <v>201912</v>
      </c>
      <c r="AQ11" s="28" t="str">
        <f t="shared" si="10"/>
        <v/>
      </c>
      <c r="AR11" s="214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39.6">
      <c r="A12" s="65"/>
      <c r="B12" s="66"/>
      <c r="C12" s="66"/>
      <c r="D12" s="39" t="str">
        <f t="shared" si="0"/>
        <v/>
      </c>
      <c r="E12" s="13" t="s">
        <v>34</v>
      </c>
      <c r="F12" s="179">
        <v>2019</v>
      </c>
      <c r="G12" s="179">
        <v>11</v>
      </c>
      <c r="H12" s="67"/>
      <c r="I12" s="39" t="str">
        <f t="shared" si="1"/>
        <v>Q3</v>
      </c>
      <c r="J12" s="68"/>
      <c r="K12" s="67"/>
      <c r="L12" s="17" t="s">
        <v>29</v>
      </c>
      <c r="M12" s="13" t="s">
        <v>30</v>
      </c>
      <c r="N12" s="13">
        <v>0</v>
      </c>
      <c r="O12" s="180"/>
      <c r="P12" s="39" t="str">
        <f t="shared" si="2"/>
        <v>C66 SERVICE/OTHERS</v>
      </c>
      <c r="Q12" s="179" t="s">
        <v>31</v>
      </c>
      <c r="R12" s="13" t="s">
        <v>32</v>
      </c>
      <c r="S12" s="13" t="s">
        <v>33</v>
      </c>
      <c r="T12" s="14"/>
      <c r="U12" s="14"/>
      <c r="V12" s="65"/>
      <c r="W12" s="14"/>
      <c r="X12" s="181"/>
      <c r="Y12" s="182"/>
      <c r="Z12" s="18" t="str">
        <f t="shared" si="3"/>
        <v/>
      </c>
      <c r="AA12" s="183"/>
      <c r="AB12" s="184">
        <v>944000</v>
      </c>
      <c r="AC12" s="185">
        <f t="shared" si="4"/>
        <v>0</v>
      </c>
      <c r="AD12" s="140"/>
      <c r="AE12" s="186">
        <f t="shared" si="5"/>
        <v>0</v>
      </c>
      <c r="AF12" s="186" t="str">
        <f>IF(AND(COUNTIFS($J1:J$3002,J12)=1,AE12=1),1,"")</f>
        <v/>
      </c>
      <c r="AG12" s="186" t="str">
        <f>IF(C12="","",IF(AND(COUNTIFS($J1:J$3002,J12)=1,C12&lt;&gt;""),1,""))</f>
        <v/>
      </c>
      <c r="AH12" s="186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9"/>
      <c r="AM12" s="69"/>
      <c r="AN12" s="69"/>
      <c r="AO12" s="69"/>
      <c r="AP12" s="28" t="str">
        <f t="shared" si="9"/>
        <v>201911</v>
      </c>
      <c r="AQ12" s="28" t="str">
        <f t="shared" si="10"/>
        <v/>
      </c>
      <c r="AR12" s="214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39.6">
      <c r="A13" s="65"/>
      <c r="B13" s="66"/>
      <c r="C13" s="66"/>
      <c r="D13" s="39" t="str">
        <f t="shared" si="0"/>
        <v/>
      </c>
      <c r="E13" s="13" t="s">
        <v>34</v>
      </c>
      <c r="F13" s="179">
        <v>2019</v>
      </c>
      <c r="G13" s="179">
        <v>10</v>
      </c>
      <c r="H13" s="67"/>
      <c r="I13" s="39" t="str">
        <f t="shared" si="1"/>
        <v>Q3</v>
      </c>
      <c r="J13" s="68"/>
      <c r="K13" s="67"/>
      <c r="L13" s="17" t="s">
        <v>29</v>
      </c>
      <c r="M13" s="13" t="s">
        <v>30</v>
      </c>
      <c r="N13" s="13">
        <v>0</v>
      </c>
      <c r="O13" s="180"/>
      <c r="P13" s="39" t="str">
        <f t="shared" si="2"/>
        <v>C66 SERVICE/OTHERS</v>
      </c>
      <c r="Q13" s="179" t="s">
        <v>31</v>
      </c>
      <c r="R13" s="13" t="s">
        <v>32</v>
      </c>
      <c r="S13" s="13" t="s">
        <v>33</v>
      </c>
      <c r="T13" s="14"/>
      <c r="U13" s="14"/>
      <c r="V13" s="65"/>
      <c r="W13" s="14"/>
      <c r="X13" s="181"/>
      <c r="Y13" s="182"/>
      <c r="Z13" s="18" t="str">
        <f t="shared" si="3"/>
        <v/>
      </c>
      <c r="AA13" s="183"/>
      <c r="AB13" s="184">
        <v>869000</v>
      </c>
      <c r="AC13" s="185">
        <f t="shared" si="4"/>
        <v>0</v>
      </c>
      <c r="AD13" s="140"/>
      <c r="AE13" s="186">
        <f t="shared" si="5"/>
        <v>0</v>
      </c>
      <c r="AF13" s="186" t="str">
        <f>IF(AND(COUNTIFS($J1:J$3002,J13)=1,AE13=1),1,"")</f>
        <v/>
      </c>
      <c r="AG13" s="186" t="str">
        <f>IF(C13="","",IF(AND(COUNTIFS($J1:J$3002,J13)=1,C13&lt;&gt;""),1,""))</f>
        <v/>
      </c>
      <c r="AH13" s="186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9"/>
      <c r="AM13" s="69"/>
      <c r="AN13" s="69"/>
      <c r="AO13" s="69"/>
      <c r="AP13" s="28" t="str">
        <f t="shared" si="9"/>
        <v>201910</v>
      </c>
      <c r="AQ13" s="28" t="str">
        <f t="shared" si="10"/>
        <v/>
      </c>
      <c r="AR13" s="214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39.6">
      <c r="A14" s="65"/>
      <c r="B14" s="66"/>
      <c r="C14" s="66"/>
      <c r="D14" s="39" t="str">
        <f t="shared" si="0"/>
        <v/>
      </c>
      <c r="E14" s="13" t="s">
        <v>34</v>
      </c>
      <c r="F14" s="179">
        <v>2019</v>
      </c>
      <c r="G14" s="179">
        <v>9</v>
      </c>
      <c r="H14" s="67"/>
      <c r="I14" s="39" t="str">
        <f t="shared" si="1"/>
        <v>Q2</v>
      </c>
      <c r="J14" s="68"/>
      <c r="K14" s="67"/>
      <c r="L14" s="17" t="s">
        <v>29</v>
      </c>
      <c r="M14" s="13" t="s">
        <v>30</v>
      </c>
      <c r="N14" s="13">
        <v>0</v>
      </c>
      <c r="O14" s="180"/>
      <c r="P14" s="39" t="str">
        <f t="shared" si="2"/>
        <v>C66 SERVICE/OTHERS</v>
      </c>
      <c r="Q14" s="179" t="s">
        <v>31</v>
      </c>
      <c r="R14" s="13" t="s">
        <v>32</v>
      </c>
      <c r="S14" s="13" t="s">
        <v>33</v>
      </c>
      <c r="T14" s="14"/>
      <c r="U14" s="14"/>
      <c r="V14" s="65"/>
      <c r="W14" s="14"/>
      <c r="X14" s="181"/>
      <c r="Y14" s="182"/>
      <c r="Z14" s="18" t="str">
        <f t="shared" si="3"/>
        <v/>
      </c>
      <c r="AA14" s="183"/>
      <c r="AB14" s="184">
        <v>623000</v>
      </c>
      <c r="AC14" s="185">
        <f t="shared" si="4"/>
        <v>0</v>
      </c>
      <c r="AD14" s="140"/>
      <c r="AE14" s="186">
        <f t="shared" si="5"/>
        <v>0</v>
      </c>
      <c r="AF14" s="186" t="str">
        <f>IF(AND(COUNTIFS($J1:J$3002,J14)=1,AE14=1),1,"")</f>
        <v/>
      </c>
      <c r="AG14" s="186" t="str">
        <f>IF(C14="","",IF(AND(COUNTIFS($J1:J$3002,J14)=1,C14&lt;&gt;""),1,""))</f>
        <v/>
      </c>
      <c r="AH14" s="186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9"/>
      <c r="AM14" s="69"/>
      <c r="AN14" s="69"/>
      <c r="AO14" s="69"/>
      <c r="AP14" s="28" t="str">
        <f t="shared" si="9"/>
        <v>20199</v>
      </c>
      <c r="AQ14" s="28" t="str">
        <f t="shared" si="10"/>
        <v/>
      </c>
      <c r="AR14" s="214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39.6">
      <c r="A15" s="65"/>
      <c r="B15" s="66"/>
      <c r="C15" s="66"/>
      <c r="D15" s="39" t="str">
        <f t="shared" si="0"/>
        <v/>
      </c>
      <c r="E15" s="13" t="s">
        <v>34</v>
      </c>
      <c r="F15" s="179">
        <v>2019</v>
      </c>
      <c r="G15" s="179">
        <v>8</v>
      </c>
      <c r="H15" s="67"/>
      <c r="I15" s="39" t="str">
        <f t="shared" si="1"/>
        <v>Q2</v>
      </c>
      <c r="J15" s="68"/>
      <c r="K15" s="67"/>
      <c r="L15" s="17" t="s">
        <v>29</v>
      </c>
      <c r="M15" s="13" t="s">
        <v>30</v>
      </c>
      <c r="N15" s="13">
        <v>0</v>
      </c>
      <c r="O15" s="180"/>
      <c r="P15" s="39" t="str">
        <f t="shared" si="2"/>
        <v>C66 SERVICE/OTHERS</v>
      </c>
      <c r="Q15" s="179" t="s">
        <v>31</v>
      </c>
      <c r="R15" s="13" t="s">
        <v>32</v>
      </c>
      <c r="S15" s="13" t="s">
        <v>33</v>
      </c>
      <c r="T15" s="14"/>
      <c r="U15" s="14"/>
      <c r="V15" s="65"/>
      <c r="W15" s="14"/>
      <c r="X15" s="181"/>
      <c r="Y15" s="182"/>
      <c r="Z15" s="18" t="str">
        <f t="shared" si="3"/>
        <v/>
      </c>
      <c r="AA15" s="183"/>
      <c r="AB15" s="184">
        <v>969000</v>
      </c>
      <c r="AC15" s="185">
        <f t="shared" si="4"/>
        <v>0</v>
      </c>
      <c r="AD15" s="140"/>
      <c r="AE15" s="186">
        <f t="shared" si="5"/>
        <v>0</v>
      </c>
      <c r="AF15" s="186" t="str">
        <f>IF(AND(COUNTIFS($J1:J$3002,J15)=1,AE15=1),1,"")</f>
        <v/>
      </c>
      <c r="AG15" s="186" t="str">
        <f>IF(C15="","",IF(AND(COUNTIFS($J1:J$3002,J15)=1,C15&lt;&gt;""),1,""))</f>
        <v/>
      </c>
      <c r="AH15" s="186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9"/>
      <c r="AM15" s="69"/>
      <c r="AN15" s="69"/>
      <c r="AO15" s="69"/>
      <c r="AP15" s="28" t="str">
        <f t="shared" si="9"/>
        <v>20198</v>
      </c>
      <c r="AQ15" s="28" t="str">
        <f t="shared" si="10"/>
        <v/>
      </c>
      <c r="AR15" s="214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39.6">
      <c r="A16" s="65"/>
      <c r="B16" s="66"/>
      <c r="C16" s="66"/>
      <c r="D16" s="39" t="str">
        <f t="shared" si="0"/>
        <v/>
      </c>
      <c r="E16" s="13" t="s">
        <v>34</v>
      </c>
      <c r="F16" s="179">
        <v>2019</v>
      </c>
      <c r="G16" s="179">
        <v>7</v>
      </c>
      <c r="H16" s="67"/>
      <c r="I16" s="39" t="str">
        <f t="shared" si="1"/>
        <v>Q2</v>
      </c>
      <c r="J16" s="68"/>
      <c r="K16" s="67"/>
      <c r="L16" s="17" t="s">
        <v>29</v>
      </c>
      <c r="M16" s="13" t="s">
        <v>30</v>
      </c>
      <c r="N16" s="13">
        <v>0</v>
      </c>
      <c r="O16" s="180"/>
      <c r="P16" s="39" t="str">
        <f t="shared" si="2"/>
        <v>C66 SERVICE/OTHERS</v>
      </c>
      <c r="Q16" s="179" t="s">
        <v>31</v>
      </c>
      <c r="R16" s="13" t="s">
        <v>32</v>
      </c>
      <c r="S16" s="13" t="s">
        <v>33</v>
      </c>
      <c r="T16" s="14"/>
      <c r="U16" s="14"/>
      <c r="V16" s="65"/>
      <c r="W16" s="14"/>
      <c r="X16" s="181"/>
      <c r="Y16" s="182"/>
      <c r="Z16" s="18" t="str">
        <f t="shared" si="3"/>
        <v/>
      </c>
      <c r="AA16" s="183"/>
      <c r="AB16" s="184">
        <v>640000</v>
      </c>
      <c r="AC16" s="185">
        <f t="shared" si="4"/>
        <v>0</v>
      </c>
      <c r="AD16" s="140"/>
      <c r="AE16" s="186">
        <f t="shared" si="5"/>
        <v>0</v>
      </c>
      <c r="AF16" s="186" t="str">
        <f>IF(AND(COUNTIFS($J1:J$3002,J16)=1,AE16=1),1,"")</f>
        <v/>
      </c>
      <c r="AG16" s="186" t="str">
        <f>IF(C16="","",IF(AND(COUNTIFS($J1:J$3002,J16)=1,C16&lt;&gt;""),1,""))</f>
        <v/>
      </c>
      <c r="AH16" s="186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9"/>
      <c r="AM16" s="69"/>
      <c r="AN16" s="69"/>
      <c r="AO16" s="69"/>
      <c r="AP16" s="28" t="str">
        <f t="shared" si="9"/>
        <v>20197</v>
      </c>
      <c r="AQ16" s="28" t="str">
        <f t="shared" si="10"/>
        <v/>
      </c>
      <c r="AR16" s="214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39.6">
      <c r="A17" s="65"/>
      <c r="B17" s="66"/>
      <c r="C17" s="66"/>
      <c r="D17" s="39" t="str">
        <f t="shared" si="0"/>
        <v/>
      </c>
      <c r="E17" s="13" t="s">
        <v>34</v>
      </c>
      <c r="F17" s="179">
        <v>2019</v>
      </c>
      <c r="G17" s="179">
        <v>6</v>
      </c>
      <c r="H17" s="67"/>
      <c r="I17" s="39" t="str">
        <f t="shared" si="1"/>
        <v>Q1</v>
      </c>
      <c r="J17" s="68"/>
      <c r="K17" s="67"/>
      <c r="L17" s="17" t="s">
        <v>29</v>
      </c>
      <c r="M17" s="13" t="s">
        <v>30</v>
      </c>
      <c r="N17" s="13">
        <v>0</v>
      </c>
      <c r="O17" s="180"/>
      <c r="P17" s="39" t="str">
        <f t="shared" si="2"/>
        <v>C66 SERVICE/OTHERS</v>
      </c>
      <c r="Q17" s="179" t="s">
        <v>31</v>
      </c>
      <c r="R17" s="13" t="s">
        <v>32</v>
      </c>
      <c r="S17" s="13" t="s">
        <v>33</v>
      </c>
      <c r="T17" s="14"/>
      <c r="U17" s="14"/>
      <c r="V17" s="65"/>
      <c r="W17" s="14"/>
      <c r="X17" s="181"/>
      <c r="Y17" s="182"/>
      <c r="Z17" s="18" t="str">
        <f t="shared" si="3"/>
        <v/>
      </c>
      <c r="AA17" s="183"/>
      <c r="AB17" s="184">
        <v>716000</v>
      </c>
      <c r="AC17" s="185">
        <f t="shared" si="4"/>
        <v>0</v>
      </c>
      <c r="AD17" s="140"/>
      <c r="AE17" s="186">
        <f t="shared" si="5"/>
        <v>0</v>
      </c>
      <c r="AF17" s="186" t="str">
        <f>IF(AND(COUNTIFS($J1:J$3002,J17)=1,AE17=1),1,"")</f>
        <v/>
      </c>
      <c r="AG17" s="186" t="str">
        <f>IF(C17="","",IF(AND(COUNTIFS($J1:J$3002,J17)=1,C17&lt;&gt;""),1,""))</f>
        <v/>
      </c>
      <c r="AH17" s="186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9"/>
      <c r="AM17" s="69"/>
      <c r="AN17" s="69"/>
      <c r="AO17" s="69"/>
      <c r="AP17" s="28" t="str">
        <f t="shared" si="9"/>
        <v>20196</v>
      </c>
      <c r="AQ17" s="28" t="str">
        <f t="shared" si="10"/>
        <v/>
      </c>
      <c r="AR17" s="214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39.6">
      <c r="A18" s="65"/>
      <c r="B18" s="66"/>
      <c r="C18" s="66"/>
      <c r="D18" s="39" t="str">
        <f t="shared" si="0"/>
        <v/>
      </c>
      <c r="E18" s="13" t="s">
        <v>34</v>
      </c>
      <c r="F18" s="179">
        <v>2019</v>
      </c>
      <c r="G18" s="179">
        <v>5</v>
      </c>
      <c r="H18" s="67"/>
      <c r="I18" s="39" t="str">
        <f t="shared" si="1"/>
        <v>Q1</v>
      </c>
      <c r="J18" s="68"/>
      <c r="K18" s="67"/>
      <c r="L18" s="17" t="s">
        <v>29</v>
      </c>
      <c r="M18" s="13" t="s">
        <v>30</v>
      </c>
      <c r="N18" s="13">
        <v>0</v>
      </c>
      <c r="O18" s="180"/>
      <c r="P18" s="39" t="str">
        <f t="shared" si="2"/>
        <v>C66 SERVICE/OTHERS</v>
      </c>
      <c r="Q18" s="179" t="s">
        <v>31</v>
      </c>
      <c r="R18" s="13" t="s">
        <v>32</v>
      </c>
      <c r="S18" s="13" t="s">
        <v>33</v>
      </c>
      <c r="T18" s="14"/>
      <c r="U18" s="14"/>
      <c r="V18" s="65"/>
      <c r="W18" s="14"/>
      <c r="X18" s="181"/>
      <c r="Y18" s="182"/>
      <c r="Z18" s="18" t="str">
        <f t="shared" si="3"/>
        <v/>
      </c>
      <c r="AA18" s="183"/>
      <c r="AB18" s="184">
        <v>661000</v>
      </c>
      <c r="AC18" s="185">
        <f t="shared" si="4"/>
        <v>0</v>
      </c>
      <c r="AD18" s="140"/>
      <c r="AE18" s="186">
        <f t="shared" si="5"/>
        <v>0</v>
      </c>
      <c r="AF18" s="186" t="str">
        <f>IF(AND(COUNTIFS($J$18:J18,J18)=1,AE18=1),1,"")</f>
        <v/>
      </c>
      <c r="AG18" s="186" t="str">
        <f>IF(C18="","",IF(AND(COUNTIFS($J$18:J18,J18)=1,C18&lt;&gt;""),1,""))</f>
        <v/>
      </c>
      <c r="AH18" s="186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9"/>
      <c r="AM18" s="69"/>
      <c r="AN18" s="69"/>
      <c r="AO18" s="69"/>
      <c r="AP18" s="28" t="str">
        <f t="shared" si="9"/>
        <v>20195</v>
      </c>
      <c r="AQ18" s="28" t="str">
        <f t="shared" si="10"/>
        <v/>
      </c>
      <c r="AR18" s="214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39.6">
      <c r="A19" s="65"/>
      <c r="B19" s="66"/>
      <c r="C19" s="66"/>
      <c r="D19" s="39" t="str">
        <f t="shared" si="0"/>
        <v/>
      </c>
      <c r="E19" s="13" t="s">
        <v>34</v>
      </c>
      <c r="F19" s="179">
        <v>2019</v>
      </c>
      <c r="G19" s="179">
        <v>4</v>
      </c>
      <c r="H19" s="67"/>
      <c r="I19" s="39" t="str">
        <f t="shared" si="1"/>
        <v>Q1</v>
      </c>
      <c r="J19" s="68"/>
      <c r="K19" s="67"/>
      <c r="L19" s="17" t="s">
        <v>29</v>
      </c>
      <c r="M19" s="13" t="s">
        <v>30</v>
      </c>
      <c r="N19" s="13">
        <v>0</v>
      </c>
      <c r="O19" s="180"/>
      <c r="P19" s="39" t="str">
        <f t="shared" si="2"/>
        <v>C66 SERVICE/OTHERS</v>
      </c>
      <c r="Q19" s="179" t="s">
        <v>31</v>
      </c>
      <c r="R19" s="13" t="s">
        <v>32</v>
      </c>
      <c r="S19" s="13" t="s">
        <v>33</v>
      </c>
      <c r="T19" s="14"/>
      <c r="U19" s="14"/>
      <c r="V19" s="65"/>
      <c r="W19" s="14"/>
      <c r="X19" s="181"/>
      <c r="Y19" s="182"/>
      <c r="Z19" s="18" t="str">
        <f t="shared" si="3"/>
        <v/>
      </c>
      <c r="AA19" s="183"/>
      <c r="AB19" s="184">
        <v>560000</v>
      </c>
      <c r="AC19" s="185">
        <f t="shared" si="4"/>
        <v>0</v>
      </c>
      <c r="AD19" s="140"/>
      <c r="AE19" s="186">
        <f t="shared" si="5"/>
        <v>0</v>
      </c>
      <c r="AF19" s="186" t="str">
        <f>IF(AND(COUNTIFS($J$18:J19,J19)=1,AE19=1),1,"")</f>
        <v/>
      </c>
      <c r="AG19" s="186" t="str">
        <f>IF(C19="","",IF(AND(COUNTIFS($J$18:J19,J19)=1,C19&lt;&gt;""),1,""))</f>
        <v/>
      </c>
      <c r="AH19" s="186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9"/>
      <c r="AM19" s="69"/>
      <c r="AN19" s="69"/>
      <c r="AO19" s="69"/>
      <c r="AP19" s="28" t="str">
        <f t="shared" si="9"/>
        <v>20194</v>
      </c>
      <c r="AQ19" s="28" t="str">
        <f t="shared" si="10"/>
        <v/>
      </c>
      <c r="AR19" s="214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39.6">
      <c r="A20" s="65"/>
      <c r="B20" s="66"/>
      <c r="C20" s="66"/>
      <c r="D20" s="39" t="str">
        <f t="shared" si="0"/>
        <v/>
      </c>
      <c r="E20" s="13" t="s">
        <v>28</v>
      </c>
      <c r="F20" s="179">
        <v>2019</v>
      </c>
      <c r="G20" s="179">
        <v>3</v>
      </c>
      <c r="H20" s="67"/>
      <c r="I20" s="39" t="str">
        <f t="shared" si="1"/>
        <v>Q4</v>
      </c>
      <c r="J20" s="68"/>
      <c r="K20" s="67"/>
      <c r="L20" s="17" t="s">
        <v>29</v>
      </c>
      <c r="M20" s="13" t="s">
        <v>30</v>
      </c>
      <c r="N20" s="13">
        <v>0</v>
      </c>
      <c r="O20" s="180"/>
      <c r="P20" s="39" t="str">
        <f t="shared" si="2"/>
        <v>C66 SERVICE/OTHERS</v>
      </c>
      <c r="Q20" s="179" t="s">
        <v>31</v>
      </c>
      <c r="R20" s="13" t="s">
        <v>32</v>
      </c>
      <c r="S20" s="13" t="s">
        <v>33</v>
      </c>
      <c r="T20" s="14"/>
      <c r="U20" s="14"/>
      <c r="V20" s="65"/>
      <c r="W20" s="14"/>
      <c r="X20" s="181"/>
      <c r="Y20" s="182"/>
      <c r="Z20" s="18" t="str">
        <f t="shared" si="3"/>
        <v/>
      </c>
      <c r="AA20" s="183"/>
      <c r="AB20" s="184">
        <v>913000</v>
      </c>
      <c r="AC20" s="185">
        <f t="shared" si="4"/>
        <v>0</v>
      </c>
      <c r="AD20" s="140"/>
      <c r="AE20" s="186">
        <f t="shared" si="5"/>
        <v>0</v>
      </c>
      <c r="AF20" s="186" t="str">
        <f>IF(AND(COUNTIFS($J$18:J20,J20)=1,AE20=1),1,"")</f>
        <v/>
      </c>
      <c r="AG20" s="186" t="str">
        <f>IF(C20="","",IF(AND(COUNTIFS($J$18:J20,J20)=1,C20&lt;&gt;""),1,""))</f>
        <v/>
      </c>
      <c r="AH20" s="186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9"/>
      <c r="AM20" s="69"/>
      <c r="AN20" s="69"/>
      <c r="AO20" s="69"/>
      <c r="AP20" s="28" t="str">
        <f t="shared" si="9"/>
        <v>20193</v>
      </c>
      <c r="AQ20" s="28" t="str">
        <f t="shared" si="10"/>
        <v/>
      </c>
      <c r="AR20" s="214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39.6">
      <c r="A21" s="65"/>
      <c r="B21" s="66"/>
      <c r="C21" s="66"/>
      <c r="D21" s="39" t="str">
        <f t="shared" si="0"/>
        <v/>
      </c>
      <c r="E21" s="13" t="s">
        <v>28</v>
      </c>
      <c r="F21" s="179">
        <v>2019</v>
      </c>
      <c r="G21" s="179">
        <v>2</v>
      </c>
      <c r="H21" s="67"/>
      <c r="I21" s="39" t="str">
        <f t="shared" si="1"/>
        <v>Q4</v>
      </c>
      <c r="J21" s="68"/>
      <c r="K21" s="67"/>
      <c r="L21" s="17" t="s">
        <v>29</v>
      </c>
      <c r="M21" s="13" t="s">
        <v>30</v>
      </c>
      <c r="N21" s="13">
        <v>0</v>
      </c>
      <c r="O21" s="180"/>
      <c r="P21" s="39" t="str">
        <f t="shared" si="2"/>
        <v>C66 SERVICE/OTHERS</v>
      </c>
      <c r="Q21" s="179" t="s">
        <v>31</v>
      </c>
      <c r="R21" s="13" t="s">
        <v>32</v>
      </c>
      <c r="S21" s="13" t="s">
        <v>33</v>
      </c>
      <c r="T21" s="14"/>
      <c r="U21" s="14"/>
      <c r="V21" s="65"/>
      <c r="W21" s="14"/>
      <c r="X21" s="181"/>
      <c r="Y21" s="182"/>
      <c r="Z21" s="18" t="str">
        <f t="shared" si="3"/>
        <v/>
      </c>
      <c r="AA21" s="183"/>
      <c r="AB21" s="184">
        <v>353000</v>
      </c>
      <c r="AC21" s="185">
        <f t="shared" si="4"/>
        <v>0</v>
      </c>
      <c r="AD21" s="140"/>
      <c r="AE21" s="186">
        <f t="shared" si="5"/>
        <v>0</v>
      </c>
      <c r="AF21" s="186" t="str">
        <f>IF(AND(COUNTIFS($J$18:J21,J21)=1,AE21=1),1,"")</f>
        <v/>
      </c>
      <c r="AG21" s="186" t="str">
        <f>IF(C21="","",IF(AND(COUNTIFS($J$18:J21,J21)=1,C21&lt;&gt;""),1,""))</f>
        <v/>
      </c>
      <c r="AH21" s="186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9"/>
      <c r="AM21" s="69"/>
      <c r="AN21" s="69"/>
      <c r="AO21" s="69"/>
      <c r="AP21" s="28" t="str">
        <f t="shared" si="9"/>
        <v>20192</v>
      </c>
      <c r="AQ21" s="28" t="str">
        <f t="shared" si="10"/>
        <v/>
      </c>
      <c r="AR21" s="214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39.6">
      <c r="A22" s="65"/>
      <c r="B22" s="66"/>
      <c r="C22" s="66"/>
      <c r="D22" s="39" t="str">
        <f t="shared" si="0"/>
        <v/>
      </c>
      <c r="E22" s="13" t="s">
        <v>28</v>
      </c>
      <c r="F22" s="179">
        <v>2019</v>
      </c>
      <c r="G22" s="179">
        <v>1</v>
      </c>
      <c r="H22" s="67"/>
      <c r="I22" s="39" t="str">
        <f t="shared" si="1"/>
        <v>Q4</v>
      </c>
      <c r="J22" s="68"/>
      <c r="K22" s="67"/>
      <c r="L22" s="17" t="s">
        <v>29</v>
      </c>
      <c r="M22" s="13" t="s">
        <v>30</v>
      </c>
      <c r="N22" s="13">
        <v>0</v>
      </c>
      <c r="O22" s="180"/>
      <c r="P22" s="39" t="str">
        <f t="shared" si="2"/>
        <v>C66 SERVICE/OTHERS</v>
      </c>
      <c r="Q22" s="179" t="s">
        <v>31</v>
      </c>
      <c r="R22" s="13" t="s">
        <v>32</v>
      </c>
      <c r="S22" s="13" t="s">
        <v>33</v>
      </c>
      <c r="T22" s="14"/>
      <c r="U22" s="14"/>
      <c r="V22" s="65"/>
      <c r="W22" s="14"/>
      <c r="X22" s="181"/>
      <c r="Y22" s="182"/>
      <c r="Z22" s="18" t="str">
        <f t="shared" si="3"/>
        <v/>
      </c>
      <c r="AA22" s="183"/>
      <c r="AB22" s="184">
        <v>471000</v>
      </c>
      <c r="AC22" s="185">
        <f t="shared" si="4"/>
        <v>0</v>
      </c>
      <c r="AD22" s="140"/>
      <c r="AE22" s="186">
        <f t="shared" si="5"/>
        <v>0</v>
      </c>
      <c r="AF22" s="186" t="str">
        <f>IF(AND(COUNTIFS($J$18:J22,J22)=1,AE22=1),1,"")</f>
        <v/>
      </c>
      <c r="AG22" s="186" t="str">
        <f>IF(C22="","",IF(AND(COUNTIFS($J$18:J22,J22)=1,C22&lt;&gt;""),1,""))</f>
        <v/>
      </c>
      <c r="AH22" s="186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9"/>
      <c r="AM22" s="69"/>
      <c r="AN22" s="69"/>
      <c r="AO22" s="69"/>
      <c r="AP22" s="28" t="str">
        <f t="shared" si="9"/>
        <v>20191</v>
      </c>
      <c r="AQ22" s="28" t="str">
        <f t="shared" si="10"/>
        <v/>
      </c>
      <c r="AR22" s="214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39.6">
      <c r="A23" s="65"/>
      <c r="B23" s="66"/>
      <c r="C23" s="66"/>
      <c r="D23" s="39" t="str">
        <f t="shared" si="0"/>
        <v/>
      </c>
      <c r="E23" s="13" t="s">
        <v>35</v>
      </c>
      <c r="F23" s="179">
        <v>2020</v>
      </c>
      <c r="G23" s="179">
        <v>12</v>
      </c>
      <c r="H23" s="67"/>
      <c r="I23" s="39" t="str">
        <f t="shared" si="1"/>
        <v>Q3</v>
      </c>
      <c r="J23" s="68"/>
      <c r="K23" s="67"/>
      <c r="L23" s="17" t="s">
        <v>29</v>
      </c>
      <c r="M23" s="13" t="s">
        <v>30</v>
      </c>
      <c r="N23" s="13">
        <v>0</v>
      </c>
      <c r="O23" s="180"/>
      <c r="P23" s="39" t="str">
        <f t="shared" si="2"/>
        <v>C66 SERVICE/OTHERS</v>
      </c>
      <c r="Q23" s="179" t="s">
        <v>31</v>
      </c>
      <c r="R23" s="13" t="s">
        <v>32</v>
      </c>
      <c r="S23" s="13" t="s">
        <v>36</v>
      </c>
      <c r="T23" s="14"/>
      <c r="U23" s="14"/>
      <c r="V23" s="65"/>
      <c r="W23" s="14"/>
      <c r="X23" s="181"/>
      <c r="Y23" s="182"/>
      <c r="Z23" s="18" t="str">
        <f t="shared" si="3"/>
        <v/>
      </c>
      <c r="AA23" s="183"/>
      <c r="AB23" s="184">
        <v>583000</v>
      </c>
      <c r="AC23" s="185">
        <f t="shared" si="4"/>
        <v>0</v>
      </c>
      <c r="AD23" s="140"/>
      <c r="AE23" s="186">
        <f t="shared" si="5"/>
        <v>0</v>
      </c>
      <c r="AF23" s="186" t="str">
        <f>IF(AND(COUNTIFS($J$18:J23,J23)=1,AE23=1),1,"")</f>
        <v/>
      </c>
      <c r="AG23" s="186" t="str">
        <f>IF(C23="","",IF(AND(COUNTIFS($J$18:J23,J23)=1,C23&lt;&gt;""),1,""))</f>
        <v/>
      </c>
      <c r="AH23" s="186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9"/>
      <c r="AM23" s="69"/>
      <c r="AN23" s="69"/>
      <c r="AO23" s="69"/>
      <c r="AP23" s="28" t="str">
        <f t="shared" si="9"/>
        <v>202012</v>
      </c>
      <c r="AQ23" s="28" t="str">
        <f t="shared" si="10"/>
        <v/>
      </c>
      <c r="AR23" s="214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39.6">
      <c r="A24" s="65"/>
      <c r="B24" s="66"/>
      <c r="C24" s="66"/>
      <c r="D24" s="39" t="str">
        <f t="shared" si="0"/>
        <v/>
      </c>
      <c r="E24" s="13" t="s">
        <v>35</v>
      </c>
      <c r="F24" s="179">
        <v>2020</v>
      </c>
      <c r="G24" s="179">
        <v>12</v>
      </c>
      <c r="H24" s="67"/>
      <c r="I24" s="39" t="str">
        <f t="shared" si="1"/>
        <v>Q3</v>
      </c>
      <c r="J24" s="68"/>
      <c r="K24" s="67"/>
      <c r="L24" s="17" t="s">
        <v>29</v>
      </c>
      <c r="M24" s="13" t="s">
        <v>30</v>
      </c>
      <c r="N24" s="13">
        <v>0</v>
      </c>
      <c r="O24" s="180"/>
      <c r="P24" s="39" t="str">
        <f t="shared" si="2"/>
        <v>C66 SERVICE/OTHERS</v>
      </c>
      <c r="Q24" s="179" t="s">
        <v>31</v>
      </c>
      <c r="R24" s="13" t="s">
        <v>32</v>
      </c>
      <c r="S24" s="13" t="s">
        <v>37</v>
      </c>
      <c r="T24" s="14"/>
      <c r="U24" s="14"/>
      <c r="V24" s="65"/>
      <c r="W24" s="14"/>
      <c r="X24" s="181"/>
      <c r="Y24" s="182"/>
      <c r="Z24" s="18" t="str">
        <f t="shared" si="3"/>
        <v/>
      </c>
      <c r="AA24" s="183"/>
      <c r="AB24" s="184">
        <v>289000</v>
      </c>
      <c r="AC24" s="185">
        <f t="shared" si="4"/>
        <v>0</v>
      </c>
      <c r="AD24" s="140"/>
      <c r="AE24" s="186">
        <f t="shared" si="5"/>
        <v>0</v>
      </c>
      <c r="AF24" s="186" t="str">
        <f>IF(AND(COUNTIFS($J$18:J24,J24)=1,AE24=1),1,"")</f>
        <v/>
      </c>
      <c r="AG24" s="186" t="str">
        <f>IF(C24="","",IF(AND(COUNTIFS($J$18:J24,J24)=1,C24&lt;&gt;""),1,""))</f>
        <v/>
      </c>
      <c r="AH24" s="186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9"/>
      <c r="AM24" s="69"/>
      <c r="AN24" s="69"/>
      <c r="AO24" s="69"/>
      <c r="AP24" s="28" t="str">
        <f t="shared" si="9"/>
        <v>202012</v>
      </c>
      <c r="AQ24" s="28" t="str">
        <f t="shared" si="10"/>
        <v/>
      </c>
      <c r="AR24" s="214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39.6">
      <c r="A25" s="65"/>
      <c r="B25" s="66"/>
      <c r="C25" s="66"/>
      <c r="D25" s="39" t="str">
        <f t="shared" si="0"/>
        <v/>
      </c>
      <c r="E25" s="13" t="s">
        <v>35</v>
      </c>
      <c r="F25" s="179">
        <v>2020</v>
      </c>
      <c r="G25" s="179">
        <v>12</v>
      </c>
      <c r="H25" s="67"/>
      <c r="I25" s="39" t="str">
        <f t="shared" si="1"/>
        <v>Q3</v>
      </c>
      <c r="J25" s="68"/>
      <c r="K25" s="67"/>
      <c r="L25" s="17" t="s">
        <v>29</v>
      </c>
      <c r="M25" s="13" t="s">
        <v>30</v>
      </c>
      <c r="N25" s="13">
        <v>0</v>
      </c>
      <c r="O25" s="180"/>
      <c r="P25" s="39" t="str">
        <f t="shared" si="2"/>
        <v>C66 SERVICE/OTHERS</v>
      </c>
      <c r="Q25" s="179" t="s">
        <v>31</v>
      </c>
      <c r="R25" s="13" t="s">
        <v>32</v>
      </c>
      <c r="S25" s="13" t="s">
        <v>38</v>
      </c>
      <c r="T25" s="14"/>
      <c r="U25" s="14"/>
      <c r="V25" s="65"/>
      <c r="W25" s="14"/>
      <c r="X25" s="181"/>
      <c r="Y25" s="182"/>
      <c r="Z25" s="18" t="str">
        <f t="shared" si="3"/>
        <v/>
      </c>
      <c r="AA25" s="183"/>
      <c r="AB25" s="184">
        <v>41000</v>
      </c>
      <c r="AC25" s="185">
        <f t="shared" si="4"/>
        <v>0</v>
      </c>
      <c r="AD25" s="140"/>
      <c r="AE25" s="186">
        <f t="shared" si="5"/>
        <v>0</v>
      </c>
      <c r="AF25" s="186" t="str">
        <f>IF(AND(COUNTIFS($J$18:J25,J25)=1,AE25=1),1,"")</f>
        <v/>
      </c>
      <c r="AG25" s="186" t="str">
        <f>IF(C25="","",IF(AND(COUNTIFS($J$18:J25,J25)=1,C25&lt;&gt;""),1,""))</f>
        <v/>
      </c>
      <c r="AH25" s="186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9"/>
      <c r="AM25" s="69"/>
      <c r="AN25" s="69"/>
      <c r="AO25" s="69"/>
      <c r="AP25" s="28" t="str">
        <f t="shared" si="9"/>
        <v>202012</v>
      </c>
      <c r="AQ25" s="28" t="str">
        <f t="shared" si="10"/>
        <v/>
      </c>
      <c r="AR25" s="214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39.6">
      <c r="A26" s="65"/>
      <c r="B26" s="66"/>
      <c r="C26" s="66"/>
      <c r="D26" s="39" t="str">
        <f t="shared" si="0"/>
        <v/>
      </c>
      <c r="E26" s="13" t="s">
        <v>35</v>
      </c>
      <c r="F26" s="179">
        <v>2020</v>
      </c>
      <c r="G26" s="179">
        <v>12</v>
      </c>
      <c r="H26" s="67"/>
      <c r="I26" s="39" t="str">
        <f t="shared" si="1"/>
        <v>Q3</v>
      </c>
      <c r="J26" s="68"/>
      <c r="K26" s="67"/>
      <c r="L26" s="17" t="s">
        <v>29</v>
      </c>
      <c r="M26" s="13" t="s">
        <v>30</v>
      </c>
      <c r="N26" s="13">
        <v>0</v>
      </c>
      <c r="O26" s="180"/>
      <c r="P26" s="39" t="str">
        <f t="shared" si="2"/>
        <v>C66 SERVICE/OTHERS</v>
      </c>
      <c r="Q26" s="179" t="s">
        <v>31</v>
      </c>
      <c r="R26" s="13" t="s">
        <v>32</v>
      </c>
      <c r="S26" s="13" t="s">
        <v>39</v>
      </c>
      <c r="T26" s="14"/>
      <c r="U26" s="14"/>
      <c r="V26" s="65"/>
      <c r="W26" s="14"/>
      <c r="X26" s="181"/>
      <c r="Y26" s="182"/>
      <c r="Z26" s="18" t="str">
        <f t="shared" si="3"/>
        <v/>
      </c>
      <c r="AA26" s="183"/>
      <c r="AB26" s="184">
        <v>19000</v>
      </c>
      <c r="AC26" s="185">
        <f t="shared" si="4"/>
        <v>0</v>
      </c>
      <c r="AD26" s="140"/>
      <c r="AE26" s="186">
        <f t="shared" si="5"/>
        <v>0</v>
      </c>
      <c r="AF26" s="186" t="str">
        <f>IF(AND(COUNTIFS($J$18:J26,J26)=1,AE26=1),1,"")</f>
        <v/>
      </c>
      <c r="AG26" s="186" t="str">
        <f>IF(C26="","",IF(AND(COUNTIFS($J$18:J26,J26)=1,C26&lt;&gt;""),1,""))</f>
        <v/>
      </c>
      <c r="AH26" s="186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9"/>
      <c r="AM26" s="69"/>
      <c r="AN26" s="69"/>
      <c r="AO26" s="69"/>
      <c r="AP26" s="28" t="str">
        <f t="shared" si="9"/>
        <v>202012</v>
      </c>
      <c r="AQ26" s="28" t="str">
        <f t="shared" si="10"/>
        <v/>
      </c>
      <c r="AR26" s="214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39.6">
      <c r="A27" s="65"/>
      <c r="B27" s="66"/>
      <c r="C27" s="66"/>
      <c r="D27" s="39" t="str">
        <f t="shared" si="0"/>
        <v/>
      </c>
      <c r="E27" s="13" t="s">
        <v>35</v>
      </c>
      <c r="F27" s="179">
        <v>2020</v>
      </c>
      <c r="G27" s="179">
        <v>11</v>
      </c>
      <c r="H27" s="67"/>
      <c r="I27" s="39" t="str">
        <f t="shared" si="1"/>
        <v>Q3</v>
      </c>
      <c r="J27" s="68"/>
      <c r="K27" s="67"/>
      <c r="L27" s="17" t="s">
        <v>29</v>
      </c>
      <c r="M27" s="13" t="s">
        <v>30</v>
      </c>
      <c r="N27" s="13">
        <v>0</v>
      </c>
      <c r="O27" s="180"/>
      <c r="P27" s="39" t="str">
        <f t="shared" si="2"/>
        <v>C66 SERVICE/OTHERS</v>
      </c>
      <c r="Q27" s="179" t="s">
        <v>31</v>
      </c>
      <c r="R27" s="13" t="s">
        <v>32</v>
      </c>
      <c r="S27" s="13" t="s">
        <v>36</v>
      </c>
      <c r="T27" s="14"/>
      <c r="U27" s="14"/>
      <c r="V27" s="65"/>
      <c r="W27" s="14"/>
      <c r="X27" s="181"/>
      <c r="Y27" s="182"/>
      <c r="Z27" s="18" t="str">
        <f t="shared" si="3"/>
        <v/>
      </c>
      <c r="AA27" s="183"/>
      <c r="AB27" s="184">
        <v>1288000</v>
      </c>
      <c r="AC27" s="185">
        <f t="shared" si="4"/>
        <v>0</v>
      </c>
      <c r="AD27" s="140"/>
      <c r="AE27" s="186">
        <f t="shared" si="5"/>
        <v>0</v>
      </c>
      <c r="AF27" s="186" t="str">
        <f>IF(AND(COUNTIFS($J$18:J27,J27)=1,AE27=1),1,"")</f>
        <v/>
      </c>
      <c r="AG27" s="186" t="str">
        <f>IF(C27="","",IF(AND(COUNTIFS($J$18:J27,J27)=1,C27&lt;&gt;""),1,""))</f>
        <v/>
      </c>
      <c r="AH27" s="186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9"/>
      <c r="AM27" s="69"/>
      <c r="AN27" s="69"/>
      <c r="AO27" s="69"/>
      <c r="AP27" s="28" t="str">
        <f t="shared" si="9"/>
        <v>202011</v>
      </c>
      <c r="AQ27" s="28" t="str">
        <f t="shared" si="10"/>
        <v/>
      </c>
      <c r="AR27" s="214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39.6">
      <c r="A28" s="65"/>
      <c r="B28" s="66"/>
      <c r="C28" s="66"/>
      <c r="D28" s="39" t="str">
        <f t="shared" si="0"/>
        <v/>
      </c>
      <c r="E28" s="13" t="s">
        <v>35</v>
      </c>
      <c r="F28" s="179">
        <v>2020</v>
      </c>
      <c r="G28" s="179">
        <v>11</v>
      </c>
      <c r="H28" s="67"/>
      <c r="I28" s="39" t="str">
        <f t="shared" si="1"/>
        <v>Q3</v>
      </c>
      <c r="J28" s="68"/>
      <c r="K28" s="67"/>
      <c r="L28" s="17" t="s">
        <v>29</v>
      </c>
      <c r="M28" s="13" t="s">
        <v>30</v>
      </c>
      <c r="N28" s="13">
        <v>0</v>
      </c>
      <c r="O28" s="180"/>
      <c r="P28" s="39" t="str">
        <f t="shared" si="2"/>
        <v>C66 SERVICE/OTHERS</v>
      </c>
      <c r="Q28" s="179" t="s">
        <v>31</v>
      </c>
      <c r="R28" s="13" t="s">
        <v>32</v>
      </c>
      <c r="S28" s="13" t="s">
        <v>37</v>
      </c>
      <c r="T28" s="14"/>
      <c r="U28" s="14"/>
      <c r="V28" s="65"/>
      <c r="W28" s="14"/>
      <c r="X28" s="181"/>
      <c r="Y28" s="182"/>
      <c r="Z28" s="18" t="str">
        <f t="shared" si="3"/>
        <v/>
      </c>
      <c r="AA28" s="183"/>
      <c r="AB28" s="184">
        <v>226000</v>
      </c>
      <c r="AC28" s="185">
        <f t="shared" si="4"/>
        <v>0</v>
      </c>
      <c r="AD28" s="140"/>
      <c r="AE28" s="186">
        <f t="shared" si="5"/>
        <v>0</v>
      </c>
      <c r="AF28" s="186" t="str">
        <f>IF(AND(COUNTIFS($J$18:J28,J28)=1,AE28=1),1,"")</f>
        <v/>
      </c>
      <c r="AG28" s="186" t="str">
        <f>IF(C28="","",IF(AND(COUNTIFS($J$18:J28,J28)=1,C28&lt;&gt;""),1,""))</f>
        <v/>
      </c>
      <c r="AH28" s="186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9"/>
      <c r="AM28" s="69"/>
      <c r="AN28" s="69"/>
      <c r="AO28" s="69"/>
      <c r="AP28" s="28" t="str">
        <f t="shared" si="9"/>
        <v>202011</v>
      </c>
      <c r="AQ28" s="28" t="str">
        <f t="shared" si="10"/>
        <v/>
      </c>
      <c r="AR28" s="214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39.6">
      <c r="A29" s="65"/>
      <c r="B29" s="66"/>
      <c r="C29" s="66"/>
      <c r="D29" s="39" t="str">
        <f t="shared" si="0"/>
        <v/>
      </c>
      <c r="E29" s="13" t="s">
        <v>35</v>
      </c>
      <c r="F29" s="179">
        <v>2020</v>
      </c>
      <c r="G29" s="179">
        <v>11</v>
      </c>
      <c r="H29" s="67"/>
      <c r="I29" s="39" t="str">
        <f t="shared" si="1"/>
        <v>Q3</v>
      </c>
      <c r="J29" s="68"/>
      <c r="K29" s="67"/>
      <c r="L29" s="17" t="s">
        <v>29</v>
      </c>
      <c r="M29" s="13" t="s">
        <v>30</v>
      </c>
      <c r="N29" s="13">
        <v>0</v>
      </c>
      <c r="O29" s="180"/>
      <c r="P29" s="39" t="str">
        <f t="shared" si="2"/>
        <v>C66 SERVICE/OTHERS</v>
      </c>
      <c r="Q29" s="179" t="s">
        <v>31</v>
      </c>
      <c r="R29" s="13" t="s">
        <v>32</v>
      </c>
      <c r="S29" s="13" t="s">
        <v>38</v>
      </c>
      <c r="T29" s="14"/>
      <c r="U29" s="14"/>
      <c r="V29" s="65"/>
      <c r="W29" s="14"/>
      <c r="X29" s="181"/>
      <c r="Y29" s="182"/>
      <c r="Z29" s="18" t="str">
        <f t="shared" si="3"/>
        <v/>
      </c>
      <c r="AA29" s="183"/>
      <c r="AB29" s="184">
        <v>3000</v>
      </c>
      <c r="AC29" s="185">
        <f t="shared" si="4"/>
        <v>0</v>
      </c>
      <c r="AD29" s="140"/>
      <c r="AE29" s="186">
        <f t="shared" si="5"/>
        <v>0</v>
      </c>
      <c r="AF29" s="186" t="str">
        <f>IF(AND(COUNTIFS($J$18:J29,J29)=1,AE29=1),1,"")</f>
        <v/>
      </c>
      <c r="AG29" s="186" t="str">
        <f>IF(C29="","",IF(AND(COUNTIFS($J$18:J29,J29)=1,C29&lt;&gt;""),1,""))</f>
        <v/>
      </c>
      <c r="AH29" s="186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9"/>
      <c r="AM29" s="69"/>
      <c r="AN29" s="69"/>
      <c r="AO29" s="69"/>
      <c r="AP29" s="28" t="str">
        <f t="shared" si="9"/>
        <v>202011</v>
      </c>
      <c r="AQ29" s="28" t="str">
        <f t="shared" si="10"/>
        <v/>
      </c>
      <c r="AR29" s="214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39.6">
      <c r="A30" s="65"/>
      <c r="B30" s="66"/>
      <c r="C30" s="66"/>
      <c r="D30" s="39" t="str">
        <f t="shared" si="0"/>
        <v/>
      </c>
      <c r="E30" s="13" t="s">
        <v>35</v>
      </c>
      <c r="F30" s="179">
        <v>2020</v>
      </c>
      <c r="G30" s="179">
        <v>11</v>
      </c>
      <c r="H30" s="67"/>
      <c r="I30" s="39" t="str">
        <f t="shared" si="1"/>
        <v>Q3</v>
      </c>
      <c r="J30" s="68"/>
      <c r="K30" s="67"/>
      <c r="L30" s="17" t="s">
        <v>29</v>
      </c>
      <c r="M30" s="13" t="s">
        <v>30</v>
      </c>
      <c r="N30" s="13">
        <v>0</v>
      </c>
      <c r="O30" s="180"/>
      <c r="P30" s="39" t="str">
        <f t="shared" si="2"/>
        <v>C66 SERVICE/OTHERS</v>
      </c>
      <c r="Q30" s="179" t="s">
        <v>31</v>
      </c>
      <c r="R30" s="13" t="s">
        <v>32</v>
      </c>
      <c r="S30" s="13" t="s">
        <v>39</v>
      </c>
      <c r="T30" s="14"/>
      <c r="U30" s="14"/>
      <c r="V30" s="65"/>
      <c r="W30" s="14"/>
      <c r="X30" s="181"/>
      <c r="Y30" s="182"/>
      <c r="Z30" s="18" t="str">
        <f t="shared" si="3"/>
        <v/>
      </c>
      <c r="AA30" s="183"/>
      <c r="AB30" s="184">
        <v>11000</v>
      </c>
      <c r="AC30" s="185">
        <f t="shared" si="4"/>
        <v>0</v>
      </c>
      <c r="AD30" s="140"/>
      <c r="AE30" s="186">
        <f t="shared" si="5"/>
        <v>0</v>
      </c>
      <c r="AF30" s="186" t="str">
        <f>IF(AND(COUNTIFS($J$18:J30,J30)=1,AE30=1),1,"")</f>
        <v/>
      </c>
      <c r="AG30" s="186" t="str">
        <f>IF(C30="","",IF(AND(COUNTIFS($J$18:J30,J30)=1,C30&lt;&gt;""),1,""))</f>
        <v/>
      </c>
      <c r="AH30" s="186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9"/>
      <c r="AM30" s="69"/>
      <c r="AN30" s="69"/>
      <c r="AO30" s="69"/>
      <c r="AP30" s="28" t="str">
        <f t="shared" si="9"/>
        <v>202011</v>
      </c>
      <c r="AQ30" s="28" t="str">
        <f t="shared" si="10"/>
        <v/>
      </c>
      <c r="AR30" s="214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39.6">
      <c r="A31" s="65"/>
      <c r="B31" s="66"/>
      <c r="C31" s="66"/>
      <c r="D31" s="39" t="str">
        <f t="shared" si="0"/>
        <v/>
      </c>
      <c r="E31" s="13" t="s">
        <v>35</v>
      </c>
      <c r="F31" s="179">
        <v>2020</v>
      </c>
      <c r="G31" s="179">
        <v>10</v>
      </c>
      <c r="H31" s="67"/>
      <c r="I31" s="39" t="str">
        <f t="shared" si="1"/>
        <v>Q3</v>
      </c>
      <c r="J31" s="68"/>
      <c r="K31" s="67"/>
      <c r="L31" s="17" t="s">
        <v>29</v>
      </c>
      <c r="M31" s="13" t="s">
        <v>30</v>
      </c>
      <c r="N31" s="13">
        <v>0</v>
      </c>
      <c r="O31" s="180"/>
      <c r="P31" s="39" t="str">
        <f t="shared" si="2"/>
        <v>C66 SERVICE/OTHERS</v>
      </c>
      <c r="Q31" s="179" t="s">
        <v>31</v>
      </c>
      <c r="R31" s="13" t="s">
        <v>32</v>
      </c>
      <c r="S31" s="13" t="s">
        <v>36</v>
      </c>
      <c r="T31" s="14"/>
      <c r="U31" s="14"/>
      <c r="V31" s="65"/>
      <c r="W31" s="14"/>
      <c r="X31" s="181"/>
      <c r="Y31" s="182"/>
      <c r="Z31" s="18" t="str">
        <f t="shared" si="3"/>
        <v/>
      </c>
      <c r="AA31" s="183"/>
      <c r="AB31" s="184">
        <v>838000</v>
      </c>
      <c r="AC31" s="185">
        <f t="shared" si="4"/>
        <v>0</v>
      </c>
      <c r="AD31" s="140"/>
      <c r="AE31" s="186">
        <f t="shared" si="5"/>
        <v>0</v>
      </c>
      <c r="AF31" s="186" t="str">
        <f>IF(AND(COUNTIFS($J$18:J31,J31)=1,AE31=1),1,"")</f>
        <v/>
      </c>
      <c r="AG31" s="186" t="str">
        <f>IF(C31="","",IF(AND(COUNTIFS($J$18:J31,J31)=1,C31&lt;&gt;""),1,""))</f>
        <v/>
      </c>
      <c r="AH31" s="186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9"/>
      <c r="AM31" s="69"/>
      <c r="AN31" s="69"/>
      <c r="AO31" s="69"/>
      <c r="AP31" s="28" t="str">
        <f t="shared" si="9"/>
        <v>202010</v>
      </c>
      <c r="AQ31" s="28" t="str">
        <f t="shared" si="10"/>
        <v/>
      </c>
      <c r="AR31" s="214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39.6">
      <c r="A32" s="65"/>
      <c r="B32" s="66"/>
      <c r="C32" s="66"/>
      <c r="D32" s="39" t="str">
        <f t="shared" si="0"/>
        <v/>
      </c>
      <c r="E32" s="13" t="s">
        <v>35</v>
      </c>
      <c r="F32" s="179">
        <v>2020</v>
      </c>
      <c r="G32" s="179">
        <v>10</v>
      </c>
      <c r="H32" s="67"/>
      <c r="I32" s="39" t="str">
        <f t="shared" si="1"/>
        <v>Q3</v>
      </c>
      <c r="J32" s="68"/>
      <c r="K32" s="67"/>
      <c r="L32" s="17" t="s">
        <v>29</v>
      </c>
      <c r="M32" s="13" t="s">
        <v>30</v>
      </c>
      <c r="N32" s="13">
        <v>0</v>
      </c>
      <c r="O32" s="180"/>
      <c r="P32" s="39" t="str">
        <f t="shared" si="2"/>
        <v>C66 SERVICE/OTHERS</v>
      </c>
      <c r="Q32" s="179" t="s">
        <v>31</v>
      </c>
      <c r="R32" s="13" t="s">
        <v>32</v>
      </c>
      <c r="S32" s="13" t="s">
        <v>37</v>
      </c>
      <c r="T32" s="14"/>
      <c r="U32" s="14"/>
      <c r="V32" s="65"/>
      <c r="W32" s="14"/>
      <c r="X32" s="181"/>
      <c r="Y32" s="182"/>
      <c r="Z32" s="18" t="str">
        <f t="shared" si="3"/>
        <v/>
      </c>
      <c r="AA32" s="183"/>
      <c r="AB32" s="184">
        <v>141000</v>
      </c>
      <c r="AC32" s="185">
        <f t="shared" si="4"/>
        <v>0</v>
      </c>
      <c r="AD32" s="140"/>
      <c r="AE32" s="186">
        <f t="shared" si="5"/>
        <v>0</v>
      </c>
      <c r="AF32" s="186" t="str">
        <f>IF(AND(COUNTIFS($J$18:J32,J32)=1,AE32=1),1,"")</f>
        <v/>
      </c>
      <c r="AG32" s="186" t="str">
        <f>IF(C32="","",IF(AND(COUNTIFS($J$18:J32,J32)=1,C32&lt;&gt;""),1,""))</f>
        <v/>
      </c>
      <c r="AH32" s="186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9"/>
      <c r="AM32" s="69"/>
      <c r="AN32" s="69"/>
      <c r="AO32" s="69"/>
      <c r="AP32" s="28" t="str">
        <f t="shared" si="9"/>
        <v>202010</v>
      </c>
      <c r="AQ32" s="28" t="str">
        <f t="shared" si="10"/>
        <v/>
      </c>
      <c r="AR32" s="214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39.6">
      <c r="A33" s="65"/>
      <c r="B33" s="66"/>
      <c r="C33" s="66"/>
      <c r="D33" s="39" t="str">
        <f t="shared" si="0"/>
        <v/>
      </c>
      <c r="E33" s="13" t="s">
        <v>35</v>
      </c>
      <c r="F33" s="179">
        <v>2020</v>
      </c>
      <c r="G33" s="179">
        <v>10</v>
      </c>
      <c r="H33" s="67"/>
      <c r="I33" s="39" t="str">
        <f t="shared" si="1"/>
        <v>Q3</v>
      </c>
      <c r="J33" s="68"/>
      <c r="K33" s="67"/>
      <c r="L33" s="17" t="s">
        <v>29</v>
      </c>
      <c r="M33" s="13" t="s">
        <v>30</v>
      </c>
      <c r="N33" s="13">
        <v>0</v>
      </c>
      <c r="O33" s="180"/>
      <c r="P33" s="39" t="str">
        <f t="shared" si="2"/>
        <v>C66 SERVICE/OTHERS</v>
      </c>
      <c r="Q33" s="179" t="s">
        <v>31</v>
      </c>
      <c r="R33" s="13" t="s">
        <v>32</v>
      </c>
      <c r="S33" s="13" t="s">
        <v>38</v>
      </c>
      <c r="T33" s="14"/>
      <c r="U33" s="14"/>
      <c r="V33" s="65"/>
      <c r="W33" s="14"/>
      <c r="X33" s="181"/>
      <c r="Y33" s="182"/>
      <c r="Z33" s="18" t="str">
        <f t="shared" si="3"/>
        <v/>
      </c>
      <c r="AA33" s="183"/>
      <c r="AB33" s="184"/>
      <c r="AC33" s="185">
        <f t="shared" si="4"/>
        <v>0</v>
      </c>
      <c r="AD33" s="140"/>
      <c r="AE33" s="186">
        <f t="shared" si="5"/>
        <v>0</v>
      </c>
      <c r="AF33" s="186" t="str">
        <f>IF(AND(COUNTIFS($J$18:J33,J33)=1,AE33=1),1,"")</f>
        <v/>
      </c>
      <c r="AG33" s="186" t="str">
        <f>IF(C33="","",IF(AND(COUNTIFS($J$18:J33,J33)=1,C33&lt;&gt;""),1,""))</f>
        <v/>
      </c>
      <c r="AH33" s="186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9"/>
      <c r="AM33" s="69"/>
      <c r="AN33" s="69"/>
      <c r="AO33" s="69"/>
      <c r="AP33" s="28" t="str">
        <f t="shared" si="9"/>
        <v>202010</v>
      </c>
      <c r="AQ33" s="28" t="str">
        <f t="shared" si="10"/>
        <v/>
      </c>
      <c r="AR33" s="214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39.6">
      <c r="A34" s="65"/>
      <c r="B34" s="66"/>
      <c r="C34" s="66"/>
      <c r="D34" s="39" t="str">
        <f t="shared" si="0"/>
        <v/>
      </c>
      <c r="E34" s="13" t="s">
        <v>35</v>
      </c>
      <c r="F34" s="179">
        <v>2020</v>
      </c>
      <c r="G34" s="179">
        <v>10</v>
      </c>
      <c r="H34" s="67"/>
      <c r="I34" s="39" t="str">
        <f t="shared" si="1"/>
        <v>Q3</v>
      </c>
      <c r="J34" s="68"/>
      <c r="K34" s="67"/>
      <c r="L34" s="17" t="s">
        <v>29</v>
      </c>
      <c r="M34" s="13" t="s">
        <v>30</v>
      </c>
      <c r="N34" s="13">
        <v>0</v>
      </c>
      <c r="O34" s="180"/>
      <c r="P34" s="39" t="str">
        <f t="shared" si="2"/>
        <v>C66 SERVICE/OTHERS</v>
      </c>
      <c r="Q34" s="179" t="s">
        <v>31</v>
      </c>
      <c r="R34" s="13" t="s">
        <v>32</v>
      </c>
      <c r="S34" s="13" t="s">
        <v>39</v>
      </c>
      <c r="T34" s="14"/>
      <c r="U34" s="14"/>
      <c r="V34" s="65"/>
      <c r="W34" s="14"/>
      <c r="X34" s="181"/>
      <c r="Y34" s="182"/>
      <c r="Z34" s="18" t="str">
        <f t="shared" si="3"/>
        <v/>
      </c>
      <c r="AA34" s="183"/>
      <c r="AB34" s="184">
        <v>23000</v>
      </c>
      <c r="AC34" s="185">
        <f t="shared" si="4"/>
        <v>0</v>
      </c>
      <c r="AD34" s="140"/>
      <c r="AE34" s="186">
        <f t="shared" si="5"/>
        <v>0</v>
      </c>
      <c r="AF34" s="186" t="str">
        <f>IF(AND(COUNTIFS($J$18:J34,J34)=1,AE34=1),1,"")</f>
        <v/>
      </c>
      <c r="AG34" s="186" t="str">
        <f>IF(C34="","",IF(AND(COUNTIFS($J$18:J34,J34)=1,C34&lt;&gt;""),1,""))</f>
        <v/>
      </c>
      <c r="AH34" s="186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9"/>
      <c r="AM34" s="69"/>
      <c r="AN34" s="69"/>
      <c r="AO34" s="69"/>
      <c r="AP34" s="28" t="str">
        <f t="shared" si="9"/>
        <v>202010</v>
      </c>
      <c r="AQ34" s="28" t="str">
        <f t="shared" si="10"/>
        <v/>
      </c>
      <c r="AR34" s="214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39.6">
      <c r="A35" s="65"/>
      <c r="B35" s="66"/>
      <c r="C35" s="66"/>
      <c r="D35" s="39" t="str">
        <f t="shared" si="0"/>
        <v/>
      </c>
      <c r="E35" s="13" t="s">
        <v>35</v>
      </c>
      <c r="F35" s="179">
        <v>2020</v>
      </c>
      <c r="G35" s="179">
        <v>9</v>
      </c>
      <c r="H35" s="67"/>
      <c r="I35" s="39" t="str">
        <f t="shared" si="1"/>
        <v>Q2</v>
      </c>
      <c r="J35" s="68"/>
      <c r="K35" s="67"/>
      <c r="L35" s="17" t="s">
        <v>29</v>
      </c>
      <c r="M35" s="13" t="s">
        <v>30</v>
      </c>
      <c r="N35" s="13">
        <v>0</v>
      </c>
      <c r="O35" s="180"/>
      <c r="P35" s="39" t="str">
        <f t="shared" si="2"/>
        <v>C66 SERVICE/OTHERS</v>
      </c>
      <c r="Q35" s="179" t="s">
        <v>31</v>
      </c>
      <c r="R35" s="13" t="s">
        <v>32</v>
      </c>
      <c r="S35" s="13" t="s">
        <v>36</v>
      </c>
      <c r="T35" s="14"/>
      <c r="U35" s="14"/>
      <c r="V35" s="65"/>
      <c r="W35" s="14"/>
      <c r="X35" s="181"/>
      <c r="Y35" s="182"/>
      <c r="Z35" s="18" t="str">
        <f t="shared" si="3"/>
        <v/>
      </c>
      <c r="AA35" s="183"/>
      <c r="AB35" s="184">
        <v>547000</v>
      </c>
      <c r="AC35" s="185">
        <f t="shared" si="4"/>
        <v>0</v>
      </c>
      <c r="AD35" s="140"/>
      <c r="AE35" s="186">
        <f t="shared" si="5"/>
        <v>0</v>
      </c>
      <c r="AF35" s="186" t="str">
        <f>IF(AND(COUNTIFS($J$18:J35,J35)=1,AE35=1),1,"")</f>
        <v/>
      </c>
      <c r="AG35" s="186" t="str">
        <f>IF(C35="","",IF(AND(COUNTIFS($J$18:J35,J35)=1,C35&lt;&gt;""),1,""))</f>
        <v/>
      </c>
      <c r="AH35" s="186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9"/>
      <c r="AM35" s="69"/>
      <c r="AN35" s="69"/>
      <c r="AO35" s="69"/>
      <c r="AP35" s="28" t="str">
        <f t="shared" si="9"/>
        <v>20209</v>
      </c>
      <c r="AQ35" s="28" t="str">
        <f t="shared" si="10"/>
        <v/>
      </c>
      <c r="AR35" s="214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39.6">
      <c r="A36" s="65"/>
      <c r="B36" s="66"/>
      <c r="C36" s="66"/>
      <c r="D36" s="39" t="str">
        <f t="shared" si="0"/>
        <v/>
      </c>
      <c r="E36" s="13" t="s">
        <v>35</v>
      </c>
      <c r="F36" s="179">
        <v>2020</v>
      </c>
      <c r="G36" s="179">
        <v>9</v>
      </c>
      <c r="H36" s="67"/>
      <c r="I36" s="39" t="str">
        <f t="shared" si="1"/>
        <v>Q2</v>
      </c>
      <c r="J36" s="68"/>
      <c r="K36" s="67"/>
      <c r="L36" s="17" t="s">
        <v>29</v>
      </c>
      <c r="M36" s="13" t="s">
        <v>30</v>
      </c>
      <c r="N36" s="13">
        <v>0</v>
      </c>
      <c r="O36" s="180"/>
      <c r="P36" s="39" t="str">
        <f t="shared" si="2"/>
        <v>C66 SERVICE/OTHERS</v>
      </c>
      <c r="Q36" s="179" t="s">
        <v>31</v>
      </c>
      <c r="R36" s="13" t="s">
        <v>32</v>
      </c>
      <c r="S36" s="13" t="s">
        <v>37</v>
      </c>
      <c r="T36" s="14"/>
      <c r="U36" s="14"/>
      <c r="V36" s="65"/>
      <c r="W36" s="14"/>
      <c r="X36" s="181"/>
      <c r="Y36" s="182"/>
      <c r="Z36" s="18" t="str">
        <f t="shared" si="3"/>
        <v/>
      </c>
      <c r="AA36" s="183"/>
      <c r="AB36" s="184">
        <v>155000</v>
      </c>
      <c r="AC36" s="185">
        <f t="shared" si="4"/>
        <v>0</v>
      </c>
      <c r="AD36" s="140"/>
      <c r="AE36" s="186">
        <f t="shared" si="5"/>
        <v>0</v>
      </c>
      <c r="AF36" s="186" t="str">
        <f>IF(AND(COUNTIFS($J$18:J36,J36)=1,AE36=1),1,"")</f>
        <v/>
      </c>
      <c r="AG36" s="186" t="str">
        <f>IF(C36="","",IF(AND(COUNTIFS($J$18:J36,J36)=1,C36&lt;&gt;""),1,""))</f>
        <v/>
      </c>
      <c r="AH36" s="186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9"/>
      <c r="AM36" s="69"/>
      <c r="AN36" s="69"/>
      <c r="AO36" s="69"/>
      <c r="AP36" s="28" t="str">
        <f t="shared" si="9"/>
        <v>20209</v>
      </c>
      <c r="AQ36" s="28" t="str">
        <f t="shared" si="10"/>
        <v/>
      </c>
      <c r="AR36" s="214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39.6">
      <c r="A37" s="65"/>
      <c r="B37" s="66"/>
      <c r="C37" s="66"/>
      <c r="D37" s="39" t="str">
        <f t="shared" si="0"/>
        <v/>
      </c>
      <c r="E37" s="13" t="s">
        <v>35</v>
      </c>
      <c r="F37" s="179">
        <v>2020</v>
      </c>
      <c r="G37" s="179">
        <v>9</v>
      </c>
      <c r="H37" s="67"/>
      <c r="I37" s="39" t="str">
        <f t="shared" si="1"/>
        <v>Q2</v>
      </c>
      <c r="J37" s="68"/>
      <c r="K37" s="67"/>
      <c r="L37" s="17" t="s">
        <v>29</v>
      </c>
      <c r="M37" s="13" t="s">
        <v>30</v>
      </c>
      <c r="N37" s="13">
        <v>0</v>
      </c>
      <c r="O37" s="180"/>
      <c r="P37" s="39" t="str">
        <f t="shared" si="2"/>
        <v>C66 SERVICE/OTHERS</v>
      </c>
      <c r="Q37" s="179" t="s">
        <v>31</v>
      </c>
      <c r="R37" s="13" t="s">
        <v>32</v>
      </c>
      <c r="S37" s="13" t="s">
        <v>38</v>
      </c>
      <c r="T37" s="14"/>
      <c r="U37" s="14"/>
      <c r="V37" s="65"/>
      <c r="W37" s="14"/>
      <c r="X37" s="181"/>
      <c r="Y37" s="182"/>
      <c r="Z37" s="18" t="str">
        <f t="shared" si="3"/>
        <v/>
      </c>
      <c r="AA37" s="183"/>
      <c r="AB37" s="184">
        <v>94000</v>
      </c>
      <c r="AC37" s="185">
        <f t="shared" si="4"/>
        <v>0</v>
      </c>
      <c r="AD37" s="140"/>
      <c r="AE37" s="186">
        <f t="shared" si="5"/>
        <v>0</v>
      </c>
      <c r="AF37" s="186" t="str">
        <f>IF(AND(COUNTIFS($J$18:J37,J37)=1,AE37=1),1,"")</f>
        <v/>
      </c>
      <c r="AG37" s="186" t="str">
        <f>IF(C37="","",IF(AND(COUNTIFS($J$18:J37,J37)=1,C37&lt;&gt;""),1,""))</f>
        <v/>
      </c>
      <c r="AH37" s="186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9"/>
      <c r="AM37" s="69"/>
      <c r="AN37" s="69"/>
      <c r="AO37" s="69"/>
      <c r="AP37" s="28" t="str">
        <f t="shared" si="9"/>
        <v>20209</v>
      </c>
      <c r="AQ37" s="28" t="str">
        <f t="shared" si="10"/>
        <v/>
      </c>
      <c r="AR37" s="214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39.6">
      <c r="A38" s="65"/>
      <c r="B38" s="66"/>
      <c r="C38" s="66"/>
      <c r="D38" s="39" t="str">
        <f t="shared" si="0"/>
        <v/>
      </c>
      <c r="E38" s="13" t="s">
        <v>35</v>
      </c>
      <c r="F38" s="179">
        <v>2020</v>
      </c>
      <c r="G38" s="179">
        <v>9</v>
      </c>
      <c r="H38" s="67"/>
      <c r="I38" s="39" t="str">
        <f t="shared" si="1"/>
        <v>Q2</v>
      </c>
      <c r="J38" s="68"/>
      <c r="K38" s="67"/>
      <c r="L38" s="17" t="s">
        <v>29</v>
      </c>
      <c r="M38" s="13" t="s">
        <v>30</v>
      </c>
      <c r="N38" s="13">
        <v>0</v>
      </c>
      <c r="O38" s="180"/>
      <c r="P38" s="39" t="str">
        <f t="shared" si="2"/>
        <v>C66 SERVICE/OTHERS</v>
      </c>
      <c r="Q38" s="179" t="s">
        <v>31</v>
      </c>
      <c r="R38" s="13" t="s">
        <v>32</v>
      </c>
      <c r="S38" s="13" t="s">
        <v>39</v>
      </c>
      <c r="T38" s="14"/>
      <c r="U38" s="14"/>
      <c r="V38" s="65"/>
      <c r="W38" s="14"/>
      <c r="X38" s="181"/>
      <c r="Y38" s="182"/>
      <c r="Z38" s="18" t="str">
        <f t="shared" si="3"/>
        <v/>
      </c>
      <c r="AA38" s="183"/>
      <c r="AB38" s="184">
        <v>148000</v>
      </c>
      <c r="AC38" s="185">
        <f t="shared" si="4"/>
        <v>0</v>
      </c>
      <c r="AD38" s="140"/>
      <c r="AE38" s="186">
        <f t="shared" si="5"/>
        <v>0</v>
      </c>
      <c r="AF38" s="186" t="str">
        <f>IF(AND(COUNTIFS($J$18:J38,J38)=1,AE38=1),1,"")</f>
        <v/>
      </c>
      <c r="AG38" s="186" t="str">
        <f>IF(C38="","",IF(AND(COUNTIFS($J$18:J38,J38)=1,C38&lt;&gt;""),1,""))</f>
        <v/>
      </c>
      <c r="AH38" s="186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9"/>
      <c r="AM38" s="69"/>
      <c r="AN38" s="69"/>
      <c r="AO38" s="69"/>
      <c r="AP38" s="28" t="str">
        <f t="shared" si="9"/>
        <v>20209</v>
      </c>
      <c r="AQ38" s="28" t="str">
        <f t="shared" si="10"/>
        <v/>
      </c>
      <c r="AR38" s="214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39.6">
      <c r="A39" s="65"/>
      <c r="B39" s="66"/>
      <c r="C39" s="66"/>
      <c r="D39" s="39" t="str">
        <f t="shared" si="0"/>
        <v/>
      </c>
      <c r="E39" s="13" t="s">
        <v>35</v>
      </c>
      <c r="F39" s="179">
        <v>2020</v>
      </c>
      <c r="G39" s="179">
        <v>8</v>
      </c>
      <c r="H39" s="67"/>
      <c r="I39" s="39" t="str">
        <f t="shared" si="1"/>
        <v>Q2</v>
      </c>
      <c r="J39" s="68"/>
      <c r="K39" s="67"/>
      <c r="L39" s="17" t="s">
        <v>29</v>
      </c>
      <c r="M39" s="13" t="s">
        <v>30</v>
      </c>
      <c r="N39" s="13">
        <v>0</v>
      </c>
      <c r="O39" s="180"/>
      <c r="P39" s="39" t="str">
        <f t="shared" si="2"/>
        <v>C66 SERVICE/OTHERS</v>
      </c>
      <c r="Q39" s="179" t="s">
        <v>31</v>
      </c>
      <c r="R39" s="13" t="s">
        <v>32</v>
      </c>
      <c r="S39" s="13" t="s">
        <v>36</v>
      </c>
      <c r="T39" s="14"/>
      <c r="U39" s="14"/>
      <c r="V39" s="65"/>
      <c r="W39" s="14"/>
      <c r="X39" s="181"/>
      <c r="Y39" s="182"/>
      <c r="Z39" s="18" t="str">
        <f t="shared" si="3"/>
        <v/>
      </c>
      <c r="AA39" s="183"/>
      <c r="AB39" s="184">
        <v>794000</v>
      </c>
      <c r="AC39" s="185">
        <f t="shared" si="4"/>
        <v>0</v>
      </c>
      <c r="AD39" s="140"/>
      <c r="AE39" s="186">
        <f t="shared" si="5"/>
        <v>0</v>
      </c>
      <c r="AF39" s="186" t="str">
        <f>IF(AND(COUNTIFS($J$18:J39,J39)=1,AE39=1),1,"")</f>
        <v/>
      </c>
      <c r="AG39" s="186" t="str">
        <f>IF(C39="","",IF(AND(COUNTIFS($J$18:J39,J39)=1,C39&lt;&gt;""),1,""))</f>
        <v/>
      </c>
      <c r="AH39" s="186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9"/>
      <c r="AM39" s="69"/>
      <c r="AN39" s="69"/>
      <c r="AO39" s="69"/>
      <c r="AP39" s="28" t="str">
        <f t="shared" si="9"/>
        <v>20208</v>
      </c>
      <c r="AQ39" s="28" t="str">
        <f t="shared" si="10"/>
        <v/>
      </c>
      <c r="AR39" s="214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39.6">
      <c r="A40" s="65"/>
      <c r="B40" s="66"/>
      <c r="C40" s="66"/>
      <c r="D40" s="39" t="str">
        <f t="shared" si="0"/>
        <v/>
      </c>
      <c r="E40" s="13" t="s">
        <v>35</v>
      </c>
      <c r="F40" s="179">
        <v>2020</v>
      </c>
      <c r="G40" s="179">
        <v>8</v>
      </c>
      <c r="H40" s="67"/>
      <c r="I40" s="39" t="str">
        <f t="shared" si="1"/>
        <v>Q2</v>
      </c>
      <c r="J40" s="68"/>
      <c r="K40" s="67"/>
      <c r="L40" s="17" t="s">
        <v>29</v>
      </c>
      <c r="M40" s="13" t="s">
        <v>30</v>
      </c>
      <c r="N40" s="13">
        <v>0</v>
      </c>
      <c r="O40" s="180"/>
      <c r="P40" s="39" t="str">
        <f t="shared" si="2"/>
        <v>C66 SERVICE/OTHERS</v>
      </c>
      <c r="Q40" s="179" t="s">
        <v>31</v>
      </c>
      <c r="R40" s="13" t="s">
        <v>32</v>
      </c>
      <c r="S40" s="13" t="s">
        <v>37</v>
      </c>
      <c r="T40" s="14"/>
      <c r="U40" s="14"/>
      <c r="V40" s="65"/>
      <c r="W40" s="14"/>
      <c r="X40" s="181"/>
      <c r="Y40" s="182"/>
      <c r="Z40" s="18" t="str">
        <f t="shared" si="3"/>
        <v/>
      </c>
      <c r="AA40" s="183"/>
      <c r="AB40" s="184">
        <v>234000</v>
      </c>
      <c r="AC40" s="185">
        <f t="shared" si="4"/>
        <v>0</v>
      </c>
      <c r="AD40" s="140"/>
      <c r="AE40" s="186">
        <f t="shared" si="5"/>
        <v>0</v>
      </c>
      <c r="AF40" s="186" t="str">
        <f>IF(AND(COUNTIFS($J$18:J40,J40)=1,AE40=1),1,"")</f>
        <v/>
      </c>
      <c r="AG40" s="186" t="str">
        <f>IF(C40="","",IF(AND(COUNTIFS($J$18:J40,J40)=1,C40&lt;&gt;""),1,""))</f>
        <v/>
      </c>
      <c r="AH40" s="186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9"/>
      <c r="AM40" s="69"/>
      <c r="AN40" s="69"/>
      <c r="AO40" s="69"/>
      <c r="AP40" s="28" t="str">
        <f t="shared" si="9"/>
        <v>20208</v>
      </c>
      <c r="AQ40" s="28" t="str">
        <f t="shared" si="10"/>
        <v/>
      </c>
      <c r="AR40" s="214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39.6">
      <c r="A41" s="65"/>
      <c r="B41" s="66"/>
      <c r="C41" s="66"/>
      <c r="D41" s="39" t="str">
        <f t="shared" si="0"/>
        <v/>
      </c>
      <c r="E41" s="13" t="s">
        <v>35</v>
      </c>
      <c r="F41" s="179">
        <v>2020</v>
      </c>
      <c r="G41" s="179">
        <v>8</v>
      </c>
      <c r="H41" s="67"/>
      <c r="I41" s="39" t="str">
        <f t="shared" si="1"/>
        <v>Q2</v>
      </c>
      <c r="J41" s="68"/>
      <c r="K41" s="67"/>
      <c r="L41" s="17" t="s">
        <v>29</v>
      </c>
      <c r="M41" s="13" t="s">
        <v>30</v>
      </c>
      <c r="N41" s="13">
        <v>0</v>
      </c>
      <c r="O41" s="180"/>
      <c r="P41" s="39" t="str">
        <f t="shared" si="2"/>
        <v>C66 SERVICE/OTHERS</v>
      </c>
      <c r="Q41" s="179" t="s">
        <v>31</v>
      </c>
      <c r="R41" s="13" t="s">
        <v>32</v>
      </c>
      <c r="S41" s="13" t="s">
        <v>38</v>
      </c>
      <c r="T41" s="14"/>
      <c r="U41" s="14"/>
      <c r="V41" s="65"/>
      <c r="W41" s="14"/>
      <c r="X41" s="181"/>
      <c r="Y41" s="182"/>
      <c r="Z41" s="18" t="str">
        <f t="shared" si="3"/>
        <v/>
      </c>
      <c r="AA41" s="183"/>
      <c r="AB41" s="184">
        <v>13000</v>
      </c>
      <c r="AC41" s="185">
        <f t="shared" si="4"/>
        <v>0</v>
      </c>
      <c r="AD41" s="140"/>
      <c r="AE41" s="186">
        <f t="shared" si="5"/>
        <v>0</v>
      </c>
      <c r="AF41" s="186" t="str">
        <f>IF(AND(COUNTIFS($J$18:J41,J41)=1,AE41=1),1,"")</f>
        <v/>
      </c>
      <c r="AG41" s="186" t="str">
        <f>IF(C41="","",IF(AND(COUNTIFS($J$18:J41,J41)=1,C41&lt;&gt;""),1,""))</f>
        <v/>
      </c>
      <c r="AH41" s="186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9"/>
      <c r="AM41" s="69"/>
      <c r="AN41" s="69"/>
      <c r="AO41" s="69"/>
      <c r="AP41" s="28" t="str">
        <f t="shared" si="9"/>
        <v>20208</v>
      </c>
      <c r="AQ41" s="28" t="str">
        <f t="shared" si="10"/>
        <v/>
      </c>
      <c r="AR41" s="214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39.6">
      <c r="A42" s="65"/>
      <c r="B42" s="66"/>
      <c r="C42" s="66"/>
      <c r="D42" s="39" t="str">
        <f t="shared" si="0"/>
        <v/>
      </c>
      <c r="E42" s="13" t="s">
        <v>35</v>
      </c>
      <c r="F42" s="179">
        <v>2020</v>
      </c>
      <c r="G42" s="179">
        <v>8</v>
      </c>
      <c r="H42" s="67"/>
      <c r="I42" s="39" t="str">
        <f t="shared" si="1"/>
        <v>Q2</v>
      </c>
      <c r="J42" s="68"/>
      <c r="K42" s="67"/>
      <c r="L42" s="17" t="s">
        <v>29</v>
      </c>
      <c r="M42" s="13" t="s">
        <v>30</v>
      </c>
      <c r="N42" s="13">
        <v>0</v>
      </c>
      <c r="O42" s="180"/>
      <c r="P42" s="39" t="str">
        <f t="shared" si="2"/>
        <v>C66 SERVICE/OTHERS</v>
      </c>
      <c r="Q42" s="179" t="s">
        <v>31</v>
      </c>
      <c r="R42" s="13" t="s">
        <v>32</v>
      </c>
      <c r="S42" s="13" t="s">
        <v>39</v>
      </c>
      <c r="T42" s="14"/>
      <c r="U42" s="14"/>
      <c r="V42" s="65"/>
      <c r="W42" s="14"/>
      <c r="X42" s="181"/>
      <c r="Y42" s="182"/>
      <c r="Z42" s="18" t="str">
        <f t="shared" si="3"/>
        <v/>
      </c>
      <c r="AA42" s="183"/>
      <c r="AB42" s="184">
        <v>7000</v>
      </c>
      <c r="AC42" s="185">
        <f t="shared" si="4"/>
        <v>0</v>
      </c>
      <c r="AD42" s="140"/>
      <c r="AE42" s="186">
        <f t="shared" si="5"/>
        <v>0</v>
      </c>
      <c r="AF42" s="186" t="str">
        <f>IF(AND(COUNTIFS($J$18:J42,J42)=1,AE42=1),1,"")</f>
        <v/>
      </c>
      <c r="AG42" s="186" t="str">
        <f>IF(C42="","",IF(AND(COUNTIFS($J$18:J42,J42)=1,C42&lt;&gt;""),1,""))</f>
        <v/>
      </c>
      <c r="AH42" s="186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9"/>
      <c r="AM42" s="69"/>
      <c r="AN42" s="69"/>
      <c r="AO42" s="69"/>
      <c r="AP42" s="28" t="str">
        <f t="shared" si="9"/>
        <v>20208</v>
      </c>
      <c r="AQ42" s="28" t="str">
        <f t="shared" si="10"/>
        <v/>
      </c>
      <c r="AR42" s="214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39.6">
      <c r="A43" s="65"/>
      <c r="B43" s="66"/>
      <c r="C43" s="66"/>
      <c r="D43" s="39" t="str">
        <f t="shared" si="0"/>
        <v/>
      </c>
      <c r="E43" s="13" t="s">
        <v>35</v>
      </c>
      <c r="F43" s="179">
        <v>2020</v>
      </c>
      <c r="G43" s="179">
        <v>7</v>
      </c>
      <c r="H43" s="67"/>
      <c r="I43" s="39" t="str">
        <f t="shared" si="1"/>
        <v>Q2</v>
      </c>
      <c r="J43" s="68"/>
      <c r="K43" s="67"/>
      <c r="L43" s="17" t="s">
        <v>29</v>
      </c>
      <c r="M43" s="13" t="s">
        <v>30</v>
      </c>
      <c r="N43" s="13">
        <v>0</v>
      </c>
      <c r="O43" s="180"/>
      <c r="P43" s="39" t="str">
        <f t="shared" si="2"/>
        <v>C66 SERVICE/OTHERS</v>
      </c>
      <c r="Q43" s="179" t="s">
        <v>31</v>
      </c>
      <c r="R43" s="13" t="s">
        <v>32</v>
      </c>
      <c r="S43" s="13" t="s">
        <v>36</v>
      </c>
      <c r="T43" s="14"/>
      <c r="U43" s="14"/>
      <c r="V43" s="65"/>
      <c r="W43" s="14"/>
      <c r="X43" s="181"/>
      <c r="Y43" s="182"/>
      <c r="Z43" s="18" t="str">
        <f t="shared" si="3"/>
        <v/>
      </c>
      <c r="AA43" s="183"/>
      <c r="AB43" s="184">
        <v>561000</v>
      </c>
      <c r="AC43" s="185">
        <f t="shared" si="4"/>
        <v>0</v>
      </c>
      <c r="AD43" s="140"/>
      <c r="AE43" s="186">
        <f t="shared" si="5"/>
        <v>0</v>
      </c>
      <c r="AF43" s="186" t="str">
        <f>IF(AND(COUNTIFS($J$18:J43,J43)=1,AE43=1),1,"")</f>
        <v/>
      </c>
      <c r="AG43" s="186" t="str">
        <f>IF(C43="","",IF(AND(COUNTIFS($J$18:J43,J43)=1,C43&lt;&gt;""),1,""))</f>
        <v/>
      </c>
      <c r="AH43" s="186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9"/>
      <c r="AM43" s="69"/>
      <c r="AN43" s="69"/>
      <c r="AO43" s="69"/>
      <c r="AP43" s="28" t="str">
        <f t="shared" si="9"/>
        <v>20207</v>
      </c>
      <c r="AQ43" s="28" t="str">
        <f t="shared" si="10"/>
        <v/>
      </c>
      <c r="AR43" s="214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39.6">
      <c r="A44" s="65"/>
      <c r="B44" s="66"/>
      <c r="C44" s="66"/>
      <c r="D44" s="39" t="str">
        <f t="shared" si="0"/>
        <v/>
      </c>
      <c r="E44" s="13" t="s">
        <v>35</v>
      </c>
      <c r="F44" s="179">
        <v>2020</v>
      </c>
      <c r="G44" s="179">
        <v>7</v>
      </c>
      <c r="H44" s="67"/>
      <c r="I44" s="39" t="str">
        <f t="shared" si="1"/>
        <v>Q2</v>
      </c>
      <c r="J44" s="68"/>
      <c r="K44" s="67"/>
      <c r="L44" s="17" t="s">
        <v>29</v>
      </c>
      <c r="M44" s="13" t="s">
        <v>30</v>
      </c>
      <c r="N44" s="13">
        <v>0</v>
      </c>
      <c r="O44" s="180"/>
      <c r="P44" s="39" t="str">
        <f t="shared" si="2"/>
        <v>C66 SERVICE/OTHERS</v>
      </c>
      <c r="Q44" s="179" t="s">
        <v>31</v>
      </c>
      <c r="R44" s="13" t="s">
        <v>32</v>
      </c>
      <c r="S44" s="13" t="s">
        <v>37</v>
      </c>
      <c r="T44" s="14"/>
      <c r="U44" s="14"/>
      <c r="V44" s="65"/>
      <c r="W44" s="14"/>
      <c r="X44" s="181"/>
      <c r="Y44" s="182"/>
      <c r="Z44" s="18" t="str">
        <f t="shared" si="3"/>
        <v/>
      </c>
      <c r="AA44" s="183"/>
      <c r="AB44" s="184">
        <v>133000</v>
      </c>
      <c r="AC44" s="185">
        <f t="shared" si="4"/>
        <v>0</v>
      </c>
      <c r="AD44" s="140"/>
      <c r="AE44" s="186">
        <f t="shared" si="5"/>
        <v>0</v>
      </c>
      <c r="AF44" s="186" t="str">
        <f>IF(AND(COUNTIFS($J$18:J44,J44)=1,AE44=1),1,"")</f>
        <v/>
      </c>
      <c r="AG44" s="186" t="str">
        <f>IF(C44="","",IF(AND(COUNTIFS($J$18:J44,J44)=1,C44&lt;&gt;""),1,""))</f>
        <v/>
      </c>
      <c r="AH44" s="186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9"/>
      <c r="AM44" s="69"/>
      <c r="AN44" s="69"/>
      <c r="AO44" s="69"/>
      <c r="AP44" s="28" t="str">
        <f t="shared" si="9"/>
        <v>20207</v>
      </c>
      <c r="AQ44" s="28" t="str">
        <f t="shared" si="10"/>
        <v/>
      </c>
      <c r="AR44" s="214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39.6">
      <c r="A45" s="65"/>
      <c r="B45" s="66"/>
      <c r="C45" s="66"/>
      <c r="D45" s="39" t="str">
        <f t="shared" si="0"/>
        <v/>
      </c>
      <c r="E45" s="13" t="s">
        <v>35</v>
      </c>
      <c r="F45" s="179">
        <v>2020</v>
      </c>
      <c r="G45" s="179">
        <v>7</v>
      </c>
      <c r="H45" s="67"/>
      <c r="I45" s="39" t="str">
        <f t="shared" si="1"/>
        <v>Q2</v>
      </c>
      <c r="J45" s="68"/>
      <c r="K45" s="67"/>
      <c r="L45" s="17" t="s">
        <v>29</v>
      </c>
      <c r="M45" s="13" t="s">
        <v>30</v>
      </c>
      <c r="N45" s="13">
        <v>0</v>
      </c>
      <c r="O45" s="180"/>
      <c r="P45" s="39" t="str">
        <f t="shared" si="2"/>
        <v>C66 SERVICE/OTHERS</v>
      </c>
      <c r="Q45" s="179" t="s">
        <v>31</v>
      </c>
      <c r="R45" s="13" t="s">
        <v>32</v>
      </c>
      <c r="S45" s="13" t="s">
        <v>38</v>
      </c>
      <c r="T45" s="14"/>
      <c r="U45" s="14"/>
      <c r="V45" s="65"/>
      <c r="W45" s="14"/>
      <c r="X45" s="181"/>
      <c r="Y45" s="182"/>
      <c r="Z45" s="18" t="str">
        <f t="shared" si="3"/>
        <v/>
      </c>
      <c r="AA45" s="183"/>
      <c r="AB45" s="184">
        <v>59000</v>
      </c>
      <c r="AC45" s="185">
        <f t="shared" si="4"/>
        <v>0</v>
      </c>
      <c r="AD45" s="140"/>
      <c r="AE45" s="186">
        <f t="shared" si="5"/>
        <v>0</v>
      </c>
      <c r="AF45" s="186" t="str">
        <f>IF(AND(COUNTIFS($J$18:J45,J45)=1,AE45=1),1,"")</f>
        <v/>
      </c>
      <c r="AG45" s="186" t="str">
        <f>IF(C45="","",IF(AND(COUNTIFS($J$18:J45,J45)=1,C45&lt;&gt;""),1,""))</f>
        <v/>
      </c>
      <c r="AH45" s="186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9"/>
      <c r="AM45" s="69"/>
      <c r="AN45" s="69"/>
      <c r="AO45" s="69"/>
      <c r="AP45" s="28" t="str">
        <f t="shared" si="9"/>
        <v>20207</v>
      </c>
      <c r="AQ45" s="28" t="str">
        <f t="shared" si="10"/>
        <v/>
      </c>
      <c r="AR45" s="214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39.6">
      <c r="A46" s="65"/>
      <c r="B46" s="66"/>
      <c r="C46" s="66"/>
      <c r="D46" s="39" t="str">
        <f t="shared" si="0"/>
        <v/>
      </c>
      <c r="E46" s="13" t="s">
        <v>35</v>
      </c>
      <c r="F46" s="179">
        <v>2020</v>
      </c>
      <c r="G46" s="179">
        <v>7</v>
      </c>
      <c r="H46" s="67"/>
      <c r="I46" s="39" t="str">
        <f t="shared" si="1"/>
        <v>Q2</v>
      </c>
      <c r="J46" s="68"/>
      <c r="K46" s="67"/>
      <c r="L46" s="17" t="s">
        <v>29</v>
      </c>
      <c r="M46" s="13" t="s">
        <v>30</v>
      </c>
      <c r="N46" s="13">
        <v>0</v>
      </c>
      <c r="O46" s="180"/>
      <c r="P46" s="39" t="str">
        <f t="shared" si="2"/>
        <v>C66 SERVICE/OTHERS</v>
      </c>
      <c r="Q46" s="179" t="s">
        <v>31</v>
      </c>
      <c r="R46" s="13" t="s">
        <v>32</v>
      </c>
      <c r="S46" s="13" t="s">
        <v>39</v>
      </c>
      <c r="T46" s="14"/>
      <c r="U46" s="14"/>
      <c r="V46" s="65"/>
      <c r="W46" s="14"/>
      <c r="X46" s="181"/>
      <c r="Y46" s="182"/>
      <c r="Z46" s="18" t="str">
        <f t="shared" si="3"/>
        <v/>
      </c>
      <c r="AA46" s="183"/>
      <c r="AB46" s="184">
        <v>5000</v>
      </c>
      <c r="AC46" s="185">
        <f t="shared" si="4"/>
        <v>0</v>
      </c>
      <c r="AD46" s="140"/>
      <c r="AE46" s="186">
        <f t="shared" si="5"/>
        <v>0</v>
      </c>
      <c r="AF46" s="186" t="str">
        <f>IF(AND(COUNTIFS($J$18:J46,J46)=1,AE46=1),1,"")</f>
        <v/>
      </c>
      <c r="AG46" s="186" t="str">
        <f>IF(C46="","",IF(AND(COUNTIFS($J$18:J46,J46)=1,C46&lt;&gt;""),1,""))</f>
        <v/>
      </c>
      <c r="AH46" s="186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9"/>
      <c r="AM46" s="69"/>
      <c r="AN46" s="69"/>
      <c r="AO46" s="69"/>
      <c r="AP46" s="28" t="str">
        <f t="shared" si="9"/>
        <v>20207</v>
      </c>
      <c r="AQ46" s="28" t="str">
        <f t="shared" si="10"/>
        <v/>
      </c>
      <c r="AR46" s="214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39.6">
      <c r="A47" s="65"/>
      <c r="B47" s="66"/>
      <c r="C47" s="66"/>
      <c r="D47" s="39" t="str">
        <f t="shared" si="0"/>
        <v/>
      </c>
      <c r="E47" s="13" t="s">
        <v>35</v>
      </c>
      <c r="F47" s="179">
        <v>2020</v>
      </c>
      <c r="G47" s="179">
        <v>6</v>
      </c>
      <c r="H47" s="67"/>
      <c r="I47" s="39" t="str">
        <f t="shared" si="1"/>
        <v>Q1</v>
      </c>
      <c r="J47" s="68"/>
      <c r="K47" s="67"/>
      <c r="L47" s="17" t="s">
        <v>29</v>
      </c>
      <c r="M47" s="13" t="s">
        <v>30</v>
      </c>
      <c r="N47" s="13">
        <v>0</v>
      </c>
      <c r="O47" s="180"/>
      <c r="P47" s="39" t="str">
        <f t="shared" si="2"/>
        <v>C66 SERVICE/OTHERS</v>
      </c>
      <c r="Q47" s="179" t="s">
        <v>31</v>
      </c>
      <c r="R47" s="13" t="s">
        <v>32</v>
      </c>
      <c r="S47" s="13" t="s">
        <v>36</v>
      </c>
      <c r="T47" s="14"/>
      <c r="U47" s="14"/>
      <c r="V47" s="65"/>
      <c r="W47" s="14"/>
      <c r="X47" s="181"/>
      <c r="Y47" s="182"/>
      <c r="Z47" s="18" t="str">
        <f t="shared" si="3"/>
        <v/>
      </c>
      <c r="AA47" s="183"/>
      <c r="AB47" s="184">
        <v>500000</v>
      </c>
      <c r="AC47" s="185">
        <f t="shared" si="4"/>
        <v>0</v>
      </c>
      <c r="AD47" s="140"/>
      <c r="AE47" s="186">
        <f t="shared" si="5"/>
        <v>0</v>
      </c>
      <c r="AF47" s="186" t="str">
        <f>IF(AND(COUNTIFS($J$18:J47,J47)=1,AE47=1),1,"")</f>
        <v/>
      </c>
      <c r="AG47" s="186" t="str">
        <f>IF(C47="","",IF(AND(COUNTIFS($J$18:J47,J47)=1,C47&lt;&gt;""),1,""))</f>
        <v/>
      </c>
      <c r="AH47" s="186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9"/>
      <c r="AM47" s="69"/>
      <c r="AN47" s="69"/>
      <c r="AO47" s="69"/>
      <c r="AP47" s="28" t="str">
        <f t="shared" si="9"/>
        <v>20206</v>
      </c>
      <c r="AQ47" s="28" t="str">
        <f t="shared" si="10"/>
        <v/>
      </c>
      <c r="AR47" s="214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39.6">
      <c r="A48" s="65"/>
      <c r="B48" s="66"/>
      <c r="C48" s="66"/>
      <c r="D48" s="39" t="str">
        <f t="shared" si="0"/>
        <v/>
      </c>
      <c r="E48" s="13" t="s">
        <v>35</v>
      </c>
      <c r="F48" s="179">
        <v>2020</v>
      </c>
      <c r="G48" s="179">
        <v>6</v>
      </c>
      <c r="H48" s="67"/>
      <c r="I48" s="39" t="str">
        <f t="shared" si="1"/>
        <v>Q1</v>
      </c>
      <c r="J48" s="68"/>
      <c r="K48" s="67"/>
      <c r="L48" s="17" t="s">
        <v>29</v>
      </c>
      <c r="M48" s="13" t="s">
        <v>30</v>
      </c>
      <c r="N48" s="13">
        <v>0</v>
      </c>
      <c r="O48" s="180"/>
      <c r="P48" s="39" t="str">
        <f t="shared" si="2"/>
        <v>C66 SERVICE/OTHERS</v>
      </c>
      <c r="Q48" s="179" t="s">
        <v>31</v>
      </c>
      <c r="R48" s="13" t="s">
        <v>32</v>
      </c>
      <c r="S48" s="13" t="s">
        <v>37</v>
      </c>
      <c r="T48" s="14"/>
      <c r="U48" s="14"/>
      <c r="V48" s="65"/>
      <c r="W48" s="14"/>
      <c r="X48" s="181"/>
      <c r="Y48" s="182"/>
      <c r="Z48" s="18" t="str">
        <f t="shared" si="3"/>
        <v/>
      </c>
      <c r="AA48" s="183"/>
      <c r="AB48" s="184">
        <v>150000</v>
      </c>
      <c r="AC48" s="185">
        <f t="shared" si="4"/>
        <v>0</v>
      </c>
      <c r="AD48" s="140"/>
      <c r="AE48" s="186">
        <f t="shared" si="5"/>
        <v>0</v>
      </c>
      <c r="AF48" s="186" t="str">
        <f>IF(AND(COUNTIFS($J$18:J48,J48)=1,AE48=1),1,"")</f>
        <v/>
      </c>
      <c r="AG48" s="186" t="str">
        <f>IF(C48="","",IF(AND(COUNTIFS($J$18:J48,J48)=1,C48&lt;&gt;""),1,""))</f>
        <v/>
      </c>
      <c r="AH48" s="186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9"/>
      <c r="AM48" s="69"/>
      <c r="AN48" s="69"/>
      <c r="AO48" s="69"/>
      <c r="AP48" s="28" t="str">
        <f t="shared" si="9"/>
        <v>20206</v>
      </c>
      <c r="AQ48" s="28" t="str">
        <f t="shared" si="10"/>
        <v/>
      </c>
      <c r="AR48" s="214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39.6">
      <c r="A49" s="65"/>
      <c r="B49" s="66"/>
      <c r="C49" s="66"/>
      <c r="D49" s="39" t="str">
        <f t="shared" si="0"/>
        <v/>
      </c>
      <c r="E49" s="13" t="s">
        <v>35</v>
      </c>
      <c r="F49" s="179">
        <v>2020</v>
      </c>
      <c r="G49" s="179">
        <v>6</v>
      </c>
      <c r="H49" s="67"/>
      <c r="I49" s="39" t="str">
        <f t="shared" si="1"/>
        <v>Q1</v>
      </c>
      <c r="J49" s="68"/>
      <c r="K49" s="67"/>
      <c r="L49" s="17" t="s">
        <v>29</v>
      </c>
      <c r="M49" s="13" t="s">
        <v>30</v>
      </c>
      <c r="N49" s="13">
        <v>0</v>
      </c>
      <c r="O49" s="180"/>
      <c r="P49" s="39" t="str">
        <f t="shared" si="2"/>
        <v>C66 SERVICE/OTHERS</v>
      </c>
      <c r="Q49" s="179" t="s">
        <v>31</v>
      </c>
      <c r="R49" s="13" t="s">
        <v>32</v>
      </c>
      <c r="S49" s="13" t="s">
        <v>38</v>
      </c>
      <c r="T49" s="14"/>
      <c r="U49" s="14"/>
      <c r="V49" s="65"/>
      <c r="W49" s="14"/>
      <c r="X49" s="181"/>
      <c r="Y49" s="182"/>
      <c r="Z49" s="18" t="str">
        <f t="shared" si="3"/>
        <v/>
      </c>
      <c r="AA49" s="183"/>
      <c r="AB49" s="184">
        <v>80000</v>
      </c>
      <c r="AC49" s="185">
        <f t="shared" si="4"/>
        <v>0</v>
      </c>
      <c r="AD49" s="140"/>
      <c r="AE49" s="186">
        <f t="shared" si="5"/>
        <v>0</v>
      </c>
      <c r="AF49" s="186" t="str">
        <f>IF(AND(COUNTIFS($J$18:J49,J49)=1,AE49=1),1,"")</f>
        <v/>
      </c>
      <c r="AG49" s="186" t="str">
        <f>IF(C49="","",IF(AND(COUNTIFS($J$18:J49,J49)=1,C49&lt;&gt;""),1,""))</f>
        <v/>
      </c>
      <c r="AH49" s="186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9"/>
      <c r="AM49" s="69"/>
      <c r="AN49" s="69"/>
      <c r="AO49" s="69"/>
      <c r="AP49" s="28" t="str">
        <f t="shared" si="9"/>
        <v>20206</v>
      </c>
      <c r="AQ49" s="28" t="str">
        <f t="shared" si="10"/>
        <v/>
      </c>
      <c r="AR49" s="214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39.6">
      <c r="A50" s="65"/>
      <c r="B50" s="66"/>
      <c r="C50" s="66"/>
      <c r="D50" s="39" t="str">
        <f t="shared" si="0"/>
        <v/>
      </c>
      <c r="E50" s="13" t="s">
        <v>35</v>
      </c>
      <c r="F50" s="179">
        <v>2020</v>
      </c>
      <c r="G50" s="179">
        <v>6</v>
      </c>
      <c r="H50" s="67"/>
      <c r="I50" s="39" t="str">
        <f t="shared" si="1"/>
        <v>Q1</v>
      </c>
      <c r="J50" s="68"/>
      <c r="K50" s="67"/>
      <c r="L50" s="17" t="s">
        <v>29</v>
      </c>
      <c r="M50" s="13" t="s">
        <v>30</v>
      </c>
      <c r="N50" s="13">
        <v>0</v>
      </c>
      <c r="O50" s="180"/>
      <c r="P50" s="39" t="str">
        <f t="shared" si="2"/>
        <v>C66 SERVICE/OTHERS</v>
      </c>
      <c r="Q50" s="179" t="s">
        <v>31</v>
      </c>
      <c r="R50" s="13" t="s">
        <v>32</v>
      </c>
      <c r="S50" s="13" t="s">
        <v>39</v>
      </c>
      <c r="T50" s="14"/>
      <c r="U50" s="14"/>
      <c r="V50" s="65"/>
      <c r="W50" s="14"/>
      <c r="X50" s="181"/>
      <c r="Y50" s="182"/>
      <c r="Z50" s="18" t="str">
        <f t="shared" si="3"/>
        <v/>
      </c>
      <c r="AA50" s="183"/>
      <c r="AB50" s="184">
        <v>80000</v>
      </c>
      <c r="AC50" s="185">
        <f t="shared" si="4"/>
        <v>0</v>
      </c>
      <c r="AD50" s="140"/>
      <c r="AE50" s="186">
        <f t="shared" si="5"/>
        <v>0</v>
      </c>
      <c r="AF50" s="186" t="str">
        <f>IF(AND(COUNTIFS($J$18:J50,J50)=1,AE50=1),1,"")</f>
        <v/>
      </c>
      <c r="AG50" s="186" t="str">
        <f>IF(C50="","",IF(AND(COUNTIFS($J$18:J50,J50)=1,C50&lt;&gt;""),1,""))</f>
        <v/>
      </c>
      <c r="AH50" s="186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9"/>
      <c r="AM50" s="69"/>
      <c r="AN50" s="69"/>
      <c r="AO50" s="69"/>
      <c r="AP50" s="28" t="str">
        <f t="shared" si="9"/>
        <v>20206</v>
      </c>
      <c r="AQ50" s="28" t="str">
        <f t="shared" si="10"/>
        <v/>
      </c>
      <c r="AR50" s="214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39.6">
      <c r="A51" s="65"/>
      <c r="B51" s="66"/>
      <c r="C51" s="66"/>
      <c r="D51" s="39" t="str">
        <f t="shared" si="0"/>
        <v/>
      </c>
      <c r="E51" s="13" t="s">
        <v>35</v>
      </c>
      <c r="F51" s="179">
        <v>2020</v>
      </c>
      <c r="G51" s="179">
        <v>5</v>
      </c>
      <c r="H51" s="67"/>
      <c r="I51" s="39" t="str">
        <f t="shared" si="1"/>
        <v>Q1</v>
      </c>
      <c r="J51" s="68"/>
      <c r="K51" s="67"/>
      <c r="L51" s="17" t="s">
        <v>29</v>
      </c>
      <c r="M51" s="13" t="s">
        <v>30</v>
      </c>
      <c r="N51" s="13">
        <v>0</v>
      </c>
      <c r="O51" s="180"/>
      <c r="P51" s="39" t="str">
        <f t="shared" si="2"/>
        <v>C66 SERVICE/OTHERS</v>
      </c>
      <c r="Q51" s="179" t="s">
        <v>31</v>
      </c>
      <c r="R51" s="13" t="s">
        <v>32</v>
      </c>
      <c r="S51" s="13" t="s">
        <v>36</v>
      </c>
      <c r="T51" s="14"/>
      <c r="U51" s="14"/>
      <c r="V51" s="65"/>
      <c r="W51" s="14"/>
      <c r="X51" s="181"/>
      <c r="Y51" s="182"/>
      <c r="Z51" s="18" t="str">
        <f t="shared" si="3"/>
        <v/>
      </c>
      <c r="AA51" s="183"/>
      <c r="AB51" s="184">
        <v>192000</v>
      </c>
      <c r="AC51" s="185">
        <f t="shared" si="4"/>
        <v>0</v>
      </c>
      <c r="AD51" s="140"/>
      <c r="AE51" s="186">
        <f t="shared" si="5"/>
        <v>0</v>
      </c>
      <c r="AF51" s="186" t="str">
        <f>IF(AND(COUNTIFS($J$18:J51,J51)=1,AE51=1),1,"")</f>
        <v/>
      </c>
      <c r="AG51" s="186" t="str">
        <f>IF(C51="","",IF(AND(COUNTIFS($J$18:J51,J51)=1,C51&lt;&gt;""),1,""))</f>
        <v/>
      </c>
      <c r="AH51" s="186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9"/>
      <c r="AM51" s="69"/>
      <c r="AN51" s="69"/>
      <c r="AO51" s="69"/>
      <c r="AP51" s="28" t="str">
        <f t="shared" si="9"/>
        <v>20205</v>
      </c>
      <c r="AQ51" s="28" t="str">
        <f t="shared" si="10"/>
        <v/>
      </c>
      <c r="AR51" s="214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39.6">
      <c r="A52" s="65"/>
      <c r="B52" s="66"/>
      <c r="C52" s="66"/>
      <c r="D52" s="39" t="str">
        <f t="shared" si="0"/>
        <v/>
      </c>
      <c r="E52" s="13" t="s">
        <v>35</v>
      </c>
      <c r="F52" s="179">
        <v>2020</v>
      </c>
      <c r="G52" s="179">
        <v>5</v>
      </c>
      <c r="H52" s="67"/>
      <c r="I52" s="39" t="str">
        <f t="shared" si="1"/>
        <v>Q1</v>
      </c>
      <c r="J52" s="68"/>
      <c r="K52" s="67"/>
      <c r="L52" s="17" t="s">
        <v>29</v>
      </c>
      <c r="M52" s="13" t="s">
        <v>30</v>
      </c>
      <c r="N52" s="13">
        <v>0</v>
      </c>
      <c r="O52" s="180"/>
      <c r="P52" s="39" t="str">
        <f t="shared" si="2"/>
        <v>C66 SERVICE/OTHERS</v>
      </c>
      <c r="Q52" s="179" t="s">
        <v>31</v>
      </c>
      <c r="R52" s="13" t="s">
        <v>32</v>
      </c>
      <c r="S52" s="13" t="s">
        <v>37</v>
      </c>
      <c r="T52" s="14"/>
      <c r="U52" s="14"/>
      <c r="V52" s="65"/>
      <c r="W52" s="14"/>
      <c r="X52" s="181"/>
      <c r="Y52" s="182"/>
      <c r="Z52" s="18" t="str">
        <f t="shared" si="3"/>
        <v/>
      </c>
      <c r="AA52" s="183"/>
      <c r="AB52" s="184">
        <v>278000</v>
      </c>
      <c r="AC52" s="185">
        <f t="shared" si="4"/>
        <v>0</v>
      </c>
      <c r="AD52" s="140"/>
      <c r="AE52" s="186">
        <f t="shared" si="5"/>
        <v>0</v>
      </c>
      <c r="AF52" s="186" t="str">
        <f>IF(AND(COUNTIFS($J$18:J52,J52)=1,AE52=1),1,"")</f>
        <v/>
      </c>
      <c r="AG52" s="186" t="str">
        <f>IF(C52="","",IF(AND(COUNTIFS($J$18:J52,J52)=1,C52&lt;&gt;""),1,""))</f>
        <v/>
      </c>
      <c r="AH52" s="186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9"/>
      <c r="AM52" s="69"/>
      <c r="AN52" s="69"/>
      <c r="AO52" s="69"/>
      <c r="AP52" s="28" t="str">
        <f t="shared" si="9"/>
        <v>20205</v>
      </c>
      <c r="AQ52" s="28" t="str">
        <f t="shared" si="10"/>
        <v/>
      </c>
      <c r="AR52" s="214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39.6">
      <c r="A53" s="65"/>
      <c r="B53" s="66"/>
      <c r="C53" s="66"/>
      <c r="D53" s="39" t="str">
        <f t="shared" si="0"/>
        <v/>
      </c>
      <c r="E53" s="13" t="s">
        <v>35</v>
      </c>
      <c r="F53" s="179">
        <v>2020</v>
      </c>
      <c r="G53" s="179">
        <v>5</v>
      </c>
      <c r="H53" s="67"/>
      <c r="I53" s="39" t="str">
        <f t="shared" si="1"/>
        <v>Q1</v>
      </c>
      <c r="J53" s="68"/>
      <c r="K53" s="67"/>
      <c r="L53" s="17" t="s">
        <v>29</v>
      </c>
      <c r="M53" s="13" t="s">
        <v>30</v>
      </c>
      <c r="N53" s="13">
        <v>0</v>
      </c>
      <c r="O53" s="180"/>
      <c r="P53" s="39" t="str">
        <f t="shared" si="2"/>
        <v>C66 SERVICE/OTHERS</v>
      </c>
      <c r="Q53" s="179" t="s">
        <v>31</v>
      </c>
      <c r="R53" s="13" t="s">
        <v>32</v>
      </c>
      <c r="S53" s="13" t="s">
        <v>38</v>
      </c>
      <c r="T53" s="14"/>
      <c r="U53" s="14"/>
      <c r="V53" s="65"/>
      <c r="W53" s="14"/>
      <c r="X53" s="181"/>
      <c r="Y53" s="182"/>
      <c r="Z53" s="18" t="str">
        <f t="shared" si="3"/>
        <v/>
      </c>
      <c r="AA53" s="183"/>
      <c r="AB53" s="184">
        <v>95000</v>
      </c>
      <c r="AC53" s="185">
        <f t="shared" si="4"/>
        <v>0</v>
      </c>
      <c r="AD53" s="140"/>
      <c r="AE53" s="186">
        <f t="shared" si="5"/>
        <v>0</v>
      </c>
      <c r="AF53" s="186" t="str">
        <f>IF(AND(COUNTIFS($J$18:J53,J53)=1,AE53=1),1,"")</f>
        <v/>
      </c>
      <c r="AG53" s="186" t="str">
        <f>IF(C53="","",IF(AND(COUNTIFS($J$18:J53,J53)=1,C53&lt;&gt;""),1,""))</f>
        <v/>
      </c>
      <c r="AH53" s="186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9"/>
      <c r="AM53" s="69"/>
      <c r="AN53" s="69"/>
      <c r="AO53" s="69"/>
      <c r="AP53" s="28" t="str">
        <f t="shared" si="9"/>
        <v>20205</v>
      </c>
      <c r="AQ53" s="28" t="str">
        <f t="shared" si="10"/>
        <v/>
      </c>
      <c r="AR53" s="214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39.6">
      <c r="A54" s="65"/>
      <c r="B54" s="66"/>
      <c r="C54" s="66"/>
      <c r="D54" s="39" t="str">
        <f t="shared" si="0"/>
        <v/>
      </c>
      <c r="E54" s="13" t="s">
        <v>35</v>
      </c>
      <c r="F54" s="179">
        <v>2020</v>
      </c>
      <c r="G54" s="179">
        <v>5</v>
      </c>
      <c r="H54" s="67"/>
      <c r="I54" s="39" t="str">
        <f t="shared" si="1"/>
        <v>Q1</v>
      </c>
      <c r="J54" s="68"/>
      <c r="K54" s="67"/>
      <c r="L54" s="17" t="s">
        <v>29</v>
      </c>
      <c r="M54" s="13" t="s">
        <v>30</v>
      </c>
      <c r="N54" s="13">
        <v>0</v>
      </c>
      <c r="O54" s="180"/>
      <c r="P54" s="39" t="str">
        <f t="shared" si="2"/>
        <v>C66 SERVICE/OTHERS</v>
      </c>
      <c r="Q54" s="179" t="s">
        <v>31</v>
      </c>
      <c r="R54" s="13" t="s">
        <v>32</v>
      </c>
      <c r="S54" s="13" t="s">
        <v>39</v>
      </c>
      <c r="T54" s="14"/>
      <c r="U54" s="14"/>
      <c r="V54" s="65"/>
      <c r="W54" s="14"/>
      <c r="X54" s="181"/>
      <c r="Y54" s="182"/>
      <c r="Z54" s="18" t="str">
        <f t="shared" si="3"/>
        <v/>
      </c>
      <c r="AA54" s="183"/>
      <c r="AB54" s="184">
        <v>81000</v>
      </c>
      <c r="AC54" s="185">
        <f t="shared" si="4"/>
        <v>0</v>
      </c>
      <c r="AD54" s="140"/>
      <c r="AE54" s="186">
        <f t="shared" si="5"/>
        <v>0</v>
      </c>
      <c r="AF54" s="186" t="str">
        <f>IF(AND(COUNTIFS($J$18:J54,J54)=1,AE54=1),1,"")</f>
        <v/>
      </c>
      <c r="AG54" s="186" t="str">
        <f>IF(C54="","",IF(AND(COUNTIFS($J$18:J54,J54)=1,C54&lt;&gt;""),1,""))</f>
        <v/>
      </c>
      <c r="AH54" s="186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9"/>
      <c r="AM54" s="69"/>
      <c r="AN54" s="69"/>
      <c r="AO54" s="69"/>
      <c r="AP54" s="28" t="str">
        <f t="shared" si="9"/>
        <v>20205</v>
      </c>
      <c r="AQ54" s="28" t="str">
        <f t="shared" si="10"/>
        <v/>
      </c>
      <c r="AR54" s="214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39.6">
      <c r="A55" s="65"/>
      <c r="B55" s="66"/>
      <c r="C55" s="66"/>
      <c r="D55" s="39" t="str">
        <f t="shared" si="0"/>
        <v/>
      </c>
      <c r="E55" s="13" t="s">
        <v>35</v>
      </c>
      <c r="F55" s="179">
        <v>2020</v>
      </c>
      <c r="G55" s="179">
        <v>4</v>
      </c>
      <c r="H55" s="67"/>
      <c r="I55" s="39" t="str">
        <f t="shared" si="1"/>
        <v>Q1</v>
      </c>
      <c r="J55" s="68"/>
      <c r="K55" s="67"/>
      <c r="L55" s="17" t="s">
        <v>29</v>
      </c>
      <c r="M55" s="13" t="s">
        <v>30</v>
      </c>
      <c r="N55" s="13">
        <v>0</v>
      </c>
      <c r="O55" s="180"/>
      <c r="P55" s="39" t="str">
        <f t="shared" si="2"/>
        <v>C66 SERVICE/OTHERS</v>
      </c>
      <c r="Q55" s="179" t="s">
        <v>31</v>
      </c>
      <c r="R55" s="13" t="s">
        <v>32</v>
      </c>
      <c r="S55" s="13" t="s">
        <v>36</v>
      </c>
      <c r="T55" s="14"/>
      <c r="U55" s="14"/>
      <c r="V55" s="65"/>
      <c r="W55" s="14"/>
      <c r="X55" s="181"/>
      <c r="Y55" s="182"/>
      <c r="Z55" s="18" t="str">
        <f t="shared" si="3"/>
        <v/>
      </c>
      <c r="AA55" s="183"/>
      <c r="AB55" s="184">
        <v>287000</v>
      </c>
      <c r="AC55" s="185">
        <f t="shared" si="4"/>
        <v>0</v>
      </c>
      <c r="AD55" s="140"/>
      <c r="AE55" s="186">
        <f t="shared" si="5"/>
        <v>0</v>
      </c>
      <c r="AF55" s="186" t="str">
        <f>IF(AND(COUNTIFS($J$18:J55,J55)=1,AE55=1),1,"")</f>
        <v/>
      </c>
      <c r="AG55" s="186" t="str">
        <f>IF(C55="","",IF(AND(COUNTIFS($J$18:J55,J55)=1,C55&lt;&gt;""),1,""))</f>
        <v/>
      </c>
      <c r="AH55" s="186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9"/>
      <c r="AM55" s="69"/>
      <c r="AN55" s="69"/>
      <c r="AO55" s="69"/>
      <c r="AP55" s="28" t="str">
        <f t="shared" si="9"/>
        <v>20204</v>
      </c>
      <c r="AQ55" s="28" t="str">
        <f t="shared" si="10"/>
        <v/>
      </c>
      <c r="AR55" s="214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39.6">
      <c r="A56" s="65"/>
      <c r="B56" s="66"/>
      <c r="C56" s="66"/>
      <c r="D56" s="39" t="str">
        <f t="shared" si="0"/>
        <v/>
      </c>
      <c r="E56" s="13" t="s">
        <v>35</v>
      </c>
      <c r="F56" s="179">
        <v>2020</v>
      </c>
      <c r="G56" s="179">
        <v>4</v>
      </c>
      <c r="H56" s="67"/>
      <c r="I56" s="39" t="str">
        <f t="shared" si="1"/>
        <v>Q1</v>
      </c>
      <c r="J56" s="68"/>
      <c r="K56" s="67"/>
      <c r="L56" s="17" t="s">
        <v>29</v>
      </c>
      <c r="M56" s="13" t="s">
        <v>30</v>
      </c>
      <c r="N56" s="13">
        <v>0</v>
      </c>
      <c r="O56" s="180"/>
      <c r="P56" s="39" t="str">
        <f t="shared" si="2"/>
        <v>C66 SERVICE/OTHERS</v>
      </c>
      <c r="Q56" s="179" t="s">
        <v>31</v>
      </c>
      <c r="R56" s="13" t="s">
        <v>32</v>
      </c>
      <c r="S56" s="13" t="s">
        <v>37</v>
      </c>
      <c r="T56" s="14"/>
      <c r="U56" s="14"/>
      <c r="V56" s="65"/>
      <c r="W56" s="14"/>
      <c r="X56" s="181"/>
      <c r="Y56" s="182"/>
      <c r="Z56" s="18" t="str">
        <f t="shared" si="3"/>
        <v/>
      </c>
      <c r="AA56" s="183"/>
      <c r="AB56" s="184">
        <v>248000</v>
      </c>
      <c r="AC56" s="185">
        <f t="shared" si="4"/>
        <v>0</v>
      </c>
      <c r="AD56" s="140"/>
      <c r="AE56" s="186">
        <f t="shared" si="5"/>
        <v>0</v>
      </c>
      <c r="AF56" s="186" t="str">
        <f>IF(AND(COUNTIFS($J$18:J56,J56)=1,AE56=1),1,"")</f>
        <v/>
      </c>
      <c r="AG56" s="186" t="str">
        <f>IF(C56="","",IF(AND(COUNTIFS($J$18:J56,J56)=1,C56&lt;&gt;""),1,""))</f>
        <v/>
      </c>
      <c r="AH56" s="186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9"/>
      <c r="AM56" s="69"/>
      <c r="AN56" s="69"/>
      <c r="AO56" s="69"/>
      <c r="AP56" s="28" t="str">
        <f t="shared" si="9"/>
        <v>20204</v>
      </c>
      <c r="AQ56" s="28" t="str">
        <f t="shared" si="10"/>
        <v/>
      </c>
      <c r="AR56" s="214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39.6">
      <c r="A57" s="65"/>
      <c r="B57" s="66"/>
      <c r="C57" s="66"/>
      <c r="D57" s="39" t="str">
        <f t="shared" si="0"/>
        <v/>
      </c>
      <c r="E57" s="13" t="s">
        <v>35</v>
      </c>
      <c r="F57" s="179">
        <v>2020</v>
      </c>
      <c r="G57" s="179">
        <v>4</v>
      </c>
      <c r="H57" s="67"/>
      <c r="I57" s="39" t="str">
        <f t="shared" si="1"/>
        <v>Q1</v>
      </c>
      <c r="J57" s="68"/>
      <c r="K57" s="67"/>
      <c r="L57" s="17" t="s">
        <v>29</v>
      </c>
      <c r="M57" s="13" t="s">
        <v>30</v>
      </c>
      <c r="N57" s="13">
        <v>0</v>
      </c>
      <c r="O57" s="180"/>
      <c r="P57" s="39" t="str">
        <f t="shared" si="2"/>
        <v>C66 SERVICE/OTHERS</v>
      </c>
      <c r="Q57" s="179" t="s">
        <v>31</v>
      </c>
      <c r="R57" s="13" t="s">
        <v>32</v>
      </c>
      <c r="S57" s="13" t="s">
        <v>38</v>
      </c>
      <c r="T57" s="14"/>
      <c r="U57" s="14"/>
      <c r="V57" s="65"/>
      <c r="W57" s="14"/>
      <c r="X57" s="181"/>
      <c r="Y57" s="182"/>
      <c r="Z57" s="18" t="str">
        <f t="shared" si="3"/>
        <v/>
      </c>
      <c r="AA57" s="183"/>
      <c r="AB57" s="184">
        <v>186000</v>
      </c>
      <c r="AC57" s="185">
        <f t="shared" si="4"/>
        <v>0</v>
      </c>
      <c r="AD57" s="140"/>
      <c r="AE57" s="186">
        <f t="shared" si="5"/>
        <v>0</v>
      </c>
      <c r="AF57" s="186" t="str">
        <f>IF(AND(COUNTIFS($J$18:J57,J57)=1,AE57=1),1,"")</f>
        <v/>
      </c>
      <c r="AG57" s="186" t="str">
        <f>IF(C57="","",IF(AND(COUNTIFS($J$18:J57,J57)=1,C57&lt;&gt;""),1,""))</f>
        <v/>
      </c>
      <c r="AH57" s="186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9"/>
      <c r="AM57" s="69"/>
      <c r="AN57" s="69"/>
      <c r="AO57" s="69"/>
      <c r="AP57" s="28" t="str">
        <f t="shared" si="9"/>
        <v>20204</v>
      </c>
      <c r="AQ57" s="28" t="str">
        <f t="shared" si="10"/>
        <v/>
      </c>
      <c r="AR57" s="214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39.6">
      <c r="A58" s="65"/>
      <c r="B58" s="66"/>
      <c r="C58" s="66"/>
      <c r="D58" s="39" t="str">
        <f t="shared" si="0"/>
        <v/>
      </c>
      <c r="E58" s="13" t="s">
        <v>35</v>
      </c>
      <c r="F58" s="179">
        <v>2020</v>
      </c>
      <c r="G58" s="179">
        <v>4</v>
      </c>
      <c r="H58" s="67"/>
      <c r="I58" s="39" t="str">
        <f t="shared" si="1"/>
        <v>Q1</v>
      </c>
      <c r="J58" s="68"/>
      <c r="K58" s="67"/>
      <c r="L58" s="17" t="s">
        <v>29</v>
      </c>
      <c r="M58" s="13" t="s">
        <v>30</v>
      </c>
      <c r="N58" s="13">
        <v>0</v>
      </c>
      <c r="O58" s="180"/>
      <c r="P58" s="39" t="str">
        <f t="shared" si="2"/>
        <v>C66 SERVICE/OTHERS</v>
      </c>
      <c r="Q58" s="179" t="s">
        <v>31</v>
      </c>
      <c r="R58" s="13" t="s">
        <v>32</v>
      </c>
      <c r="S58" s="13" t="s">
        <v>39</v>
      </c>
      <c r="T58" s="14"/>
      <c r="U58" s="14"/>
      <c r="V58" s="65"/>
      <c r="W58" s="14"/>
      <c r="X58" s="181"/>
      <c r="Y58" s="182"/>
      <c r="Z58" s="18" t="str">
        <f t="shared" si="3"/>
        <v/>
      </c>
      <c r="AA58" s="183"/>
      <c r="AB58" s="184">
        <v>0</v>
      </c>
      <c r="AC58" s="185">
        <f t="shared" si="4"/>
        <v>0</v>
      </c>
      <c r="AD58" s="140"/>
      <c r="AE58" s="186">
        <f t="shared" si="5"/>
        <v>0</v>
      </c>
      <c r="AF58" s="186" t="str">
        <f>IF(AND(COUNTIFS($J$18:J58,J58)=1,AE58=1),1,"")</f>
        <v/>
      </c>
      <c r="AG58" s="186" t="str">
        <f>IF(C58="","",IF(AND(COUNTIFS($J$18:J58,J58)=1,C58&lt;&gt;""),1,""))</f>
        <v/>
      </c>
      <c r="AH58" s="186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9"/>
      <c r="AM58" s="69"/>
      <c r="AN58" s="69"/>
      <c r="AO58" s="69"/>
      <c r="AP58" s="28" t="str">
        <f t="shared" si="9"/>
        <v>20204</v>
      </c>
      <c r="AQ58" s="28" t="str">
        <f t="shared" si="10"/>
        <v/>
      </c>
      <c r="AR58" s="214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39.6">
      <c r="A59" s="65"/>
      <c r="B59" s="66"/>
      <c r="C59" s="66"/>
      <c r="D59" s="39" t="str">
        <f t="shared" si="0"/>
        <v/>
      </c>
      <c r="E59" s="13" t="s">
        <v>34</v>
      </c>
      <c r="F59" s="179">
        <v>2020</v>
      </c>
      <c r="G59" s="179">
        <v>3</v>
      </c>
      <c r="H59" s="67"/>
      <c r="I59" s="39" t="str">
        <f t="shared" si="1"/>
        <v>Q4</v>
      </c>
      <c r="J59" s="68"/>
      <c r="K59" s="67"/>
      <c r="L59" s="17" t="s">
        <v>29</v>
      </c>
      <c r="M59" s="13" t="s">
        <v>30</v>
      </c>
      <c r="N59" s="13">
        <v>0</v>
      </c>
      <c r="O59" s="180"/>
      <c r="P59" s="39" t="str">
        <f t="shared" si="2"/>
        <v>C66 SERVICE/OTHERS</v>
      </c>
      <c r="Q59" s="179" t="s">
        <v>31</v>
      </c>
      <c r="R59" s="13" t="s">
        <v>32</v>
      </c>
      <c r="S59" s="13" t="s">
        <v>33</v>
      </c>
      <c r="T59" s="14"/>
      <c r="U59" s="14"/>
      <c r="V59" s="65"/>
      <c r="W59" s="14"/>
      <c r="X59" s="181"/>
      <c r="Y59" s="182"/>
      <c r="Z59" s="18" t="str">
        <f t="shared" si="3"/>
        <v/>
      </c>
      <c r="AA59" s="183"/>
      <c r="AB59" s="184">
        <v>1537000</v>
      </c>
      <c r="AC59" s="185">
        <f t="shared" si="4"/>
        <v>0</v>
      </c>
      <c r="AD59" s="140"/>
      <c r="AE59" s="186">
        <f t="shared" si="5"/>
        <v>0</v>
      </c>
      <c r="AF59" s="186" t="str">
        <f>IF(AND(COUNTIFS($J$18:J59,J59)=1,AE59=1),1,"")</f>
        <v/>
      </c>
      <c r="AG59" s="186" t="str">
        <f>IF(C59="","",IF(AND(COUNTIFS($J$18:J59,J59)=1,C59&lt;&gt;""),1,""))</f>
        <v/>
      </c>
      <c r="AH59" s="186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9"/>
      <c r="AM59" s="69"/>
      <c r="AN59" s="69"/>
      <c r="AO59" s="69"/>
      <c r="AP59" s="28" t="str">
        <f t="shared" si="9"/>
        <v>20203</v>
      </c>
      <c r="AQ59" s="28" t="str">
        <f t="shared" si="10"/>
        <v/>
      </c>
      <c r="AR59" s="214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39.6">
      <c r="A60" s="65"/>
      <c r="B60" s="66"/>
      <c r="C60" s="66"/>
      <c r="D60" s="39" t="str">
        <f t="shared" si="0"/>
        <v/>
      </c>
      <c r="E60" s="13" t="s">
        <v>34</v>
      </c>
      <c r="F60" s="179">
        <v>2020</v>
      </c>
      <c r="G60" s="179">
        <v>2</v>
      </c>
      <c r="H60" s="67"/>
      <c r="I60" s="39" t="str">
        <f t="shared" si="1"/>
        <v>Q4</v>
      </c>
      <c r="J60" s="68"/>
      <c r="K60" s="67"/>
      <c r="L60" s="17" t="s">
        <v>29</v>
      </c>
      <c r="M60" s="13" t="s">
        <v>30</v>
      </c>
      <c r="N60" s="13">
        <v>0</v>
      </c>
      <c r="O60" s="180"/>
      <c r="P60" s="39" t="str">
        <f t="shared" si="2"/>
        <v>C66 SERVICE/OTHERS</v>
      </c>
      <c r="Q60" s="179" t="s">
        <v>31</v>
      </c>
      <c r="R60" s="13" t="s">
        <v>32</v>
      </c>
      <c r="S60" s="13" t="s">
        <v>33</v>
      </c>
      <c r="T60" s="14"/>
      <c r="U60" s="14"/>
      <c r="V60" s="65"/>
      <c r="W60" s="14"/>
      <c r="X60" s="181"/>
      <c r="Y60" s="182"/>
      <c r="Z60" s="18" t="str">
        <f t="shared" si="3"/>
        <v/>
      </c>
      <c r="AA60" s="183"/>
      <c r="AB60" s="184">
        <v>195000</v>
      </c>
      <c r="AC60" s="185">
        <f t="shared" si="4"/>
        <v>0</v>
      </c>
      <c r="AD60" s="140"/>
      <c r="AE60" s="186">
        <f t="shared" si="5"/>
        <v>0</v>
      </c>
      <c r="AF60" s="186" t="str">
        <f>IF(AND(COUNTIFS($J$18:J60,J60)=1,AE60=1),1,"")</f>
        <v/>
      </c>
      <c r="AG60" s="186" t="str">
        <f>IF(C60="","",IF(AND(COUNTIFS($J$18:J60,J60)=1,C60&lt;&gt;""),1,""))</f>
        <v/>
      </c>
      <c r="AH60" s="186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9"/>
      <c r="AM60" s="69"/>
      <c r="AN60" s="69"/>
      <c r="AO60" s="69"/>
      <c r="AP60" s="28" t="str">
        <f t="shared" si="9"/>
        <v>20202</v>
      </c>
      <c r="AQ60" s="28" t="str">
        <f t="shared" si="10"/>
        <v/>
      </c>
      <c r="AR60" s="214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39.6">
      <c r="A61" s="65"/>
      <c r="B61" s="66"/>
      <c r="C61" s="66"/>
      <c r="D61" s="39" t="str">
        <f t="shared" si="0"/>
        <v/>
      </c>
      <c r="E61" s="13" t="s">
        <v>34</v>
      </c>
      <c r="F61" s="179">
        <v>2020</v>
      </c>
      <c r="G61" s="179">
        <v>1</v>
      </c>
      <c r="H61" s="67"/>
      <c r="I61" s="39" t="str">
        <f t="shared" si="1"/>
        <v>Q4</v>
      </c>
      <c r="J61" s="68"/>
      <c r="K61" s="67"/>
      <c r="L61" s="17" t="s">
        <v>29</v>
      </c>
      <c r="M61" s="13" t="s">
        <v>30</v>
      </c>
      <c r="N61" s="13">
        <v>0</v>
      </c>
      <c r="O61" s="180"/>
      <c r="P61" s="39" t="str">
        <f t="shared" si="2"/>
        <v>C66 SERVICE/OTHERS</v>
      </c>
      <c r="Q61" s="179" t="s">
        <v>31</v>
      </c>
      <c r="R61" s="13" t="s">
        <v>32</v>
      </c>
      <c r="S61" s="13" t="s">
        <v>33</v>
      </c>
      <c r="T61" s="14"/>
      <c r="U61" s="14"/>
      <c r="V61" s="65"/>
      <c r="W61" s="14"/>
      <c r="X61" s="181"/>
      <c r="Y61" s="182"/>
      <c r="Z61" s="18" t="str">
        <f t="shared" si="3"/>
        <v/>
      </c>
      <c r="AA61" s="183"/>
      <c r="AB61" s="184">
        <v>319000</v>
      </c>
      <c r="AC61" s="185">
        <f t="shared" si="4"/>
        <v>0</v>
      </c>
      <c r="AD61" s="140"/>
      <c r="AE61" s="186">
        <f t="shared" si="5"/>
        <v>0</v>
      </c>
      <c r="AF61" s="186" t="str">
        <f>IF(AND(COUNTIFS($J$18:J61,J61)=1,AE61=1),1,"")</f>
        <v/>
      </c>
      <c r="AG61" s="186" t="str">
        <f>IF(C61="","",IF(AND(COUNTIFS($J$18:J61,J61)=1,C61&lt;&gt;""),1,""))</f>
        <v/>
      </c>
      <c r="AH61" s="186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9"/>
      <c r="AM61" s="69"/>
      <c r="AN61" s="69"/>
      <c r="AO61" s="69"/>
      <c r="AP61" s="28" t="str">
        <f t="shared" si="9"/>
        <v>20201</v>
      </c>
      <c r="AQ61" s="28" t="str">
        <f t="shared" si="10"/>
        <v/>
      </c>
      <c r="AR61" s="214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39.6">
      <c r="A62" s="65"/>
      <c r="B62" s="66"/>
      <c r="C62" s="66"/>
      <c r="D62" s="39" t="str">
        <f t="shared" si="0"/>
        <v/>
      </c>
      <c r="E62" s="13" t="s">
        <v>35</v>
      </c>
      <c r="F62" s="179">
        <v>2021</v>
      </c>
      <c r="G62" s="179">
        <v>3</v>
      </c>
      <c r="H62" s="67"/>
      <c r="I62" s="39" t="str">
        <f t="shared" si="1"/>
        <v>Q4</v>
      </c>
      <c r="J62" s="68"/>
      <c r="K62" s="67"/>
      <c r="L62" s="17" t="s">
        <v>29</v>
      </c>
      <c r="M62" s="13" t="s">
        <v>30</v>
      </c>
      <c r="N62" s="13">
        <v>0</v>
      </c>
      <c r="O62" s="180"/>
      <c r="P62" s="39" t="str">
        <f t="shared" si="2"/>
        <v>C66 SERVICE/OTHERS</v>
      </c>
      <c r="Q62" s="179" t="s">
        <v>31</v>
      </c>
      <c r="R62" s="13" t="s">
        <v>32</v>
      </c>
      <c r="S62" s="13" t="s">
        <v>36</v>
      </c>
      <c r="T62" s="14"/>
      <c r="U62" s="14"/>
      <c r="V62" s="65"/>
      <c r="W62" s="14"/>
      <c r="X62" s="181"/>
      <c r="Y62" s="182"/>
      <c r="Z62" s="18" t="str">
        <f t="shared" si="3"/>
        <v/>
      </c>
      <c r="AA62" s="183"/>
      <c r="AB62" s="184">
        <v>264000</v>
      </c>
      <c r="AC62" s="185">
        <f t="shared" si="4"/>
        <v>0</v>
      </c>
      <c r="AD62" s="140"/>
      <c r="AE62" s="186">
        <f t="shared" si="5"/>
        <v>0</v>
      </c>
      <c r="AF62" s="186" t="str">
        <f>IF(AND(COUNTIFS($J$18:J62,J62)=1,AE62=1),1,"")</f>
        <v/>
      </c>
      <c r="AG62" s="186" t="str">
        <f>IF(C62="","",IF(AND(COUNTIFS($J$18:J62,J62)=1,C62&lt;&gt;""),1,""))</f>
        <v/>
      </c>
      <c r="AH62" s="186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9"/>
      <c r="AM62" s="69"/>
      <c r="AN62" s="69"/>
      <c r="AO62" s="69"/>
      <c r="AP62" s="28" t="str">
        <f t="shared" si="9"/>
        <v>20213</v>
      </c>
      <c r="AQ62" s="28" t="str">
        <f t="shared" si="10"/>
        <v/>
      </c>
      <c r="AR62" s="214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39.6">
      <c r="A63" s="65"/>
      <c r="B63" s="66"/>
      <c r="C63" s="66"/>
      <c r="D63" s="39" t="str">
        <f t="shared" si="0"/>
        <v/>
      </c>
      <c r="E63" s="13" t="s">
        <v>35</v>
      </c>
      <c r="F63" s="179">
        <v>2021</v>
      </c>
      <c r="G63" s="179">
        <v>3</v>
      </c>
      <c r="H63" s="67"/>
      <c r="I63" s="39" t="str">
        <f t="shared" si="1"/>
        <v>Q4</v>
      </c>
      <c r="J63" s="68"/>
      <c r="K63" s="67"/>
      <c r="L63" s="17" t="s">
        <v>29</v>
      </c>
      <c r="M63" s="13" t="s">
        <v>30</v>
      </c>
      <c r="N63" s="13">
        <v>0</v>
      </c>
      <c r="O63" s="180"/>
      <c r="P63" s="39" t="str">
        <f t="shared" si="2"/>
        <v>C66 SERVICE/OTHERS</v>
      </c>
      <c r="Q63" s="179" t="s">
        <v>31</v>
      </c>
      <c r="R63" s="13" t="s">
        <v>32</v>
      </c>
      <c r="S63" s="13" t="s">
        <v>37</v>
      </c>
      <c r="T63" s="14"/>
      <c r="U63" s="14"/>
      <c r="V63" s="65"/>
      <c r="W63" s="14"/>
      <c r="X63" s="181"/>
      <c r="Y63" s="182"/>
      <c r="Z63" s="18" t="str">
        <f t="shared" si="3"/>
        <v/>
      </c>
      <c r="AA63" s="183"/>
      <c r="AB63" s="184">
        <v>31000</v>
      </c>
      <c r="AC63" s="185">
        <f t="shared" si="4"/>
        <v>0</v>
      </c>
      <c r="AD63" s="140"/>
      <c r="AE63" s="186">
        <f t="shared" si="5"/>
        <v>0</v>
      </c>
      <c r="AF63" s="186" t="str">
        <f>IF(AND(COUNTIFS($J$18:J63,J63)=1,AE63=1),1,"")</f>
        <v/>
      </c>
      <c r="AG63" s="186" t="str">
        <f>IF(C63="","",IF(AND(COUNTIFS($J$18:J63,J63)=1,C63&lt;&gt;""),1,""))</f>
        <v/>
      </c>
      <c r="AH63" s="186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9"/>
      <c r="AM63" s="69"/>
      <c r="AN63" s="69"/>
      <c r="AO63" s="69"/>
      <c r="AP63" s="28" t="str">
        <f t="shared" si="9"/>
        <v>20213</v>
      </c>
      <c r="AQ63" s="28" t="str">
        <f t="shared" si="10"/>
        <v/>
      </c>
      <c r="AR63" s="214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39.6">
      <c r="A64" s="65"/>
      <c r="B64" s="66"/>
      <c r="C64" s="66"/>
      <c r="D64" s="39" t="str">
        <f t="shared" si="0"/>
        <v/>
      </c>
      <c r="E64" s="13" t="s">
        <v>35</v>
      </c>
      <c r="F64" s="179">
        <v>2021</v>
      </c>
      <c r="G64" s="179">
        <v>3</v>
      </c>
      <c r="H64" s="67"/>
      <c r="I64" s="39" t="str">
        <f t="shared" si="1"/>
        <v>Q4</v>
      </c>
      <c r="J64" s="68"/>
      <c r="K64" s="67"/>
      <c r="L64" s="17" t="s">
        <v>29</v>
      </c>
      <c r="M64" s="13" t="s">
        <v>30</v>
      </c>
      <c r="N64" s="13">
        <v>0</v>
      </c>
      <c r="O64" s="180"/>
      <c r="P64" s="39" t="str">
        <f t="shared" si="2"/>
        <v>C66 SERVICE/OTHERS</v>
      </c>
      <c r="Q64" s="179" t="s">
        <v>31</v>
      </c>
      <c r="R64" s="13" t="s">
        <v>32</v>
      </c>
      <c r="S64" s="13" t="s">
        <v>38</v>
      </c>
      <c r="T64" s="14"/>
      <c r="U64" s="14"/>
      <c r="V64" s="65"/>
      <c r="W64" s="14"/>
      <c r="X64" s="181"/>
      <c r="Y64" s="182"/>
      <c r="Z64" s="18" t="str">
        <f t="shared" si="3"/>
        <v/>
      </c>
      <c r="AA64" s="183"/>
      <c r="AB64" s="184">
        <v>274000</v>
      </c>
      <c r="AC64" s="185">
        <f t="shared" si="4"/>
        <v>0</v>
      </c>
      <c r="AD64" s="140"/>
      <c r="AE64" s="186">
        <f t="shared" si="5"/>
        <v>0</v>
      </c>
      <c r="AF64" s="186" t="str">
        <f>IF(AND(COUNTIFS($J$18:J64,J64)=1,AE64=1),1,"")</f>
        <v/>
      </c>
      <c r="AG64" s="186" t="str">
        <f>IF(C64="","",IF(AND(COUNTIFS($J$18:J64,J64)=1,C64&lt;&gt;""),1,""))</f>
        <v/>
      </c>
      <c r="AH64" s="186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9"/>
      <c r="AM64" s="69"/>
      <c r="AN64" s="69"/>
      <c r="AO64" s="69"/>
      <c r="AP64" s="28" t="str">
        <f t="shared" si="9"/>
        <v>20213</v>
      </c>
      <c r="AQ64" s="28" t="str">
        <f t="shared" si="10"/>
        <v/>
      </c>
      <c r="AR64" s="214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39.6">
      <c r="A65" s="65"/>
      <c r="B65" s="66"/>
      <c r="C65" s="66"/>
      <c r="D65" s="39" t="str">
        <f t="shared" si="0"/>
        <v/>
      </c>
      <c r="E65" s="13" t="s">
        <v>35</v>
      </c>
      <c r="F65" s="179">
        <v>2021</v>
      </c>
      <c r="G65" s="179">
        <v>3</v>
      </c>
      <c r="H65" s="67"/>
      <c r="I65" s="39" t="str">
        <f t="shared" si="1"/>
        <v>Q4</v>
      </c>
      <c r="J65" s="68"/>
      <c r="K65" s="67"/>
      <c r="L65" s="17" t="s">
        <v>29</v>
      </c>
      <c r="M65" s="13" t="s">
        <v>30</v>
      </c>
      <c r="N65" s="13">
        <v>0</v>
      </c>
      <c r="O65" s="180"/>
      <c r="P65" s="39" t="str">
        <f t="shared" si="2"/>
        <v>C66 SERVICE/OTHERS</v>
      </c>
      <c r="Q65" s="179" t="s">
        <v>31</v>
      </c>
      <c r="R65" s="13" t="s">
        <v>32</v>
      </c>
      <c r="S65" s="13" t="s">
        <v>39</v>
      </c>
      <c r="T65" s="14"/>
      <c r="U65" s="14"/>
      <c r="V65" s="65"/>
      <c r="W65" s="14"/>
      <c r="X65" s="181"/>
      <c r="Y65" s="182"/>
      <c r="Z65" s="18" t="str">
        <f t="shared" si="3"/>
        <v/>
      </c>
      <c r="AA65" s="183"/>
      <c r="AB65" s="184">
        <v>0</v>
      </c>
      <c r="AC65" s="185">
        <f t="shared" si="4"/>
        <v>0</v>
      </c>
      <c r="AD65" s="140"/>
      <c r="AE65" s="186">
        <f t="shared" si="5"/>
        <v>0</v>
      </c>
      <c r="AF65" s="186" t="str">
        <f>IF(AND(COUNTIFS($J$18:J65,J65)=1,AE65=1),1,"")</f>
        <v/>
      </c>
      <c r="AG65" s="186" t="str">
        <f>IF(C65="","",IF(AND(COUNTIFS($J$18:J65,J65)=1,C65&lt;&gt;""),1,""))</f>
        <v/>
      </c>
      <c r="AH65" s="186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9"/>
      <c r="AM65" s="69"/>
      <c r="AN65" s="69"/>
      <c r="AO65" s="69"/>
      <c r="AP65" s="28" t="str">
        <f t="shared" si="9"/>
        <v>20213</v>
      </c>
      <c r="AQ65" s="28" t="str">
        <f t="shared" si="10"/>
        <v/>
      </c>
      <c r="AR65" s="214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39.6">
      <c r="A66" s="65"/>
      <c r="B66" s="66"/>
      <c r="C66" s="66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35</v>
      </c>
      <c r="F66" s="179">
        <v>2021</v>
      </c>
      <c r="G66" s="179">
        <v>2</v>
      </c>
      <c r="H66" s="67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68"/>
      <c r="K66" s="67"/>
      <c r="L66" s="17" t="s">
        <v>29</v>
      </c>
      <c r="M66" s="13" t="s">
        <v>30</v>
      </c>
      <c r="N66" s="13">
        <v>0</v>
      </c>
      <c r="O66" s="180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79" t="s">
        <v>31</v>
      </c>
      <c r="R66" s="13" t="s">
        <v>32</v>
      </c>
      <c r="S66" s="13" t="s">
        <v>36</v>
      </c>
      <c r="T66" s="14"/>
      <c r="U66" s="14"/>
      <c r="V66" s="65"/>
      <c r="W66" s="14"/>
      <c r="X66" s="181"/>
      <c r="Y66" s="182"/>
      <c r="Z66" s="18" t="str">
        <f t="shared" ref="Z66:Z129" si="17">IF(X66="","",X66*MAX(O66,N66))</f>
        <v/>
      </c>
      <c r="AA66" s="183"/>
      <c r="AB66" s="184">
        <v>103000</v>
      </c>
      <c r="AC66" s="185">
        <f t="shared" ref="AC66:AC129" si="18">IF(R66&lt;&gt;"",AB66*AD66,"")</f>
        <v>0</v>
      </c>
      <c r="AD66" s="140"/>
      <c r="AE66" s="186">
        <f t="shared" ref="AE66:AE129" si="19">IF(Q66="","",IF(Q66="Yes",1,0))</f>
        <v>0</v>
      </c>
      <c r="AF66" s="186" t="str">
        <f>IF(AND(COUNTIFS($J$18:J66,J66)=1,AE66=1),1,"")</f>
        <v/>
      </c>
      <c r="AG66" s="186" t="str">
        <f>IF(C66="","",IF(AND(COUNTIFS($J$18:J66,J66)=1,C66&lt;&gt;""),1,""))</f>
        <v/>
      </c>
      <c r="AH66" s="186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9"/>
      <c r="AM66" s="69"/>
      <c r="AN66" s="69"/>
      <c r="AO66" s="69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214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39.6">
      <c r="A67" s="65"/>
      <c r="B67" s="66"/>
      <c r="C67" s="66"/>
      <c r="D67" s="39" t="str">
        <f t="shared" si="14"/>
        <v/>
      </c>
      <c r="E67" s="13" t="s">
        <v>35</v>
      </c>
      <c r="F67" s="179">
        <v>2021</v>
      </c>
      <c r="G67" s="179">
        <v>2</v>
      </c>
      <c r="H67" s="67"/>
      <c r="I67" s="39" t="str">
        <f t="shared" si="15"/>
        <v>Q4</v>
      </c>
      <c r="J67" s="68"/>
      <c r="K67" s="67"/>
      <c r="L67" s="17" t="s">
        <v>29</v>
      </c>
      <c r="M67" s="13" t="s">
        <v>30</v>
      </c>
      <c r="N67" s="13">
        <v>0</v>
      </c>
      <c r="O67" s="180"/>
      <c r="P67" s="39" t="str">
        <f t="shared" si="16"/>
        <v>C66 SERVICE/OTHERS</v>
      </c>
      <c r="Q67" s="179" t="s">
        <v>31</v>
      </c>
      <c r="R67" s="13" t="s">
        <v>32</v>
      </c>
      <c r="S67" s="13" t="s">
        <v>37</v>
      </c>
      <c r="T67" s="14"/>
      <c r="U67" s="14"/>
      <c r="V67" s="65"/>
      <c r="W67" s="14"/>
      <c r="X67" s="181"/>
      <c r="Y67" s="182"/>
      <c r="Z67" s="18" t="str">
        <f t="shared" si="17"/>
        <v/>
      </c>
      <c r="AA67" s="183"/>
      <c r="AB67" s="184">
        <v>306000</v>
      </c>
      <c r="AC67" s="185">
        <f t="shared" si="18"/>
        <v>0</v>
      </c>
      <c r="AD67" s="140"/>
      <c r="AE67" s="186">
        <f t="shared" si="19"/>
        <v>0</v>
      </c>
      <c r="AF67" s="186" t="str">
        <f>IF(AND(COUNTIFS($J$18:J67,J67)=1,AE67=1),1,"")</f>
        <v/>
      </c>
      <c r="AG67" s="186" t="str">
        <f>IF(C67="","",IF(AND(COUNTIFS($J$18:J67,J67)=1,C67&lt;&gt;""),1,""))</f>
        <v/>
      </c>
      <c r="AH67" s="186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9"/>
      <c r="AM67" s="69"/>
      <c r="AN67" s="69"/>
      <c r="AO67" s="69"/>
      <c r="AP67" s="28" t="str">
        <f t="shared" si="23"/>
        <v>20212</v>
      </c>
      <c r="AQ67" s="28" t="str">
        <f t="shared" si="24"/>
        <v/>
      </c>
      <c r="AR67" s="214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39.6">
      <c r="A68" s="65"/>
      <c r="B68" s="66"/>
      <c r="C68" s="66"/>
      <c r="D68" s="39" t="str">
        <f t="shared" si="14"/>
        <v/>
      </c>
      <c r="E68" s="13" t="s">
        <v>35</v>
      </c>
      <c r="F68" s="179">
        <v>2021</v>
      </c>
      <c r="G68" s="179">
        <v>2</v>
      </c>
      <c r="H68" s="67"/>
      <c r="I68" s="39" t="str">
        <f t="shared" si="15"/>
        <v>Q4</v>
      </c>
      <c r="J68" s="68"/>
      <c r="K68" s="67"/>
      <c r="L68" s="17" t="s">
        <v>29</v>
      </c>
      <c r="M68" s="13" t="s">
        <v>30</v>
      </c>
      <c r="N68" s="13">
        <v>0</v>
      </c>
      <c r="O68" s="180"/>
      <c r="P68" s="39" t="str">
        <f t="shared" si="16"/>
        <v>C66 SERVICE/OTHERS</v>
      </c>
      <c r="Q68" s="179" t="s">
        <v>31</v>
      </c>
      <c r="R68" s="13" t="s">
        <v>32</v>
      </c>
      <c r="S68" s="13" t="s">
        <v>38</v>
      </c>
      <c r="T68" s="14"/>
      <c r="U68" s="14"/>
      <c r="V68" s="65"/>
      <c r="W68" s="14"/>
      <c r="X68" s="181"/>
      <c r="Y68" s="182"/>
      <c r="Z68" s="18" t="str">
        <f t="shared" si="17"/>
        <v/>
      </c>
      <c r="AA68" s="183"/>
      <c r="AB68" s="184">
        <v>54000</v>
      </c>
      <c r="AC68" s="185">
        <f t="shared" si="18"/>
        <v>0</v>
      </c>
      <c r="AD68" s="140"/>
      <c r="AE68" s="186">
        <f t="shared" si="19"/>
        <v>0</v>
      </c>
      <c r="AF68" s="186" t="str">
        <f>IF(AND(COUNTIFS($J$18:J68,J68)=1,AE68=1),1,"")</f>
        <v/>
      </c>
      <c r="AG68" s="186" t="str">
        <f>IF(C68="","",IF(AND(COUNTIFS($J$18:J68,J68)=1,C68&lt;&gt;""),1,""))</f>
        <v/>
      </c>
      <c r="AH68" s="186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9"/>
      <c r="AM68" s="69"/>
      <c r="AN68" s="69"/>
      <c r="AO68" s="69"/>
      <c r="AP68" s="28" t="str">
        <f t="shared" si="23"/>
        <v>20212</v>
      </c>
      <c r="AQ68" s="28" t="str">
        <f t="shared" si="24"/>
        <v/>
      </c>
      <c r="AR68" s="214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39.6">
      <c r="A69" s="65"/>
      <c r="B69" s="66"/>
      <c r="C69" s="66"/>
      <c r="D69" s="39" t="str">
        <f t="shared" si="14"/>
        <v/>
      </c>
      <c r="E69" s="13" t="s">
        <v>35</v>
      </c>
      <c r="F69" s="179">
        <v>2021</v>
      </c>
      <c r="G69" s="179">
        <v>2</v>
      </c>
      <c r="H69" s="67"/>
      <c r="I69" s="39" t="str">
        <f t="shared" si="15"/>
        <v>Q4</v>
      </c>
      <c r="J69" s="68"/>
      <c r="K69" s="67"/>
      <c r="L69" s="17" t="s">
        <v>29</v>
      </c>
      <c r="M69" s="13" t="s">
        <v>30</v>
      </c>
      <c r="N69" s="13">
        <v>0</v>
      </c>
      <c r="O69" s="180"/>
      <c r="P69" s="39" t="str">
        <f t="shared" si="16"/>
        <v>C66 SERVICE/OTHERS</v>
      </c>
      <c r="Q69" s="179" t="s">
        <v>31</v>
      </c>
      <c r="R69" s="13" t="s">
        <v>32</v>
      </c>
      <c r="S69" s="13" t="s">
        <v>39</v>
      </c>
      <c r="T69" s="14"/>
      <c r="U69" s="14"/>
      <c r="V69" s="65"/>
      <c r="W69" s="14"/>
      <c r="X69" s="181"/>
      <c r="Y69" s="182"/>
      <c r="Z69" s="18" t="str">
        <f t="shared" si="17"/>
        <v/>
      </c>
      <c r="AA69" s="183"/>
      <c r="AB69" s="184">
        <v>16000</v>
      </c>
      <c r="AC69" s="185">
        <f t="shared" si="18"/>
        <v>0</v>
      </c>
      <c r="AD69" s="140"/>
      <c r="AE69" s="186">
        <f t="shared" si="19"/>
        <v>0</v>
      </c>
      <c r="AF69" s="186" t="str">
        <f>IF(AND(COUNTIFS($J$18:J69,J69)=1,AE69=1),1,"")</f>
        <v/>
      </c>
      <c r="AG69" s="186" t="str">
        <f>IF(C69="","",IF(AND(COUNTIFS($J$18:J69,J69)=1,C69&lt;&gt;""),1,""))</f>
        <v/>
      </c>
      <c r="AH69" s="186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9"/>
      <c r="AM69" s="69"/>
      <c r="AN69" s="69"/>
      <c r="AO69" s="69"/>
      <c r="AP69" s="28" t="str">
        <f t="shared" si="23"/>
        <v>20212</v>
      </c>
      <c r="AQ69" s="28" t="str">
        <f t="shared" si="24"/>
        <v/>
      </c>
      <c r="AR69" s="214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39.6">
      <c r="A70" s="65"/>
      <c r="B70" s="66"/>
      <c r="C70" s="66"/>
      <c r="D70" s="39" t="str">
        <f t="shared" si="14"/>
        <v/>
      </c>
      <c r="E70" s="13" t="s">
        <v>35</v>
      </c>
      <c r="F70" s="179">
        <v>2021</v>
      </c>
      <c r="G70" s="179">
        <v>1</v>
      </c>
      <c r="H70" s="67"/>
      <c r="I70" s="39" t="str">
        <f t="shared" si="15"/>
        <v>Q4</v>
      </c>
      <c r="J70" s="68"/>
      <c r="K70" s="67"/>
      <c r="L70" s="17" t="s">
        <v>29</v>
      </c>
      <c r="M70" s="13" t="s">
        <v>30</v>
      </c>
      <c r="N70" s="13">
        <v>0</v>
      </c>
      <c r="O70" s="180"/>
      <c r="P70" s="39" t="str">
        <f t="shared" si="16"/>
        <v>C66 SERVICE/OTHERS</v>
      </c>
      <c r="Q70" s="179" t="s">
        <v>31</v>
      </c>
      <c r="R70" s="13" t="s">
        <v>32</v>
      </c>
      <c r="S70" s="13" t="s">
        <v>36</v>
      </c>
      <c r="T70" s="14"/>
      <c r="U70" s="14"/>
      <c r="V70" s="65"/>
      <c r="W70" s="14"/>
      <c r="X70" s="181"/>
      <c r="Y70" s="182"/>
      <c r="Z70" s="18" t="str">
        <f t="shared" si="17"/>
        <v/>
      </c>
      <c r="AA70" s="183"/>
      <c r="AB70" s="184">
        <v>251000</v>
      </c>
      <c r="AC70" s="185">
        <f t="shared" si="18"/>
        <v>0</v>
      </c>
      <c r="AD70" s="140"/>
      <c r="AE70" s="186">
        <f t="shared" si="19"/>
        <v>0</v>
      </c>
      <c r="AF70" s="186" t="str">
        <f>IF(AND(COUNTIFS($J$18:J70,J70)=1,AE70=1),1,"")</f>
        <v/>
      </c>
      <c r="AG70" s="186" t="str">
        <f>IF(C70="","",IF(AND(COUNTIFS($J$18:J70,J70)=1,C70&lt;&gt;""),1,""))</f>
        <v/>
      </c>
      <c r="AH70" s="186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9"/>
      <c r="AM70" s="69"/>
      <c r="AN70" s="69"/>
      <c r="AO70" s="69"/>
      <c r="AP70" s="28" t="str">
        <f t="shared" si="23"/>
        <v>20211</v>
      </c>
      <c r="AQ70" s="28" t="str">
        <f t="shared" si="24"/>
        <v/>
      </c>
      <c r="AR70" s="214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39.6">
      <c r="A71" s="65"/>
      <c r="B71" s="66"/>
      <c r="C71" s="66"/>
      <c r="D71" s="39" t="str">
        <f t="shared" si="14"/>
        <v/>
      </c>
      <c r="E71" s="13" t="s">
        <v>35</v>
      </c>
      <c r="F71" s="179">
        <v>2021</v>
      </c>
      <c r="G71" s="179">
        <v>1</v>
      </c>
      <c r="H71" s="67"/>
      <c r="I71" s="39" t="str">
        <f t="shared" si="15"/>
        <v>Q4</v>
      </c>
      <c r="J71" s="68"/>
      <c r="K71" s="67"/>
      <c r="L71" s="17" t="s">
        <v>29</v>
      </c>
      <c r="M71" s="13" t="s">
        <v>30</v>
      </c>
      <c r="N71" s="13">
        <v>0</v>
      </c>
      <c r="O71" s="180"/>
      <c r="P71" s="39" t="str">
        <f t="shared" si="16"/>
        <v>C66 SERVICE/OTHERS</v>
      </c>
      <c r="Q71" s="179" t="s">
        <v>31</v>
      </c>
      <c r="R71" s="13" t="s">
        <v>32</v>
      </c>
      <c r="S71" s="13" t="s">
        <v>37</v>
      </c>
      <c r="T71" s="14"/>
      <c r="U71" s="14"/>
      <c r="V71" s="65"/>
      <c r="W71" s="14"/>
      <c r="X71" s="181"/>
      <c r="Y71" s="182"/>
      <c r="Z71" s="18" t="str">
        <f t="shared" si="17"/>
        <v/>
      </c>
      <c r="AA71" s="183"/>
      <c r="AB71" s="184">
        <v>446000</v>
      </c>
      <c r="AC71" s="185">
        <f t="shared" si="18"/>
        <v>0</v>
      </c>
      <c r="AD71" s="140"/>
      <c r="AE71" s="186">
        <f t="shared" si="19"/>
        <v>0</v>
      </c>
      <c r="AF71" s="186" t="str">
        <f>IF(AND(COUNTIFS($J$18:J71,J71)=1,AE71=1),1,"")</f>
        <v/>
      </c>
      <c r="AG71" s="186" t="str">
        <f>IF(C71="","",IF(AND(COUNTIFS($J$18:J71,J71)=1,C71&lt;&gt;""),1,""))</f>
        <v/>
      </c>
      <c r="AH71" s="186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9"/>
      <c r="AM71" s="69"/>
      <c r="AN71" s="69"/>
      <c r="AO71" s="69"/>
      <c r="AP71" s="28" t="str">
        <f t="shared" si="23"/>
        <v>20211</v>
      </c>
      <c r="AQ71" s="28" t="str">
        <f t="shared" si="24"/>
        <v/>
      </c>
      <c r="AR71" s="214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39.6">
      <c r="A72" s="65"/>
      <c r="B72" s="66"/>
      <c r="C72" s="66"/>
      <c r="D72" s="39" t="str">
        <f t="shared" si="14"/>
        <v/>
      </c>
      <c r="E72" s="13" t="s">
        <v>35</v>
      </c>
      <c r="F72" s="179">
        <v>2021</v>
      </c>
      <c r="G72" s="179">
        <v>1</v>
      </c>
      <c r="H72" s="67"/>
      <c r="I72" s="39" t="str">
        <f t="shared" si="15"/>
        <v>Q4</v>
      </c>
      <c r="J72" s="68"/>
      <c r="K72" s="67"/>
      <c r="L72" s="17" t="s">
        <v>29</v>
      </c>
      <c r="M72" s="13" t="s">
        <v>30</v>
      </c>
      <c r="N72" s="13">
        <v>0</v>
      </c>
      <c r="O72" s="180"/>
      <c r="P72" s="39" t="str">
        <f t="shared" si="16"/>
        <v>C66 SERVICE/OTHERS</v>
      </c>
      <c r="Q72" s="179" t="s">
        <v>31</v>
      </c>
      <c r="R72" s="13" t="s">
        <v>32</v>
      </c>
      <c r="S72" s="13" t="s">
        <v>38</v>
      </c>
      <c r="T72" s="14"/>
      <c r="U72" s="14"/>
      <c r="V72" s="65"/>
      <c r="W72" s="14"/>
      <c r="X72" s="181"/>
      <c r="Y72" s="182"/>
      <c r="Z72" s="18" t="str">
        <f t="shared" si="17"/>
        <v/>
      </c>
      <c r="AA72" s="183"/>
      <c r="AB72" s="184">
        <v>107000</v>
      </c>
      <c r="AC72" s="185">
        <f t="shared" si="18"/>
        <v>0</v>
      </c>
      <c r="AD72" s="140"/>
      <c r="AE72" s="186">
        <f t="shared" si="19"/>
        <v>0</v>
      </c>
      <c r="AF72" s="186" t="str">
        <f>IF(AND(COUNTIFS($J$18:J72,J72)=1,AE72=1),1,"")</f>
        <v/>
      </c>
      <c r="AG72" s="186" t="str">
        <f>IF(C72="","",IF(AND(COUNTIFS($J$18:J72,J72)=1,C72&lt;&gt;""),1,""))</f>
        <v/>
      </c>
      <c r="AH72" s="186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9"/>
      <c r="AM72" s="69"/>
      <c r="AN72" s="69"/>
      <c r="AO72" s="69"/>
      <c r="AP72" s="28" t="str">
        <f t="shared" si="23"/>
        <v>20211</v>
      </c>
      <c r="AQ72" s="28" t="str">
        <f t="shared" si="24"/>
        <v/>
      </c>
      <c r="AR72" s="214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39.6">
      <c r="A73" s="65"/>
      <c r="B73" s="66"/>
      <c r="C73" s="66"/>
      <c r="D73" s="39" t="str">
        <f t="shared" si="14"/>
        <v/>
      </c>
      <c r="E73" s="13" t="s">
        <v>35</v>
      </c>
      <c r="F73" s="179">
        <v>2021</v>
      </c>
      <c r="G73" s="179">
        <v>1</v>
      </c>
      <c r="H73" s="67"/>
      <c r="I73" s="39" t="str">
        <f t="shared" si="15"/>
        <v>Q4</v>
      </c>
      <c r="J73" s="68"/>
      <c r="K73" s="67"/>
      <c r="L73" s="17" t="s">
        <v>29</v>
      </c>
      <c r="M73" s="13" t="s">
        <v>30</v>
      </c>
      <c r="N73" s="13">
        <v>0</v>
      </c>
      <c r="O73" s="180"/>
      <c r="P73" s="39" t="str">
        <f t="shared" si="16"/>
        <v>C66 SERVICE/OTHERS</v>
      </c>
      <c r="Q73" s="179" t="s">
        <v>31</v>
      </c>
      <c r="R73" s="13" t="s">
        <v>32</v>
      </c>
      <c r="S73" s="13" t="s">
        <v>39</v>
      </c>
      <c r="T73" s="14"/>
      <c r="U73" s="14"/>
      <c r="V73" s="65"/>
      <c r="W73" s="14"/>
      <c r="X73" s="181"/>
      <c r="Y73" s="182"/>
      <c r="Z73" s="18" t="str">
        <f t="shared" si="17"/>
        <v/>
      </c>
      <c r="AA73" s="183"/>
      <c r="AB73" s="184">
        <v>0</v>
      </c>
      <c r="AC73" s="185">
        <f t="shared" si="18"/>
        <v>0</v>
      </c>
      <c r="AD73" s="140"/>
      <c r="AE73" s="186">
        <f t="shared" si="19"/>
        <v>0</v>
      </c>
      <c r="AF73" s="186" t="str">
        <f>IF(AND(COUNTIFS($J$18:J73,J73)=1,AE73=1),1,"")</f>
        <v/>
      </c>
      <c r="AG73" s="186" t="str">
        <f>IF(C73="","",IF(AND(COUNTIFS($J$18:J73,J73)=1,C73&lt;&gt;""),1,""))</f>
        <v/>
      </c>
      <c r="AH73" s="186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9"/>
      <c r="AM73" s="69"/>
      <c r="AN73" s="69"/>
      <c r="AO73" s="69"/>
      <c r="AP73" s="28" t="str">
        <f t="shared" si="23"/>
        <v>20211</v>
      </c>
      <c r="AQ73" s="28" t="str">
        <f t="shared" si="24"/>
        <v/>
      </c>
      <c r="AR73" s="214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39.6">
      <c r="A74" s="65"/>
      <c r="B74" s="66"/>
      <c r="C74" s="66"/>
      <c r="D74" s="39" t="str">
        <f t="shared" si="14"/>
        <v/>
      </c>
      <c r="E74" s="13" t="s">
        <v>40</v>
      </c>
      <c r="F74" s="179">
        <v>2021</v>
      </c>
      <c r="G74" s="179">
        <v>4</v>
      </c>
      <c r="H74" s="67"/>
      <c r="I74" s="39" t="str">
        <f t="shared" si="15"/>
        <v>Q1</v>
      </c>
      <c r="J74" s="68"/>
      <c r="K74" s="67"/>
      <c r="L74" s="17" t="s">
        <v>29</v>
      </c>
      <c r="M74" s="13" t="s">
        <v>30</v>
      </c>
      <c r="N74" s="13">
        <v>0</v>
      </c>
      <c r="O74" s="180"/>
      <c r="P74" s="39" t="str">
        <f t="shared" si="16"/>
        <v>C66 SERVICE/OTHERS</v>
      </c>
      <c r="Q74" s="179" t="s">
        <v>31</v>
      </c>
      <c r="R74" s="13" t="s">
        <v>32</v>
      </c>
      <c r="S74" s="13" t="s">
        <v>36</v>
      </c>
      <c r="T74" s="14"/>
      <c r="U74" s="14"/>
      <c r="V74" s="65"/>
      <c r="W74" s="14"/>
      <c r="X74" s="181"/>
      <c r="Y74" s="182"/>
      <c r="Z74" s="18" t="str">
        <f t="shared" si="17"/>
        <v/>
      </c>
      <c r="AA74" s="183"/>
      <c r="AB74" s="184">
        <v>228000</v>
      </c>
      <c r="AC74" s="185">
        <f t="shared" si="18"/>
        <v>0</v>
      </c>
      <c r="AD74" s="140"/>
      <c r="AE74" s="186">
        <f t="shared" si="19"/>
        <v>0</v>
      </c>
      <c r="AF74" s="186" t="str">
        <f>IF(AND(COUNTIFS($J$18:J74,J74)=1,AE74=1),1,"")</f>
        <v/>
      </c>
      <c r="AG74" s="186" t="str">
        <f>IF(C74="","",IF(AND(COUNTIFS($J$18:J74,J74)=1,C74&lt;&gt;""),1,""))</f>
        <v/>
      </c>
      <c r="AH74" s="186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9"/>
      <c r="AM74" s="69"/>
      <c r="AN74" s="69"/>
      <c r="AO74" s="69"/>
      <c r="AP74" s="28" t="str">
        <f t="shared" si="23"/>
        <v>20214</v>
      </c>
      <c r="AQ74" s="28" t="str">
        <f t="shared" si="24"/>
        <v/>
      </c>
      <c r="AR74" s="214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39.6">
      <c r="A75" s="65"/>
      <c r="B75" s="66"/>
      <c r="C75" s="66"/>
      <c r="D75" s="39" t="str">
        <f t="shared" si="14"/>
        <v/>
      </c>
      <c r="E75" s="13" t="s">
        <v>40</v>
      </c>
      <c r="F75" s="179">
        <v>2021</v>
      </c>
      <c r="G75" s="179">
        <v>4</v>
      </c>
      <c r="H75" s="67"/>
      <c r="I75" s="39" t="str">
        <f t="shared" si="15"/>
        <v>Q1</v>
      </c>
      <c r="J75" s="68"/>
      <c r="K75" s="67"/>
      <c r="L75" s="17" t="s">
        <v>29</v>
      </c>
      <c r="M75" s="13" t="s">
        <v>30</v>
      </c>
      <c r="N75" s="13">
        <v>0</v>
      </c>
      <c r="O75" s="180"/>
      <c r="P75" s="39" t="str">
        <f t="shared" si="16"/>
        <v>C66 SERVICE/OTHERS</v>
      </c>
      <c r="Q75" s="179" t="s">
        <v>31</v>
      </c>
      <c r="R75" s="13" t="s">
        <v>32</v>
      </c>
      <c r="S75" s="13" t="s">
        <v>37</v>
      </c>
      <c r="T75" s="14"/>
      <c r="U75" s="14"/>
      <c r="V75" s="65"/>
      <c r="W75" s="14"/>
      <c r="X75" s="181"/>
      <c r="Y75" s="182"/>
      <c r="Z75" s="18" t="str">
        <f t="shared" si="17"/>
        <v/>
      </c>
      <c r="AA75" s="183"/>
      <c r="AB75" s="184">
        <v>260000</v>
      </c>
      <c r="AC75" s="185">
        <f t="shared" si="18"/>
        <v>0</v>
      </c>
      <c r="AD75" s="140"/>
      <c r="AE75" s="186">
        <f t="shared" si="19"/>
        <v>0</v>
      </c>
      <c r="AF75" s="186" t="str">
        <f>IF(AND(COUNTIFS($J$18:J75,J75)=1,AE75=1),1,"")</f>
        <v/>
      </c>
      <c r="AG75" s="186" t="str">
        <f>IF(C75="","",IF(AND(COUNTIFS($J$18:J75,J75)=1,C75&lt;&gt;""),1,""))</f>
        <v/>
      </c>
      <c r="AH75" s="186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9"/>
      <c r="AM75" s="69"/>
      <c r="AN75" s="69"/>
      <c r="AO75" s="69"/>
      <c r="AP75" s="28" t="str">
        <f t="shared" si="23"/>
        <v>20214</v>
      </c>
      <c r="AQ75" s="28" t="str">
        <f t="shared" si="24"/>
        <v/>
      </c>
      <c r="AR75" s="214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39.6">
      <c r="A76" s="65"/>
      <c r="B76" s="66"/>
      <c r="C76" s="66"/>
      <c r="D76" s="39" t="str">
        <f t="shared" si="14"/>
        <v/>
      </c>
      <c r="E76" s="13" t="s">
        <v>40</v>
      </c>
      <c r="F76" s="179">
        <v>2021</v>
      </c>
      <c r="G76" s="179">
        <v>4</v>
      </c>
      <c r="H76" s="67"/>
      <c r="I76" s="39" t="str">
        <f t="shared" si="15"/>
        <v>Q1</v>
      </c>
      <c r="J76" s="68"/>
      <c r="K76" s="67"/>
      <c r="L76" s="17" t="s">
        <v>29</v>
      </c>
      <c r="M76" s="13" t="s">
        <v>30</v>
      </c>
      <c r="N76" s="13">
        <v>0</v>
      </c>
      <c r="O76" s="180"/>
      <c r="P76" s="39" t="str">
        <f t="shared" si="16"/>
        <v>C66 SERVICE/OTHERS</v>
      </c>
      <c r="Q76" s="179" t="s">
        <v>31</v>
      </c>
      <c r="R76" s="13" t="s">
        <v>32</v>
      </c>
      <c r="S76" s="13" t="s">
        <v>38</v>
      </c>
      <c r="T76" s="14"/>
      <c r="U76" s="14"/>
      <c r="V76" s="65"/>
      <c r="W76" s="14"/>
      <c r="X76" s="181"/>
      <c r="Y76" s="182"/>
      <c r="Z76" s="18" t="str">
        <f t="shared" si="17"/>
        <v/>
      </c>
      <c r="AA76" s="183"/>
      <c r="AB76" s="184">
        <v>122000</v>
      </c>
      <c r="AC76" s="185">
        <f t="shared" si="18"/>
        <v>0</v>
      </c>
      <c r="AD76" s="140"/>
      <c r="AE76" s="186">
        <f t="shared" si="19"/>
        <v>0</v>
      </c>
      <c r="AF76" s="186" t="str">
        <f>IF(AND(COUNTIFS($J$18:J76,J76)=1,AE76=1),1,"")</f>
        <v/>
      </c>
      <c r="AG76" s="186" t="str">
        <f>IF(C76="","",IF(AND(COUNTIFS($J$18:J76,J76)=1,C76&lt;&gt;""),1,""))</f>
        <v/>
      </c>
      <c r="AH76" s="186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9"/>
      <c r="AM76" s="69"/>
      <c r="AN76" s="69"/>
      <c r="AO76" s="69"/>
      <c r="AP76" s="28" t="str">
        <f t="shared" si="23"/>
        <v>20214</v>
      </c>
      <c r="AQ76" s="28" t="str">
        <f t="shared" si="24"/>
        <v/>
      </c>
      <c r="AR76" s="214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39.6">
      <c r="A77" s="65"/>
      <c r="B77" s="66"/>
      <c r="C77" s="66"/>
      <c r="D77" s="39" t="str">
        <f t="shared" si="14"/>
        <v/>
      </c>
      <c r="E77" s="13" t="s">
        <v>40</v>
      </c>
      <c r="F77" s="179">
        <v>2021</v>
      </c>
      <c r="G77" s="179">
        <v>4</v>
      </c>
      <c r="H77" s="67"/>
      <c r="I77" s="39" t="str">
        <f t="shared" si="15"/>
        <v>Q1</v>
      </c>
      <c r="J77" s="68"/>
      <c r="K77" s="67"/>
      <c r="L77" s="17" t="s">
        <v>29</v>
      </c>
      <c r="M77" s="13" t="s">
        <v>30</v>
      </c>
      <c r="N77" s="13">
        <v>0</v>
      </c>
      <c r="O77" s="180"/>
      <c r="P77" s="39" t="str">
        <f t="shared" si="16"/>
        <v>C66 SERVICE/OTHERS</v>
      </c>
      <c r="Q77" s="179" t="s">
        <v>31</v>
      </c>
      <c r="R77" s="13" t="s">
        <v>32</v>
      </c>
      <c r="S77" s="13" t="s">
        <v>39</v>
      </c>
      <c r="T77" s="14"/>
      <c r="U77" s="14"/>
      <c r="V77" s="65"/>
      <c r="W77" s="14"/>
      <c r="X77" s="181"/>
      <c r="Y77" s="182"/>
      <c r="Z77" s="18" t="str">
        <f t="shared" si="17"/>
        <v/>
      </c>
      <c r="AA77" s="183"/>
      <c r="AB77" s="184">
        <v>44000</v>
      </c>
      <c r="AC77" s="185">
        <f t="shared" si="18"/>
        <v>0</v>
      </c>
      <c r="AD77" s="140"/>
      <c r="AE77" s="186">
        <f t="shared" si="19"/>
        <v>0</v>
      </c>
      <c r="AF77" s="186" t="str">
        <f>IF(AND(COUNTIFS($J$18:J77,J77)=1,AE77=1),1,"")</f>
        <v/>
      </c>
      <c r="AG77" s="186" t="str">
        <f>IF(C77="","",IF(AND(COUNTIFS($J$18:J77,J77)=1,C77&lt;&gt;""),1,""))</f>
        <v/>
      </c>
      <c r="AH77" s="186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9"/>
      <c r="AM77" s="69"/>
      <c r="AN77" s="69"/>
      <c r="AO77" s="69"/>
      <c r="AP77" s="28" t="str">
        <f t="shared" si="23"/>
        <v>20214</v>
      </c>
      <c r="AQ77" s="28" t="str">
        <f t="shared" si="24"/>
        <v/>
      </c>
      <c r="AR77" s="214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39.6">
      <c r="A78" s="65"/>
      <c r="B78" s="66"/>
      <c r="C78" s="66"/>
      <c r="D78" s="39" t="str">
        <f t="shared" si="14"/>
        <v/>
      </c>
      <c r="E78" s="13" t="s">
        <v>40</v>
      </c>
      <c r="F78" s="179">
        <v>2021</v>
      </c>
      <c r="G78" s="179">
        <v>5</v>
      </c>
      <c r="H78" s="67"/>
      <c r="I78" s="39" t="str">
        <f t="shared" si="15"/>
        <v>Q1</v>
      </c>
      <c r="J78" s="68"/>
      <c r="K78" s="67"/>
      <c r="L78" s="17" t="s">
        <v>29</v>
      </c>
      <c r="M78" s="13" t="s">
        <v>30</v>
      </c>
      <c r="N78" s="13">
        <v>0</v>
      </c>
      <c r="O78" s="180"/>
      <c r="P78" s="39" t="str">
        <f t="shared" si="16"/>
        <v>C66 SERVICE/OTHERS</v>
      </c>
      <c r="Q78" s="179" t="s">
        <v>31</v>
      </c>
      <c r="R78" s="13" t="s">
        <v>32</v>
      </c>
      <c r="S78" s="13" t="s">
        <v>36</v>
      </c>
      <c r="T78" s="14"/>
      <c r="U78" s="14"/>
      <c r="V78" s="65"/>
      <c r="W78" s="14"/>
      <c r="X78" s="181"/>
      <c r="Y78" s="182"/>
      <c r="Z78" s="18" t="str">
        <f t="shared" si="17"/>
        <v/>
      </c>
      <c r="AA78" s="183"/>
      <c r="AB78" s="184">
        <v>471000</v>
      </c>
      <c r="AC78" s="185">
        <f t="shared" si="18"/>
        <v>0</v>
      </c>
      <c r="AD78" s="140"/>
      <c r="AE78" s="186">
        <f t="shared" si="19"/>
        <v>0</v>
      </c>
      <c r="AF78" s="186" t="str">
        <f>IF(AND(COUNTIFS($J$18:J78,J78)=1,AE78=1),1,"")</f>
        <v/>
      </c>
      <c r="AG78" s="186" t="str">
        <f>IF(C78="","",IF(AND(COUNTIFS($J$18:J78,J78)=1,C78&lt;&gt;""),1,""))</f>
        <v/>
      </c>
      <c r="AH78" s="186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9"/>
      <c r="AM78" s="69"/>
      <c r="AN78" s="69"/>
      <c r="AO78" s="69"/>
      <c r="AP78" s="28" t="str">
        <f t="shared" si="23"/>
        <v>20215</v>
      </c>
      <c r="AQ78" s="28" t="str">
        <f t="shared" si="24"/>
        <v/>
      </c>
      <c r="AR78" s="214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39.6">
      <c r="A79" s="65"/>
      <c r="B79" s="66"/>
      <c r="C79" s="66"/>
      <c r="D79" s="39" t="str">
        <f t="shared" si="14"/>
        <v/>
      </c>
      <c r="E79" s="13" t="s">
        <v>40</v>
      </c>
      <c r="F79" s="179">
        <v>2021</v>
      </c>
      <c r="G79" s="179">
        <v>5</v>
      </c>
      <c r="H79" s="67"/>
      <c r="I79" s="39" t="str">
        <f t="shared" si="15"/>
        <v>Q1</v>
      </c>
      <c r="J79" s="68"/>
      <c r="K79" s="67"/>
      <c r="L79" s="17" t="s">
        <v>29</v>
      </c>
      <c r="M79" s="13" t="s">
        <v>30</v>
      </c>
      <c r="N79" s="13">
        <v>0</v>
      </c>
      <c r="O79" s="180"/>
      <c r="P79" s="39" t="str">
        <f t="shared" si="16"/>
        <v>C66 SERVICE/OTHERS</v>
      </c>
      <c r="Q79" s="179" t="s">
        <v>31</v>
      </c>
      <c r="R79" s="13" t="s">
        <v>32</v>
      </c>
      <c r="S79" s="13" t="s">
        <v>37</v>
      </c>
      <c r="T79" s="14"/>
      <c r="U79" s="14"/>
      <c r="V79" s="65"/>
      <c r="W79" s="14"/>
      <c r="X79" s="181"/>
      <c r="Y79" s="182"/>
      <c r="Z79" s="18" t="str">
        <f t="shared" si="17"/>
        <v/>
      </c>
      <c r="AA79" s="183"/>
      <c r="AB79" s="184">
        <v>205000</v>
      </c>
      <c r="AC79" s="185">
        <f t="shared" si="18"/>
        <v>0</v>
      </c>
      <c r="AD79" s="140"/>
      <c r="AE79" s="186">
        <f t="shared" si="19"/>
        <v>0</v>
      </c>
      <c r="AF79" s="186" t="str">
        <f>IF(AND(COUNTIFS($J$18:J79,J79)=1,AE79=1),1,"")</f>
        <v/>
      </c>
      <c r="AG79" s="186" t="str">
        <f>IF(C79="","",IF(AND(COUNTIFS($J$18:J79,J79)=1,C79&lt;&gt;""),1,""))</f>
        <v/>
      </c>
      <c r="AH79" s="186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9"/>
      <c r="AM79" s="69"/>
      <c r="AN79" s="69"/>
      <c r="AO79" s="69"/>
      <c r="AP79" s="28" t="str">
        <f t="shared" si="23"/>
        <v>20215</v>
      </c>
      <c r="AQ79" s="28" t="str">
        <f t="shared" si="24"/>
        <v/>
      </c>
      <c r="AR79" s="214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39.6">
      <c r="A80" s="65"/>
      <c r="B80" s="66"/>
      <c r="C80" s="66"/>
      <c r="D80" s="39" t="str">
        <f t="shared" si="14"/>
        <v/>
      </c>
      <c r="E80" s="13" t="s">
        <v>40</v>
      </c>
      <c r="F80" s="179">
        <v>2021</v>
      </c>
      <c r="G80" s="179">
        <v>5</v>
      </c>
      <c r="H80" s="67"/>
      <c r="I80" s="39" t="str">
        <f t="shared" si="15"/>
        <v>Q1</v>
      </c>
      <c r="J80" s="68"/>
      <c r="K80" s="67"/>
      <c r="L80" s="17" t="s">
        <v>29</v>
      </c>
      <c r="M80" s="13" t="s">
        <v>30</v>
      </c>
      <c r="N80" s="13">
        <v>0</v>
      </c>
      <c r="O80" s="180"/>
      <c r="P80" s="39" t="str">
        <f t="shared" si="16"/>
        <v>C66 SERVICE/OTHERS</v>
      </c>
      <c r="Q80" s="179" t="s">
        <v>31</v>
      </c>
      <c r="R80" s="13" t="s">
        <v>32</v>
      </c>
      <c r="S80" s="13" t="s">
        <v>38</v>
      </c>
      <c r="T80" s="14"/>
      <c r="U80" s="14"/>
      <c r="V80" s="65"/>
      <c r="W80" s="14"/>
      <c r="X80" s="181"/>
      <c r="Y80" s="182"/>
      <c r="Z80" s="18" t="str">
        <f t="shared" si="17"/>
        <v/>
      </c>
      <c r="AA80" s="183"/>
      <c r="AB80" s="184">
        <v>18000</v>
      </c>
      <c r="AC80" s="185">
        <f t="shared" si="18"/>
        <v>0</v>
      </c>
      <c r="AD80" s="140"/>
      <c r="AE80" s="186">
        <f t="shared" si="19"/>
        <v>0</v>
      </c>
      <c r="AF80" s="186" t="str">
        <f>IF(AND(COUNTIFS($J$18:J80,J80)=1,AE80=1),1,"")</f>
        <v/>
      </c>
      <c r="AG80" s="186" t="str">
        <f>IF(C80="","",IF(AND(COUNTIFS($J$18:J80,J80)=1,C80&lt;&gt;""),1,""))</f>
        <v/>
      </c>
      <c r="AH80" s="186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9"/>
      <c r="AM80" s="69"/>
      <c r="AN80" s="69"/>
      <c r="AO80" s="69"/>
      <c r="AP80" s="28" t="str">
        <f t="shared" si="23"/>
        <v>20215</v>
      </c>
      <c r="AQ80" s="28" t="str">
        <f t="shared" si="24"/>
        <v/>
      </c>
      <c r="AR80" s="214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39.6">
      <c r="A81" s="65"/>
      <c r="B81" s="66"/>
      <c r="C81" s="66"/>
      <c r="D81" s="39" t="str">
        <f t="shared" si="14"/>
        <v/>
      </c>
      <c r="E81" s="13" t="s">
        <v>40</v>
      </c>
      <c r="F81" s="179">
        <v>2021</v>
      </c>
      <c r="G81" s="179">
        <v>5</v>
      </c>
      <c r="H81" s="67"/>
      <c r="I81" s="39" t="str">
        <f t="shared" si="15"/>
        <v>Q1</v>
      </c>
      <c r="J81" s="68"/>
      <c r="K81" s="67"/>
      <c r="L81" s="17" t="s">
        <v>29</v>
      </c>
      <c r="M81" s="13" t="s">
        <v>30</v>
      </c>
      <c r="N81" s="13">
        <v>0</v>
      </c>
      <c r="O81" s="180"/>
      <c r="P81" s="39" t="str">
        <f t="shared" si="16"/>
        <v>C66 SERVICE/OTHERS</v>
      </c>
      <c r="Q81" s="179" t="s">
        <v>31</v>
      </c>
      <c r="R81" s="13" t="s">
        <v>32</v>
      </c>
      <c r="S81" s="13" t="s">
        <v>39</v>
      </c>
      <c r="T81" s="14"/>
      <c r="U81" s="14"/>
      <c r="V81" s="65"/>
      <c r="W81" s="14"/>
      <c r="X81" s="181"/>
      <c r="Y81" s="182"/>
      <c r="Z81" s="18" t="str">
        <f t="shared" si="17"/>
        <v/>
      </c>
      <c r="AA81" s="183"/>
      <c r="AB81" s="184">
        <v>0</v>
      </c>
      <c r="AC81" s="185">
        <f t="shared" si="18"/>
        <v>0</v>
      </c>
      <c r="AD81" s="140"/>
      <c r="AE81" s="186">
        <f t="shared" si="19"/>
        <v>0</v>
      </c>
      <c r="AF81" s="186" t="str">
        <f>IF(AND(COUNTIFS($J$18:J81,J81)=1,AE81=1),1,"")</f>
        <v/>
      </c>
      <c r="AG81" s="186" t="str">
        <f>IF(C81="","",IF(AND(COUNTIFS($J$18:J81,J81)=1,C81&lt;&gt;""),1,""))</f>
        <v/>
      </c>
      <c r="AH81" s="186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9"/>
      <c r="AM81" s="69"/>
      <c r="AN81" s="69"/>
      <c r="AO81" s="69"/>
      <c r="AP81" s="28" t="str">
        <f t="shared" si="23"/>
        <v>20215</v>
      </c>
      <c r="AQ81" s="28" t="str">
        <f t="shared" si="24"/>
        <v/>
      </c>
      <c r="AR81" s="214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39.6">
      <c r="A82" s="65"/>
      <c r="B82" s="66"/>
      <c r="C82" s="66"/>
      <c r="D82" s="39" t="str">
        <f t="shared" si="14"/>
        <v/>
      </c>
      <c r="E82" s="13" t="s">
        <v>40</v>
      </c>
      <c r="F82" s="179">
        <v>2021</v>
      </c>
      <c r="G82" s="179">
        <v>6</v>
      </c>
      <c r="H82" s="67"/>
      <c r="I82" s="39" t="str">
        <f t="shared" si="15"/>
        <v>Q1</v>
      </c>
      <c r="J82" s="68"/>
      <c r="K82" s="67"/>
      <c r="L82" s="17" t="s">
        <v>29</v>
      </c>
      <c r="M82" s="13" t="s">
        <v>30</v>
      </c>
      <c r="N82" s="13">
        <v>0</v>
      </c>
      <c r="O82" s="180"/>
      <c r="P82" s="39" t="str">
        <f t="shared" si="16"/>
        <v>C66 SERVICE/OTHERS</v>
      </c>
      <c r="Q82" s="179" t="s">
        <v>31</v>
      </c>
      <c r="R82" s="13" t="s">
        <v>32</v>
      </c>
      <c r="S82" s="13" t="s">
        <v>36</v>
      </c>
      <c r="T82" s="14"/>
      <c r="U82" s="14"/>
      <c r="V82" s="65"/>
      <c r="W82" s="14"/>
      <c r="X82" s="181"/>
      <c r="Y82" s="182"/>
      <c r="Z82" s="18" t="str">
        <f t="shared" si="17"/>
        <v/>
      </c>
      <c r="AA82" s="183"/>
      <c r="AB82" s="184">
        <v>845000</v>
      </c>
      <c r="AC82" s="185">
        <f t="shared" si="18"/>
        <v>0</v>
      </c>
      <c r="AD82" s="140"/>
      <c r="AE82" s="186">
        <f t="shared" si="19"/>
        <v>0</v>
      </c>
      <c r="AF82" s="186" t="str">
        <f>IF(AND(COUNTIFS($J$18:J82,J82)=1,AE82=1),1,"")</f>
        <v/>
      </c>
      <c r="AG82" s="186" t="str">
        <f>IF(C82="","",IF(AND(COUNTIFS($J$18:J82,J82)=1,C82&lt;&gt;""),1,""))</f>
        <v/>
      </c>
      <c r="AH82" s="186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9"/>
      <c r="AM82" s="69"/>
      <c r="AN82" s="69"/>
      <c r="AO82" s="69"/>
      <c r="AP82" s="28" t="str">
        <f t="shared" si="23"/>
        <v>20216</v>
      </c>
      <c r="AQ82" s="28" t="str">
        <f t="shared" si="24"/>
        <v/>
      </c>
      <c r="AR82" s="214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39.6">
      <c r="A83" s="65"/>
      <c r="B83" s="66"/>
      <c r="C83" s="66"/>
      <c r="D83" s="39" t="str">
        <f t="shared" si="14"/>
        <v/>
      </c>
      <c r="E83" s="13" t="s">
        <v>40</v>
      </c>
      <c r="F83" s="179">
        <v>2021</v>
      </c>
      <c r="G83" s="179">
        <v>6</v>
      </c>
      <c r="H83" s="67"/>
      <c r="I83" s="39" t="str">
        <f t="shared" si="15"/>
        <v>Q1</v>
      </c>
      <c r="J83" s="68"/>
      <c r="K83" s="67"/>
      <c r="L83" s="17" t="s">
        <v>29</v>
      </c>
      <c r="M83" s="13" t="s">
        <v>30</v>
      </c>
      <c r="N83" s="13">
        <v>0</v>
      </c>
      <c r="O83" s="180"/>
      <c r="P83" s="39" t="str">
        <f t="shared" si="16"/>
        <v>C66 SERVICE/OTHERS</v>
      </c>
      <c r="Q83" s="179" t="s">
        <v>31</v>
      </c>
      <c r="R83" s="13" t="s">
        <v>32</v>
      </c>
      <c r="S83" s="13" t="s">
        <v>37</v>
      </c>
      <c r="T83" s="14"/>
      <c r="U83" s="14"/>
      <c r="V83" s="65"/>
      <c r="W83" s="14"/>
      <c r="X83" s="181"/>
      <c r="Y83" s="182"/>
      <c r="Z83" s="18" t="str">
        <f t="shared" si="17"/>
        <v/>
      </c>
      <c r="AA83" s="183"/>
      <c r="AB83" s="184">
        <v>317000</v>
      </c>
      <c r="AC83" s="185">
        <f t="shared" si="18"/>
        <v>0</v>
      </c>
      <c r="AD83" s="140"/>
      <c r="AE83" s="186">
        <f t="shared" si="19"/>
        <v>0</v>
      </c>
      <c r="AF83" s="186" t="str">
        <f>IF(AND(COUNTIFS($J$18:J83,J83)=1,AE83=1),1,"")</f>
        <v/>
      </c>
      <c r="AG83" s="186" t="str">
        <f>IF(C83="","",IF(AND(COUNTIFS($J$18:J83,J83)=1,C83&lt;&gt;""),1,""))</f>
        <v/>
      </c>
      <c r="AH83" s="186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9"/>
      <c r="AM83" s="69"/>
      <c r="AN83" s="69"/>
      <c r="AO83" s="69"/>
      <c r="AP83" s="28" t="str">
        <f t="shared" si="23"/>
        <v>20216</v>
      </c>
      <c r="AQ83" s="28" t="str">
        <f t="shared" si="24"/>
        <v/>
      </c>
      <c r="AR83" s="214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39.6">
      <c r="A84" s="65"/>
      <c r="B84" s="66"/>
      <c r="C84" s="66"/>
      <c r="D84" s="39" t="str">
        <f t="shared" si="14"/>
        <v/>
      </c>
      <c r="E84" s="13" t="s">
        <v>40</v>
      </c>
      <c r="F84" s="179">
        <v>2021</v>
      </c>
      <c r="G84" s="179">
        <v>6</v>
      </c>
      <c r="H84" s="67"/>
      <c r="I84" s="39" t="str">
        <f t="shared" si="15"/>
        <v>Q1</v>
      </c>
      <c r="J84" s="68"/>
      <c r="K84" s="67"/>
      <c r="L84" s="17" t="s">
        <v>29</v>
      </c>
      <c r="M84" s="13" t="s">
        <v>30</v>
      </c>
      <c r="N84" s="13">
        <v>0</v>
      </c>
      <c r="O84" s="180"/>
      <c r="P84" s="39" t="str">
        <f t="shared" si="16"/>
        <v>C66 SERVICE/OTHERS</v>
      </c>
      <c r="Q84" s="179" t="s">
        <v>31</v>
      </c>
      <c r="R84" s="13" t="s">
        <v>32</v>
      </c>
      <c r="S84" s="13" t="s">
        <v>38</v>
      </c>
      <c r="T84" s="14"/>
      <c r="U84" s="14"/>
      <c r="V84" s="65"/>
      <c r="W84" s="14"/>
      <c r="X84" s="181"/>
      <c r="Y84" s="182"/>
      <c r="Z84" s="18" t="str">
        <f t="shared" si="17"/>
        <v/>
      </c>
      <c r="AA84" s="183"/>
      <c r="AB84" s="184">
        <v>156000</v>
      </c>
      <c r="AC84" s="185">
        <f t="shared" si="18"/>
        <v>0</v>
      </c>
      <c r="AD84" s="140"/>
      <c r="AE84" s="186">
        <f t="shared" si="19"/>
        <v>0</v>
      </c>
      <c r="AF84" s="186" t="str">
        <f>IF(AND(COUNTIFS($J$18:J84,J84)=1,AE84=1),1,"")</f>
        <v/>
      </c>
      <c r="AG84" s="186" t="str">
        <f>IF(C84="","",IF(AND(COUNTIFS($J$18:J84,J84)=1,C84&lt;&gt;""),1,""))</f>
        <v/>
      </c>
      <c r="AH84" s="186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9"/>
      <c r="AM84" s="69"/>
      <c r="AN84" s="69"/>
      <c r="AO84" s="69"/>
      <c r="AP84" s="28" t="str">
        <f t="shared" si="23"/>
        <v>20216</v>
      </c>
      <c r="AQ84" s="28" t="str">
        <f t="shared" si="24"/>
        <v/>
      </c>
      <c r="AR84" s="214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39.6">
      <c r="A85" s="65"/>
      <c r="B85" s="66"/>
      <c r="C85" s="66"/>
      <c r="D85" s="39" t="str">
        <f t="shared" si="14"/>
        <v/>
      </c>
      <c r="E85" s="13" t="s">
        <v>40</v>
      </c>
      <c r="F85" s="179">
        <v>2021</v>
      </c>
      <c r="G85" s="179">
        <v>6</v>
      </c>
      <c r="H85" s="67"/>
      <c r="I85" s="39" t="str">
        <f t="shared" si="15"/>
        <v>Q1</v>
      </c>
      <c r="J85" s="68"/>
      <c r="K85" s="67"/>
      <c r="L85" s="17" t="s">
        <v>29</v>
      </c>
      <c r="M85" s="13" t="s">
        <v>30</v>
      </c>
      <c r="N85" s="13">
        <v>0</v>
      </c>
      <c r="O85" s="180"/>
      <c r="P85" s="39" t="str">
        <f t="shared" si="16"/>
        <v>C66 SERVICE/OTHERS</v>
      </c>
      <c r="Q85" s="179" t="s">
        <v>31</v>
      </c>
      <c r="R85" s="13" t="s">
        <v>32</v>
      </c>
      <c r="S85" s="13" t="s">
        <v>39</v>
      </c>
      <c r="T85" s="14"/>
      <c r="U85" s="14"/>
      <c r="V85" s="65"/>
      <c r="W85" s="14"/>
      <c r="X85" s="181"/>
      <c r="Y85" s="182"/>
      <c r="Z85" s="18" t="str">
        <f t="shared" si="17"/>
        <v/>
      </c>
      <c r="AA85" s="183"/>
      <c r="AB85" s="184">
        <v>15000</v>
      </c>
      <c r="AC85" s="185">
        <f t="shared" si="18"/>
        <v>0</v>
      </c>
      <c r="AD85" s="140"/>
      <c r="AE85" s="186">
        <f t="shared" si="19"/>
        <v>0</v>
      </c>
      <c r="AF85" s="186" t="str">
        <f>IF(AND(COUNTIFS($J$18:J85,J85)=1,AE85=1),1,"")</f>
        <v/>
      </c>
      <c r="AG85" s="186" t="str">
        <f>IF(C85="","",IF(AND(COUNTIFS($J$18:J85,J85)=1,C85&lt;&gt;""),1,""))</f>
        <v/>
      </c>
      <c r="AH85" s="186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9"/>
      <c r="AM85" s="69"/>
      <c r="AN85" s="69"/>
      <c r="AO85" s="69"/>
      <c r="AP85" s="28" t="str">
        <f t="shared" si="23"/>
        <v>20216</v>
      </c>
      <c r="AQ85" s="28" t="str">
        <f t="shared" si="24"/>
        <v/>
      </c>
      <c r="AR85" s="214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39.6">
      <c r="A86" s="65"/>
      <c r="B86" s="66"/>
      <c r="C86" s="66"/>
      <c r="D86" s="39" t="str">
        <f t="shared" si="14"/>
        <v/>
      </c>
      <c r="E86" s="13" t="s">
        <v>40</v>
      </c>
      <c r="F86" s="179">
        <v>2021</v>
      </c>
      <c r="G86" s="179">
        <v>7</v>
      </c>
      <c r="H86" s="67"/>
      <c r="I86" s="39" t="str">
        <f t="shared" si="15"/>
        <v>Q2</v>
      </c>
      <c r="J86" s="68"/>
      <c r="K86" s="67"/>
      <c r="L86" s="17" t="s">
        <v>29</v>
      </c>
      <c r="M86" s="13" t="s">
        <v>30</v>
      </c>
      <c r="N86" s="13">
        <v>0</v>
      </c>
      <c r="O86" s="180"/>
      <c r="P86" s="39" t="str">
        <f t="shared" si="16"/>
        <v>C66 SERVICE/OTHERS</v>
      </c>
      <c r="Q86" s="179" t="s">
        <v>31</v>
      </c>
      <c r="R86" s="13" t="s">
        <v>32</v>
      </c>
      <c r="S86" s="13" t="s">
        <v>36</v>
      </c>
      <c r="T86" s="14"/>
      <c r="U86" s="14"/>
      <c r="V86" s="65"/>
      <c r="W86" s="14"/>
      <c r="X86" s="181"/>
      <c r="Y86" s="182"/>
      <c r="Z86" s="18" t="str">
        <f t="shared" si="17"/>
        <v/>
      </c>
      <c r="AA86" s="183"/>
      <c r="AB86" s="184">
        <v>269000</v>
      </c>
      <c r="AC86" s="185">
        <f t="shared" si="18"/>
        <v>0</v>
      </c>
      <c r="AD86" s="140"/>
      <c r="AE86" s="186">
        <f t="shared" si="19"/>
        <v>0</v>
      </c>
      <c r="AF86" s="186" t="str">
        <f>IF(AND(COUNTIFS($J$18:J86,J86)=1,AE86=1),1,"")</f>
        <v/>
      </c>
      <c r="AG86" s="186" t="str">
        <f>IF(C86="","",IF(AND(COUNTIFS($J$18:J86,J86)=1,C86&lt;&gt;""),1,""))</f>
        <v/>
      </c>
      <c r="AH86" s="186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9"/>
      <c r="AM86" s="69"/>
      <c r="AN86" s="69"/>
      <c r="AO86" s="69"/>
      <c r="AP86" s="28" t="str">
        <f t="shared" si="23"/>
        <v>20217</v>
      </c>
      <c r="AQ86" s="28" t="str">
        <f t="shared" si="24"/>
        <v/>
      </c>
      <c r="AR86" s="214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39.6">
      <c r="A87" s="65"/>
      <c r="B87" s="66"/>
      <c r="C87" s="66"/>
      <c r="D87" s="39" t="str">
        <f t="shared" si="14"/>
        <v/>
      </c>
      <c r="E87" s="13" t="s">
        <v>40</v>
      </c>
      <c r="F87" s="179">
        <v>2021</v>
      </c>
      <c r="G87" s="179">
        <v>7</v>
      </c>
      <c r="H87" s="67"/>
      <c r="I87" s="39" t="str">
        <f t="shared" si="15"/>
        <v>Q2</v>
      </c>
      <c r="J87" s="68"/>
      <c r="K87" s="67"/>
      <c r="L87" s="17" t="s">
        <v>29</v>
      </c>
      <c r="M87" s="13" t="s">
        <v>30</v>
      </c>
      <c r="N87" s="13">
        <v>0</v>
      </c>
      <c r="O87" s="180"/>
      <c r="P87" s="39" t="str">
        <f t="shared" si="16"/>
        <v>C66 SERVICE/OTHERS</v>
      </c>
      <c r="Q87" s="179" t="s">
        <v>31</v>
      </c>
      <c r="R87" s="13" t="s">
        <v>32</v>
      </c>
      <c r="S87" s="13" t="s">
        <v>37</v>
      </c>
      <c r="T87" s="14"/>
      <c r="U87" s="14"/>
      <c r="V87" s="65"/>
      <c r="W87" s="14"/>
      <c r="X87" s="181"/>
      <c r="Y87" s="182"/>
      <c r="Z87" s="18" t="str">
        <f t="shared" si="17"/>
        <v/>
      </c>
      <c r="AA87" s="183"/>
      <c r="AB87" s="184">
        <v>145000</v>
      </c>
      <c r="AC87" s="185">
        <f t="shared" si="18"/>
        <v>0</v>
      </c>
      <c r="AD87" s="140"/>
      <c r="AE87" s="186">
        <f t="shared" si="19"/>
        <v>0</v>
      </c>
      <c r="AF87" s="186" t="str">
        <f>IF(AND(COUNTIFS($J$18:J87,J87)=1,AE87=1),1,"")</f>
        <v/>
      </c>
      <c r="AG87" s="186" t="str">
        <f>IF(C87="","",IF(AND(COUNTIFS($J$18:J87,J87)=1,C87&lt;&gt;""),1,""))</f>
        <v/>
      </c>
      <c r="AH87" s="186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9"/>
      <c r="AM87" s="69"/>
      <c r="AN87" s="69"/>
      <c r="AO87" s="69"/>
      <c r="AP87" s="28" t="str">
        <f t="shared" si="23"/>
        <v>20217</v>
      </c>
      <c r="AQ87" s="28" t="str">
        <f t="shared" si="24"/>
        <v/>
      </c>
      <c r="AR87" s="214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39.6">
      <c r="A88" s="65"/>
      <c r="B88" s="66"/>
      <c r="C88" s="66"/>
      <c r="D88" s="39" t="str">
        <f t="shared" si="14"/>
        <v/>
      </c>
      <c r="E88" s="13" t="s">
        <v>40</v>
      </c>
      <c r="F88" s="179">
        <v>2021</v>
      </c>
      <c r="G88" s="179">
        <v>7</v>
      </c>
      <c r="H88" s="67"/>
      <c r="I88" s="39" t="str">
        <f t="shared" si="15"/>
        <v>Q2</v>
      </c>
      <c r="J88" s="68"/>
      <c r="K88" s="67"/>
      <c r="L88" s="17" t="s">
        <v>29</v>
      </c>
      <c r="M88" s="13" t="s">
        <v>30</v>
      </c>
      <c r="N88" s="13">
        <v>0</v>
      </c>
      <c r="O88" s="180"/>
      <c r="P88" s="39" t="str">
        <f t="shared" si="16"/>
        <v>C66 SERVICE/OTHERS</v>
      </c>
      <c r="Q88" s="179" t="s">
        <v>31</v>
      </c>
      <c r="R88" s="13" t="s">
        <v>32</v>
      </c>
      <c r="S88" s="13" t="s">
        <v>38</v>
      </c>
      <c r="T88" s="14"/>
      <c r="U88" s="14"/>
      <c r="V88" s="65"/>
      <c r="W88" s="14"/>
      <c r="X88" s="181"/>
      <c r="Y88" s="182"/>
      <c r="Z88" s="18" t="str">
        <f t="shared" si="17"/>
        <v/>
      </c>
      <c r="AA88" s="183"/>
      <c r="AB88" s="184">
        <v>216000</v>
      </c>
      <c r="AC88" s="185">
        <f t="shared" si="18"/>
        <v>0</v>
      </c>
      <c r="AD88" s="140"/>
      <c r="AE88" s="186">
        <f t="shared" si="19"/>
        <v>0</v>
      </c>
      <c r="AF88" s="186" t="str">
        <f>IF(AND(COUNTIFS($J$18:J88,J88)=1,AE88=1),1,"")</f>
        <v/>
      </c>
      <c r="AG88" s="186" t="str">
        <f>IF(C88="","",IF(AND(COUNTIFS($J$18:J88,J88)=1,C88&lt;&gt;""),1,""))</f>
        <v/>
      </c>
      <c r="AH88" s="186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9"/>
      <c r="AM88" s="69"/>
      <c r="AN88" s="69"/>
      <c r="AO88" s="69"/>
      <c r="AP88" s="28" t="str">
        <f t="shared" si="23"/>
        <v>20217</v>
      </c>
      <c r="AQ88" s="28" t="str">
        <f t="shared" si="24"/>
        <v/>
      </c>
      <c r="AR88" s="214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39.6">
      <c r="A89" s="65"/>
      <c r="B89" s="66"/>
      <c r="C89" s="66"/>
      <c r="D89" s="39" t="str">
        <f t="shared" si="14"/>
        <v/>
      </c>
      <c r="E89" s="13" t="s">
        <v>40</v>
      </c>
      <c r="F89" s="179">
        <v>2021</v>
      </c>
      <c r="G89" s="179">
        <v>7</v>
      </c>
      <c r="H89" s="67"/>
      <c r="I89" s="39" t="str">
        <f t="shared" si="15"/>
        <v>Q2</v>
      </c>
      <c r="J89" s="68"/>
      <c r="K89" s="67"/>
      <c r="L89" s="17" t="s">
        <v>29</v>
      </c>
      <c r="M89" s="13" t="s">
        <v>30</v>
      </c>
      <c r="N89" s="13">
        <v>0</v>
      </c>
      <c r="O89" s="180"/>
      <c r="P89" s="39" t="str">
        <f t="shared" si="16"/>
        <v>C66 SERVICE/OTHERS</v>
      </c>
      <c r="Q89" s="179" t="s">
        <v>31</v>
      </c>
      <c r="R89" s="13" t="s">
        <v>32</v>
      </c>
      <c r="S89" s="13" t="s">
        <v>39</v>
      </c>
      <c r="T89" s="14"/>
      <c r="U89" s="14"/>
      <c r="V89" s="65"/>
      <c r="W89" s="14"/>
      <c r="X89" s="181"/>
      <c r="Y89" s="182"/>
      <c r="Z89" s="18" t="str">
        <f t="shared" si="17"/>
        <v/>
      </c>
      <c r="AA89" s="183"/>
      <c r="AB89" s="184">
        <v>10000</v>
      </c>
      <c r="AC89" s="185">
        <f t="shared" si="18"/>
        <v>0</v>
      </c>
      <c r="AD89" s="140"/>
      <c r="AE89" s="186">
        <f t="shared" si="19"/>
        <v>0</v>
      </c>
      <c r="AF89" s="186" t="str">
        <f>IF(AND(COUNTIFS($J$18:J89,J89)=1,AE89=1),1,"")</f>
        <v/>
      </c>
      <c r="AG89" s="186" t="str">
        <f>IF(C89="","",IF(AND(COUNTIFS($J$18:J89,J89)=1,C89&lt;&gt;""),1,""))</f>
        <v/>
      </c>
      <c r="AH89" s="186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9"/>
      <c r="AM89" s="69"/>
      <c r="AN89" s="69"/>
      <c r="AO89" s="69"/>
      <c r="AP89" s="28" t="str">
        <f t="shared" si="23"/>
        <v>20217</v>
      </c>
      <c r="AQ89" s="28" t="str">
        <f t="shared" si="24"/>
        <v/>
      </c>
      <c r="AR89" s="214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39.6">
      <c r="A90" s="65"/>
      <c r="B90" s="66"/>
      <c r="C90" s="66"/>
      <c r="D90" s="39" t="str">
        <f t="shared" si="14"/>
        <v/>
      </c>
      <c r="E90" s="13" t="s">
        <v>40</v>
      </c>
      <c r="F90" s="179">
        <v>2021</v>
      </c>
      <c r="G90" s="179">
        <v>8</v>
      </c>
      <c r="H90" s="67"/>
      <c r="I90" s="39" t="str">
        <f t="shared" si="15"/>
        <v>Q2</v>
      </c>
      <c r="J90" s="68"/>
      <c r="K90" s="67"/>
      <c r="L90" s="17" t="s">
        <v>29</v>
      </c>
      <c r="M90" s="13" t="s">
        <v>30</v>
      </c>
      <c r="N90" s="13">
        <v>0</v>
      </c>
      <c r="O90" s="180"/>
      <c r="P90" s="39" t="str">
        <f t="shared" si="16"/>
        <v>C66 SERVICE/OTHERS</v>
      </c>
      <c r="Q90" s="179" t="s">
        <v>31</v>
      </c>
      <c r="R90" s="13" t="s">
        <v>32</v>
      </c>
      <c r="S90" s="13" t="s">
        <v>36</v>
      </c>
      <c r="T90" s="14"/>
      <c r="U90" s="14"/>
      <c r="V90" s="65"/>
      <c r="W90" s="14"/>
      <c r="X90" s="181"/>
      <c r="Y90" s="182"/>
      <c r="Z90" s="18" t="str">
        <f t="shared" si="17"/>
        <v/>
      </c>
      <c r="AA90" s="183"/>
      <c r="AB90" s="184">
        <v>142000</v>
      </c>
      <c r="AC90" s="185">
        <f t="shared" si="18"/>
        <v>0</v>
      </c>
      <c r="AD90" s="140"/>
      <c r="AE90" s="186">
        <f t="shared" si="19"/>
        <v>0</v>
      </c>
      <c r="AF90" s="186" t="str">
        <f>IF(AND(COUNTIFS($J$18:J90,J90)=1,AE90=1),1,"")</f>
        <v/>
      </c>
      <c r="AG90" s="186" t="str">
        <f>IF(C90="","",IF(AND(COUNTIFS($J$18:J90,J90)=1,C90&lt;&gt;""),1,""))</f>
        <v/>
      </c>
      <c r="AH90" s="186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9"/>
      <c r="AM90" s="69"/>
      <c r="AN90" s="69"/>
      <c r="AO90" s="69"/>
      <c r="AP90" s="28" t="str">
        <f t="shared" si="23"/>
        <v>20218</v>
      </c>
      <c r="AQ90" s="28" t="str">
        <f t="shared" si="24"/>
        <v/>
      </c>
      <c r="AR90" s="214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39.6">
      <c r="A91" s="65"/>
      <c r="B91" s="66"/>
      <c r="C91" s="66"/>
      <c r="D91" s="39" t="str">
        <f t="shared" si="14"/>
        <v/>
      </c>
      <c r="E91" s="13" t="s">
        <v>40</v>
      </c>
      <c r="F91" s="179">
        <v>2021</v>
      </c>
      <c r="G91" s="179">
        <v>8</v>
      </c>
      <c r="H91" s="67"/>
      <c r="I91" s="39" t="str">
        <f t="shared" si="15"/>
        <v>Q2</v>
      </c>
      <c r="J91" s="68"/>
      <c r="K91" s="67"/>
      <c r="L91" s="17" t="s">
        <v>29</v>
      </c>
      <c r="M91" s="13" t="s">
        <v>30</v>
      </c>
      <c r="N91" s="13">
        <v>0</v>
      </c>
      <c r="O91" s="180"/>
      <c r="P91" s="39" t="str">
        <f t="shared" si="16"/>
        <v>C66 SERVICE/OTHERS</v>
      </c>
      <c r="Q91" s="179" t="s">
        <v>31</v>
      </c>
      <c r="R91" s="13" t="s">
        <v>32</v>
      </c>
      <c r="S91" s="13" t="s">
        <v>37</v>
      </c>
      <c r="T91" s="14"/>
      <c r="U91" s="14"/>
      <c r="V91" s="65"/>
      <c r="W91" s="14"/>
      <c r="X91" s="181"/>
      <c r="Y91" s="182"/>
      <c r="Z91" s="18" t="str">
        <f t="shared" si="17"/>
        <v/>
      </c>
      <c r="AA91" s="183"/>
      <c r="AB91" s="184">
        <v>82000</v>
      </c>
      <c r="AC91" s="185">
        <f t="shared" si="18"/>
        <v>0</v>
      </c>
      <c r="AD91" s="140"/>
      <c r="AE91" s="186">
        <f t="shared" si="19"/>
        <v>0</v>
      </c>
      <c r="AF91" s="186" t="str">
        <f>IF(AND(COUNTIFS($J$18:J91,J91)=1,AE91=1),1,"")</f>
        <v/>
      </c>
      <c r="AG91" s="186" t="str">
        <f>IF(C91="","",IF(AND(COUNTIFS($J$18:J91,J91)=1,C91&lt;&gt;""),1,""))</f>
        <v/>
      </c>
      <c r="AH91" s="186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9"/>
      <c r="AM91" s="69"/>
      <c r="AN91" s="69"/>
      <c r="AO91" s="69"/>
      <c r="AP91" s="28" t="str">
        <f t="shared" si="23"/>
        <v>20218</v>
      </c>
      <c r="AQ91" s="28" t="str">
        <f t="shared" si="24"/>
        <v/>
      </c>
      <c r="AR91" s="214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39.6">
      <c r="A92" s="65"/>
      <c r="B92" s="66"/>
      <c r="C92" s="66"/>
      <c r="D92" s="39" t="str">
        <f t="shared" si="14"/>
        <v/>
      </c>
      <c r="E92" s="13" t="s">
        <v>40</v>
      </c>
      <c r="F92" s="179">
        <v>2021</v>
      </c>
      <c r="G92" s="179">
        <v>8</v>
      </c>
      <c r="H92" s="67"/>
      <c r="I92" s="39" t="str">
        <f t="shared" si="15"/>
        <v>Q2</v>
      </c>
      <c r="J92" s="68"/>
      <c r="K92" s="67"/>
      <c r="L92" s="17" t="s">
        <v>29</v>
      </c>
      <c r="M92" s="13" t="s">
        <v>30</v>
      </c>
      <c r="N92" s="13">
        <v>0</v>
      </c>
      <c r="O92" s="180"/>
      <c r="P92" s="39" t="str">
        <f t="shared" si="16"/>
        <v>C66 SERVICE/OTHERS</v>
      </c>
      <c r="Q92" s="179" t="s">
        <v>31</v>
      </c>
      <c r="R92" s="13" t="s">
        <v>32</v>
      </c>
      <c r="S92" s="13" t="s">
        <v>38</v>
      </c>
      <c r="T92" s="14"/>
      <c r="U92" s="14"/>
      <c r="V92" s="65"/>
      <c r="W92" s="14"/>
      <c r="X92" s="181"/>
      <c r="Y92" s="182"/>
      <c r="Z92" s="18" t="str">
        <f t="shared" si="17"/>
        <v/>
      </c>
      <c r="AA92" s="183"/>
      <c r="AB92" s="184">
        <v>136000</v>
      </c>
      <c r="AC92" s="185">
        <f t="shared" si="18"/>
        <v>0</v>
      </c>
      <c r="AD92" s="140"/>
      <c r="AE92" s="186">
        <f t="shared" si="19"/>
        <v>0</v>
      </c>
      <c r="AF92" s="186" t="str">
        <f>IF(AND(COUNTIFS($J$18:J92,J92)=1,AE92=1),1,"")</f>
        <v/>
      </c>
      <c r="AG92" s="186" t="str">
        <f>IF(C92="","",IF(AND(COUNTIFS($J$18:J92,J92)=1,C92&lt;&gt;""),1,""))</f>
        <v/>
      </c>
      <c r="AH92" s="186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9"/>
      <c r="AM92" s="69"/>
      <c r="AN92" s="69"/>
      <c r="AO92" s="69"/>
      <c r="AP92" s="28" t="str">
        <f t="shared" si="23"/>
        <v>20218</v>
      </c>
      <c r="AQ92" s="28" t="str">
        <f t="shared" si="24"/>
        <v/>
      </c>
      <c r="AR92" s="214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39.6">
      <c r="A93" s="65"/>
      <c r="B93" s="66"/>
      <c r="C93" s="66"/>
      <c r="D93" s="39" t="str">
        <f t="shared" si="14"/>
        <v/>
      </c>
      <c r="E93" s="13" t="s">
        <v>40</v>
      </c>
      <c r="F93" s="179">
        <v>2021</v>
      </c>
      <c r="G93" s="179">
        <v>8</v>
      </c>
      <c r="H93" s="67"/>
      <c r="I93" s="39" t="str">
        <f t="shared" si="15"/>
        <v>Q2</v>
      </c>
      <c r="J93" s="68"/>
      <c r="K93" s="67"/>
      <c r="L93" s="17" t="s">
        <v>29</v>
      </c>
      <c r="M93" s="13" t="s">
        <v>30</v>
      </c>
      <c r="N93" s="13">
        <v>0</v>
      </c>
      <c r="O93" s="180"/>
      <c r="P93" s="39" t="str">
        <f t="shared" si="16"/>
        <v>C66 SERVICE/OTHERS</v>
      </c>
      <c r="Q93" s="179" t="s">
        <v>31</v>
      </c>
      <c r="R93" s="13" t="s">
        <v>32</v>
      </c>
      <c r="S93" s="13" t="s">
        <v>39</v>
      </c>
      <c r="T93" s="14"/>
      <c r="U93" s="14"/>
      <c r="V93" s="65"/>
      <c r="W93" s="14"/>
      <c r="X93" s="181"/>
      <c r="Y93" s="182"/>
      <c r="Z93" s="18" t="str">
        <f t="shared" si="17"/>
        <v/>
      </c>
      <c r="AA93" s="183"/>
      <c r="AB93" s="184">
        <v>48000</v>
      </c>
      <c r="AC93" s="185">
        <f t="shared" si="18"/>
        <v>0</v>
      </c>
      <c r="AD93" s="140"/>
      <c r="AE93" s="186">
        <f t="shared" si="19"/>
        <v>0</v>
      </c>
      <c r="AF93" s="186" t="str">
        <f>IF(AND(COUNTIFS($J$18:J93,J93)=1,AE93=1),1,"")</f>
        <v/>
      </c>
      <c r="AG93" s="186" t="str">
        <f>IF(C93="","",IF(AND(COUNTIFS($J$18:J93,J93)=1,C93&lt;&gt;""),1,""))</f>
        <v/>
      </c>
      <c r="AH93" s="186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9"/>
      <c r="AM93" s="69"/>
      <c r="AN93" s="69"/>
      <c r="AO93" s="69"/>
      <c r="AP93" s="28" t="str">
        <f t="shared" si="23"/>
        <v>20218</v>
      </c>
      <c r="AQ93" s="28" t="str">
        <f t="shared" si="24"/>
        <v/>
      </c>
      <c r="AR93" s="214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39.6">
      <c r="A94" s="65"/>
      <c r="B94" s="66"/>
      <c r="C94" s="66"/>
      <c r="D94" s="39" t="str">
        <f t="shared" si="14"/>
        <v/>
      </c>
      <c r="E94" s="13" t="s">
        <v>40</v>
      </c>
      <c r="F94" s="179">
        <v>2021</v>
      </c>
      <c r="G94" s="179">
        <v>9</v>
      </c>
      <c r="H94" s="67"/>
      <c r="I94" s="39" t="str">
        <f t="shared" si="15"/>
        <v>Q2</v>
      </c>
      <c r="J94" s="68"/>
      <c r="K94" s="67"/>
      <c r="L94" s="17" t="s">
        <v>29</v>
      </c>
      <c r="M94" s="13" t="s">
        <v>30</v>
      </c>
      <c r="N94" s="13">
        <v>0</v>
      </c>
      <c r="O94" s="180"/>
      <c r="P94" s="39" t="str">
        <f t="shared" si="16"/>
        <v>C66 SERVICE/OTHERS</v>
      </c>
      <c r="Q94" s="179" t="s">
        <v>31</v>
      </c>
      <c r="R94" s="13" t="s">
        <v>32</v>
      </c>
      <c r="S94" s="13" t="s">
        <v>36</v>
      </c>
      <c r="T94" s="14"/>
      <c r="U94" s="14"/>
      <c r="V94" s="65"/>
      <c r="W94" s="14"/>
      <c r="X94" s="181"/>
      <c r="Y94" s="182"/>
      <c r="Z94" s="18" t="str">
        <f t="shared" si="17"/>
        <v/>
      </c>
      <c r="AA94" s="183"/>
      <c r="AB94" s="184">
        <v>327000</v>
      </c>
      <c r="AC94" s="185">
        <f t="shared" si="18"/>
        <v>0</v>
      </c>
      <c r="AD94" s="140"/>
      <c r="AE94" s="186">
        <f t="shared" si="19"/>
        <v>0</v>
      </c>
      <c r="AF94" s="186" t="str">
        <f>IF(AND(COUNTIFS($J$18:J94,J94)=1,AE94=1),1,"")</f>
        <v/>
      </c>
      <c r="AG94" s="186" t="str">
        <f>IF(C94="","",IF(AND(COUNTIFS($J$18:J94,J94)=1,C94&lt;&gt;""),1,""))</f>
        <v/>
      </c>
      <c r="AH94" s="186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9"/>
      <c r="AM94" s="69"/>
      <c r="AN94" s="69"/>
      <c r="AO94" s="69"/>
      <c r="AP94" s="28" t="str">
        <f t="shared" si="23"/>
        <v>20219</v>
      </c>
      <c r="AQ94" s="28" t="str">
        <f t="shared" si="24"/>
        <v/>
      </c>
      <c r="AR94" s="214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39.6">
      <c r="A95" s="65"/>
      <c r="B95" s="66"/>
      <c r="C95" s="66"/>
      <c r="D95" s="39" t="str">
        <f t="shared" si="14"/>
        <v/>
      </c>
      <c r="E95" s="13" t="s">
        <v>40</v>
      </c>
      <c r="F95" s="179">
        <v>2021</v>
      </c>
      <c r="G95" s="179">
        <v>9</v>
      </c>
      <c r="H95" s="67"/>
      <c r="I95" s="39" t="str">
        <f t="shared" si="15"/>
        <v>Q2</v>
      </c>
      <c r="J95" s="68"/>
      <c r="K95" s="67"/>
      <c r="L95" s="17" t="s">
        <v>29</v>
      </c>
      <c r="M95" s="13" t="s">
        <v>30</v>
      </c>
      <c r="N95" s="13">
        <v>0</v>
      </c>
      <c r="O95" s="180"/>
      <c r="P95" s="39" t="str">
        <f t="shared" si="16"/>
        <v>C66 SERVICE/OTHERS</v>
      </c>
      <c r="Q95" s="179" t="s">
        <v>31</v>
      </c>
      <c r="R95" s="13" t="s">
        <v>32</v>
      </c>
      <c r="S95" s="13" t="s">
        <v>37</v>
      </c>
      <c r="T95" s="14"/>
      <c r="U95" s="14"/>
      <c r="V95" s="65"/>
      <c r="W95" s="14"/>
      <c r="X95" s="181"/>
      <c r="Y95" s="182"/>
      <c r="Z95" s="18" t="str">
        <f t="shared" si="17"/>
        <v/>
      </c>
      <c r="AA95" s="183"/>
      <c r="AB95" s="184">
        <v>175000</v>
      </c>
      <c r="AC95" s="185">
        <f t="shared" si="18"/>
        <v>0</v>
      </c>
      <c r="AD95" s="140"/>
      <c r="AE95" s="186">
        <f t="shared" si="19"/>
        <v>0</v>
      </c>
      <c r="AF95" s="186" t="str">
        <f>IF(AND(COUNTIFS($J$18:J95,J95)=1,AE95=1),1,"")</f>
        <v/>
      </c>
      <c r="AG95" s="186" t="str">
        <f>IF(C95="","",IF(AND(COUNTIFS($J$18:J95,J95)=1,C95&lt;&gt;""),1,""))</f>
        <v/>
      </c>
      <c r="AH95" s="186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9"/>
      <c r="AM95" s="69"/>
      <c r="AN95" s="69"/>
      <c r="AO95" s="69"/>
      <c r="AP95" s="28" t="str">
        <f t="shared" si="23"/>
        <v>20219</v>
      </c>
      <c r="AQ95" s="28" t="str">
        <f t="shared" si="24"/>
        <v/>
      </c>
      <c r="AR95" s="214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39.6">
      <c r="A96" s="65"/>
      <c r="B96" s="66"/>
      <c r="C96" s="66"/>
      <c r="D96" s="39" t="str">
        <f t="shared" si="14"/>
        <v/>
      </c>
      <c r="E96" s="13" t="s">
        <v>40</v>
      </c>
      <c r="F96" s="179">
        <v>2021</v>
      </c>
      <c r="G96" s="179">
        <v>9</v>
      </c>
      <c r="H96" s="67"/>
      <c r="I96" s="39" t="str">
        <f t="shared" si="15"/>
        <v>Q2</v>
      </c>
      <c r="J96" s="68"/>
      <c r="K96" s="67"/>
      <c r="L96" s="17" t="s">
        <v>29</v>
      </c>
      <c r="M96" s="13" t="s">
        <v>30</v>
      </c>
      <c r="N96" s="13">
        <v>0</v>
      </c>
      <c r="O96" s="180"/>
      <c r="P96" s="39" t="str">
        <f t="shared" si="16"/>
        <v>C66 SERVICE/OTHERS</v>
      </c>
      <c r="Q96" s="179" t="s">
        <v>31</v>
      </c>
      <c r="R96" s="13" t="s">
        <v>32</v>
      </c>
      <c r="S96" s="13" t="s">
        <v>38</v>
      </c>
      <c r="T96" s="14"/>
      <c r="U96" s="14"/>
      <c r="V96" s="65"/>
      <c r="W96" s="14"/>
      <c r="X96" s="181"/>
      <c r="Y96" s="182"/>
      <c r="Z96" s="18" t="str">
        <f t="shared" si="17"/>
        <v/>
      </c>
      <c r="AA96" s="183"/>
      <c r="AB96" s="184">
        <v>18000</v>
      </c>
      <c r="AC96" s="185">
        <f t="shared" si="18"/>
        <v>0</v>
      </c>
      <c r="AD96" s="140"/>
      <c r="AE96" s="186">
        <f t="shared" si="19"/>
        <v>0</v>
      </c>
      <c r="AF96" s="186" t="str">
        <f>IF(AND(COUNTIFS($J$18:J96,J96)=1,AE96=1),1,"")</f>
        <v/>
      </c>
      <c r="AG96" s="186" t="str">
        <f>IF(C96="","",IF(AND(COUNTIFS($J$18:J96,J96)=1,C96&lt;&gt;""),1,""))</f>
        <v/>
      </c>
      <c r="AH96" s="186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9"/>
      <c r="AM96" s="69"/>
      <c r="AN96" s="69"/>
      <c r="AO96" s="69"/>
      <c r="AP96" s="28" t="str">
        <f t="shared" si="23"/>
        <v>20219</v>
      </c>
      <c r="AQ96" s="28" t="str">
        <f t="shared" si="24"/>
        <v/>
      </c>
      <c r="AR96" s="214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39.6">
      <c r="A97" s="65"/>
      <c r="B97" s="66"/>
      <c r="C97" s="66"/>
      <c r="D97" s="39" t="str">
        <f t="shared" si="14"/>
        <v/>
      </c>
      <c r="E97" s="13" t="s">
        <v>40</v>
      </c>
      <c r="F97" s="179">
        <v>2021</v>
      </c>
      <c r="G97" s="179">
        <v>9</v>
      </c>
      <c r="H97" s="67"/>
      <c r="I97" s="39" t="str">
        <f t="shared" si="15"/>
        <v>Q2</v>
      </c>
      <c r="J97" s="68"/>
      <c r="K97" s="67"/>
      <c r="L97" s="17" t="s">
        <v>29</v>
      </c>
      <c r="M97" s="13" t="s">
        <v>30</v>
      </c>
      <c r="N97" s="13">
        <v>0</v>
      </c>
      <c r="O97" s="180"/>
      <c r="P97" s="39" t="str">
        <f t="shared" si="16"/>
        <v>C66 SERVICE/OTHERS</v>
      </c>
      <c r="Q97" s="179" t="s">
        <v>31</v>
      </c>
      <c r="R97" s="13" t="s">
        <v>32</v>
      </c>
      <c r="S97" s="13" t="s">
        <v>39</v>
      </c>
      <c r="T97" s="14"/>
      <c r="U97" s="14"/>
      <c r="V97" s="65"/>
      <c r="W97" s="14"/>
      <c r="X97" s="181"/>
      <c r="Y97" s="182"/>
      <c r="Z97" s="18" t="str">
        <f t="shared" si="17"/>
        <v/>
      </c>
      <c r="AA97" s="183"/>
      <c r="AB97" s="184">
        <v>61000</v>
      </c>
      <c r="AC97" s="185">
        <f t="shared" si="18"/>
        <v>0</v>
      </c>
      <c r="AD97" s="140"/>
      <c r="AE97" s="186">
        <f t="shared" si="19"/>
        <v>0</v>
      </c>
      <c r="AF97" s="186" t="str">
        <f>IF(AND(COUNTIFS($J$18:J97,J97)=1,AE97=1),1,"")</f>
        <v/>
      </c>
      <c r="AG97" s="186" t="str">
        <f>IF(C97="","",IF(AND(COUNTIFS($J$18:J97,J97)=1,C97&lt;&gt;""),1,""))</f>
        <v/>
      </c>
      <c r="AH97" s="186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9"/>
      <c r="AM97" s="69"/>
      <c r="AN97" s="69"/>
      <c r="AO97" s="69"/>
      <c r="AP97" s="28" t="str">
        <f t="shared" si="23"/>
        <v>20219</v>
      </c>
      <c r="AQ97" s="28" t="str">
        <f t="shared" si="24"/>
        <v/>
      </c>
      <c r="AR97" s="214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39.6">
      <c r="A98" s="65"/>
      <c r="B98" s="66"/>
      <c r="C98" s="66"/>
      <c r="D98" s="39" t="str">
        <f t="shared" si="14"/>
        <v/>
      </c>
      <c r="E98" s="13" t="s">
        <v>40</v>
      </c>
      <c r="F98" s="179">
        <v>2021</v>
      </c>
      <c r="G98" s="179">
        <v>10</v>
      </c>
      <c r="H98" s="67"/>
      <c r="I98" s="39" t="str">
        <f t="shared" si="15"/>
        <v>Q3</v>
      </c>
      <c r="J98" s="68"/>
      <c r="K98" s="67"/>
      <c r="L98" s="17" t="s">
        <v>29</v>
      </c>
      <c r="M98" s="13" t="s">
        <v>30</v>
      </c>
      <c r="N98" s="13">
        <v>0</v>
      </c>
      <c r="O98" s="180"/>
      <c r="P98" s="39" t="str">
        <f t="shared" si="16"/>
        <v>C66 SERVICE/OTHERS</v>
      </c>
      <c r="Q98" s="179" t="s">
        <v>31</v>
      </c>
      <c r="R98" s="13" t="s">
        <v>32</v>
      </c>
      <c r="S98" s="13" t="s">
        <v>36</v>
      </c>
      <c r="T98" s="14"/>
      <c r="U98" s="14"/>
      <c r="V98" s="65"/>
      <c r="W98" s="14"/>
      <c r="X98" s="181"/>
      <c r="Y98" s="182"/>
      <c r="Z98" s="18" t="str">
        <f t="shared" si="17"/>
        <v/>
      </c>
      <c r="AA98" s="183"/>
      <c r="AB98" s="184">
        <v>443000</v>
      </c>
      <c r="AC98" s="185">
        <f t="shared" si="18"/>
        <v>0</v>
      </c>
      <c r="AD98" s="140"/>
      <c r="AE98" s="186">
        <f t="shared" si="19"/>
        <v>0</v>
      </c>
      <c r="AF98" s="186" t="str">
        <f>IF(AND(COUNTIFS($J$18:J98,J98)=1,AE98=1),1,"")</f>
        <v/>
      </c>
      <c r="AG98" s="186" t="str">
        <f>IF(C98="","",IF(AND(COUNTIFS($J$18:J98,J98)=1,C98&lt;&gt;""),1,""))</f>
        <v/>
      </c>
      <c r="AH98" s="186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9"/>
      <c r="AM98" s="69"/>
      <c r="AN98" s="69"/>
      <c r="AO98" s="69"/>
      <c r="AP98" s="28" t="str">
        <f t="shared" si="23"/>
        <v>202110</v>
      </c>
      <c r="AQ98" s="28" t="str">
        <f t="shared" si="24"/>
        <v/>
      </c>
      <c r="AR98" s="214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39.6">
      <c r="A99" s="65"/>
      <c r="B99" s="66"/>
      <c r="C99" s="66"/>
      <c r="D99" s="39" t="str">
        <f t="shared" si="14"/>
        <v/>
      </c>
      <c r="E99" s="13" t="s">
        <v>40</v>
      </c>
      <c r="F99" s="179">
        <v>2021</v>
      </c>
      <c r="G99" s="179">
        <v>10</v>
      </c>
      <c r="H99" s="67"/>
      <c r="I99" s="39" t="str">
        <f t="shared" si="15"/>
        <v>Q3</v>
      </c>
      <c r="J99" s="68"/>
      <c r="K99" s="67"/>
      <c r="L99" s="17" t="s">
        <v>29</v>
      </c>
      <c r="M99" s="13" t="s">
        <v>30</v>
      </c>
      <c r="N99" s="13">
        <v>0</v>
      </c>
      <c r="O99" s="180"/>
      <c r="P99" s="39" t="str">
        <f t="shared" si="16"/>
        <v>C66 SERVICE/OTHERS</v>
      </c>
      <c r="Q99" s="179" t="s">
        <v>31</v>
      </c>
      <c r="R99" s="13" t="s">
        <v>32</v>
      </c>
      <c r="S99" s="13" t="s">
        <v>37</v>
      </c>
      <c r="T99" s="14"/>
      <c r="U99" s="14"/>
      <c r="V99" s="65"/>
      <c r="W99" s="14"/>
      <c r="X99" s="181"/>
      <c r="Y99" s="182"/>
      <c r="Z99" s="18" t="str">
        <f t="shared" si="17"/>
        <v/>
      </c>
      <c r="AA99" s="183"/>
      <c r="AB99" s="184">
        <v>322000</v>
      </c>
      <c r="AC99" s="185">
        <f t="shared" si="18"/>
        <v>0</v>
      </c>
      <c r="AD99" s="140"/>
      <c r="AE99" s="186">
        <f t="shared" si="19"/>
        <v>0</v>
      </c>
      <c r="AF99" s="186" t="str">
        <f>IF(AND(COUNTIFS($J$18:J99,J99)=1,AE99=1),1,"")</f>
        <v/>
      </c>
      <c r="AG99" s="186" t="str">
        <f>IF(C99="","",IF(AND(COUNTIFS($J$18:J99,J99)=1,C99&lt;&gt;""),1,""))</f>
        <v/>
      </c>
      <c r="AH99" s="186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9"/>
      <c r="AM99" s="69"/>
      <c r="AN99" s="69"/>
      <c r="AO99" s="69"/>
      <c r="AP99" s="28" t="str">
        <f t="shared" si="23"/>
        <v>202110</v>
      </c>
      <c r="AQ99" s="28" t="str">
        <f t="shared" si="24"/>
        <v/>
      </c>
      <c r="AR99" s="214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39.6">
      <c r="A100" s="65"/>
      <c r="B100" s="66"/>
      <c r="C100" s="66"/>
      <c r="D100" s="39" t="str">
        <f t="shared" si="14"/>
        <v/>
      </c>
      <c r="E100" s="13" t="s">
        <v>40</v>
      </c>
      <c r="F100" s="179">
        <v>2021</v>
      </c>
      <c r="G100" s="179">
        <v>10</v>
      </c>
      <c r="H100" s="67"/>
      <c r="I100" s="39" t="str">
        <f t="shared" si="15"/>
        <v>Q3</v>
      </c>
      <c r="J100" s="68"/>
      <c r="K100" s="67"/>
      <c r="L100" s="17" t="s">
        <v>29</v>
      </c>
      <c r="M100" s="13" t="s">
        <v>30</v>
      </c>
      <c r="N100" s="13">
        <v>0</v>
      </c>
      <c r="O100" s="180"/>
      <c r="P100" s="39" t="str">
        <f t="shared" si="16"/>
        <v>C66 SERVICE/OTHERS</v>
      </c>
      <c r="Q100" s="179" t="s">
        <v>31</v>
      </c>
      <c r="R100" s="13" t="s">
        <v>32</v>
      </c>
      <c r="S100" s="13" t="s">
        <v>38</v>
      </c>
      <c r="T100" s="14"/>
      <c r="U100" s="14"/>
      <c r="V100" s="65"/>
      <c r="W100" s="14"/>
      <c r="X100" s="181"/>
      <c r="Y100" s="182"/>
      <c r="Z100" s="18" t="str">
        <f t="shared" si="17"/>
        <v/>
      </c>
      <c r="AA100" s="183"/>
      <c r="AB100" s="184">
        <v>234000</v>
      </c>
      <c r="AC100" s="185">
        <f t="shared" si="18"/>
        <v>0</v>
      </c>
      <c r="AD100" s="140"/>
      <c r="AE100" s="186">
        <f t="shared" si="19"/>
        <v>0</v>
      </c>
      <c r="AF100" s="186" t="str">
        <f>IF(AND(COUNTIFS($J$18:J100,J100)=1,AE100=1),1,"")</f>
        <v/>
      </c>
      <c r="AG100" s="186" t="str">
        <f>IF(C100="","",IF(AND(COUNTIFS($J$18:J100,J100)=1,C100&lt;&gt;""),1,""))</f>
        <v/>
      </c>
      <c r="AH100" s="186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9"/>
      <c r="AM100" s="69"/>
      <c r="AN100" s="69"/>
      <c r="AO100" s="69"/>
      <c r="AP100" s="28" t="str">
        <f t="shared" si="23"/>
        <v>202110</v>
      </c>
      <c r="AQ100" s="28" t="str">
        <f t="shared" si="24"/>
        <v/>
      </c>
      <c r="AR100" s="214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39.6">
      <c r="A101" s="65"/>
      <c r="B101" s="66"/>
      <c r="C101" s="66"/>
      <c r="D101" s="39" t="str">
        <f t="shared" si="14"/>
        <v/>
      </c>
      <c r="E101" s="13" t="s">
        <v>40</v>
      </c>
      <c r="F101" s="179">
        <v>2021</v>
      </c>
      <c r="G101" s="179">
        <v>10</v>
      </c>
      <c r="H101" s="67"/>
      <c r="I101" s="39" t="str">
        <f t="shared" si="15"/>
        <v>Q3</v>
      </c>
      <c r="J101" s="68"/>
      <c r="K101" s="67"/>
      <c r="L101" s="17" t="s">
        <v>29</v>
      </c>
      <c r="M101" s="13" t="s">
        <v>30</v>
      </c>
      <c r="N101" s="13">
        <v>0</v>
      </c>
      <c r="O101" s="180"/>
      <c r="P101" s="39" t="str">
        <f t="shared" si="16"/>
        <v>C66 SERVICE/OTHERS</v>
      </c>
      <c r="Q101" s="179" t="s">
        <v>31</v>
      </c>
      <c r="R101" s="13" t="s">
        <v>32</v>
      </c>
      <c r="S101" s="13" t="s">
        <v>39</v>
      </c>
      <c r="T101" s="14"/>
      <c r="U101" s="14"/>
      <c r="V101" s="65"/>
      <c r="W101" s="14"/>
      <c r="X101" s="181"/>
      <c r="Y101" s="182"/>
      <c r="Z101" s="18" t="str">
        <f t="shared" si="17"/>
        <v/>
      </c>
      <c r="AA101" s="183"/>
      <c r="AB101" s="184">
        <v>13000</v>
      </c>
      <c r="AC101" s="185">
        <f t="shared" si="18"/>
        <v>0</v>
      </c>
      <c r="AD101" s="140"/>
      <c r="AE101" s="186">
        <f t="shared" si="19"/>
        <v>0</v>
      </c>
      <c r="AF101" s="186" t="str">
        <f>IF(AND(COUNTIFS($J$18:J101,J101)=1,AE101=1),1,"")</f>
        <v/>
      </c>
      <c r="AG101" s="186" t="str">
        <f>IF(C101="","",IF(AND(COUNTIFS($J$18:J101,J101)=1,C101&lt;&gt;""),1,""))</f>
        <v/>
      </c>
      <c r="AH101" s="186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9"/>
      <c r="AM101" s="69"/>
      <c r="AN101" s="69"/>
      <c r="AO101" s="69"/>
      <c r="AP101" s="28" t="str">
        <f t="shared" si="23"/>
        <v>202110</v>
      </c>
      <c r="AQ101" s="28" t="str">
        <f t="shared" si="24"/>
        <v/>
      </c>
      <c r="AR101" s="214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39.6">
      <c r="A102" s="65"/>
      <c r="B102" s="66"/>
      <c r="C102" s="66"/>
      <c r="D102" s="39" t="str">
        <f t="shared" si="14"/>
        <v/>
      </c>
      <c r="E102" s="13" t="s">
        <v>40</v>
      </c>
      <c r="F102" s="179">
        <v>2021</v>
      </c>
      <c r="G102" s="179">
        <v>11</v>
      </c>
      <c r="H102" s="67"/>
      <c r="I102" s="39" t="str">
        <f t="shared" si="15"/>
        <v>Q3</v>
      </c>
      <c r="J102" s="68"/>
      <c r="K102" s="67"/>
      <c r="L102" s="17" t="s">
        <v>29</v>
      </c>
      <c r="M102" s="13" t="s">
        <v>30</v>
      </c>
      <c r="N102" s="13">
        <v>0</v>
      </c>
      <c r="O102" s="180"/>
      <c r="P102" s="39" t="str">
        <f t="shared" si="16"/>
        <v>C66 SERVICE/OTHERS</v>
      </c>
      <c r="Q102" s="179" t="s">
        <v>31</v>
      </c>
      <c r="R102" s="13" t="s">
        <v>32</v>
      </c>
      <c r="S102" s="13" t="s">
        <v>36</v>
      </c>
      <c r="T102" s="14"/>
      <c r="U102" s="14"/>
      <c r="V102" s="65"/>
      <c r="W102" s="14"/>
      <c r="X102" s="181"/>
      <c r="Y102" s="182"/>
      <c r="Z102" s="18" t="str">
        <f t="shared" si="17"/>
        <v/>
      </c>
      <c r="AA102" s="183"/>
      <c r="AB102" s="184">
        <v>528000</v>
      </c>
      <c r="AC102" s="185">
        <f t="shared" si="18"/>
        <v>0</v>
      </c>
      <c r="AD102" s="140"/>
      <c r="AE102" s="186">
        <f t="shared" si="19"/>
        <v>0</v>
      </c>
      <c r="AF102" s="186" t="str">
        <f>IF(AND(COUNTIFS($J$18:J102,J102)=1,AE102=1),1,"")</f>
        <v/>
      </c>
      <c r="AG102" s="186" t="str">
        <f>IF(C102="","",IF(AND(COUNTIFS($J$18:J102,J102)=1,C102&lt;&gt;""),1,""))</f>
        <v/>
      </c>
      <c r="AH102" s="186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9"/>
      <c r="AM102" s="69"/>
      <c r="AN102" s="69"/>
      <c r="AO102" s="69"/>
      <c r="AP102" s="28" t="str">
        <f t="shared" si="23"/>
        <v>202111</v>
      </c>
      <c r="AQ102" s="28" t="str">
        <f t="shared" si="24"/>
        <v/>
      </c>
      <c r="AR102" s="214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39.6">
      <c r="A103" s="65"/>
      <c r="B103" s="66"/>
      <c r="C103" s="66"/>
      <c r="D103" s="39" t="str">
        <f t="shared" si="14"/>
        <v/>
      </c>
      <c r="E103" s="13" t="s">
        <v>40</v>
      </c>
      <c r="F103" s="179">
        <v>2021</v>
      </c>
      <c r="G103" s="179">
        <v>11</v>
      </c>
      <c r="H103" s="67"/>
      <c r="I103" s="39" t="str">
        <f t="shared" si="15"/>
        <v>Q3</v>
      </c>
      <c r="J103" s="68"/>
      <c r="K103" s="67"/>
      <c r="L103" s="17" t="s">
        <v>29</v>
      </c>
      <c r="M103" s="13" t="s">
        <v>30</v>
      </c>
      <c r="N103" s="13">
        <v>0</v>
      </c>
      <c r="O103" s="180"/>
      <c r="P103" s="39" t="str">
        <f t="shared" si="16"/>
        <v>C66 SERVICE/OTHERS</v>
      </c>
      <c r="Q103" s="179" t="s">
        <v>31</v>
      </c>
      <c r="R103" s="13" t="s">
        <v>32</v>
      </c>
      <c r="S103" s="13" t="s">
        <v>37</v>
      </c>
      <c r="T103" s="14"/>
      <c r="U103" s="14"/>
      <c r="V103" s="65"/>
      <c r="W103" s="14"/>
      <c r="X103" s="181"/>
      <c r="Y103" s="182"/>
      <c r="Z103" s="18" t="str">
        <f t="shared" si="17"/>
        <v/>
      </c>
      <c r="AA103" s="183"/>
      <c r="AB103" s="184">
        <v>284000</v>
      </c>
      <c r="AC103" s="185">
        <f t="shared" si="18"/>
        <v>0</v>
      </c>
      <c r="AD103" s="140"/>
      <c r="AE103" s="186">
        <f t="shared" si="19"/>
        <v>0</v>
      </c>
      <c r="AF103" s="186" t="str">
        <f>IF(AND(COUNTIFS($J$18:J103,J103)=1,AE103=1),1,"")</f>
        <v/>
      </c>
      <c r="AG103" s="186" t="str">
        <f>IF(C103="","",IF(AND(COUNTIFS($J$18:J103,J103)=1,C103&lt;&gt;""),1,""))</f>
        <v/>
      </c>
      <c r="AH103" s="186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9"/>
      <c r="AM103" s="69"/>
      <c r="AN103" s="69"/>
      <c r="AO103" s="69"/>
      <c r="AP103" s="28" t="str">
        <f t="shared" si="23"/>
        <v>202111</v>
      </c>
      <c r="AQ103" s="28" t="str">
        <f t="shared" si="24"/>
        <v/>
      </c>
      <c r="AR103" s="214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39.6">
      <c r="A104" s="65"/>
      <c r="B104" s="66"/>
      <c r="C104" s="66"/>
      <c r="D104" s="39" t="str">
        <f t="shared" si="14"/>
        <v/>
      </c>
      <c r="E104" s="13" t="s">
        <v>40</v>
      </c>
      <c r="F104" s="179">
        <v>2021</v>
      </c>
      <c r="G104" s="179">
        <v>11</v>
      </c>
      <c r="H104" s="67"/>
      <c r="I104" s="39" t="str">
        <f t="shared" si="15"/>
        <v>Q3</v>
      </c>
      <c r="J104" s="68"/>
      <c r="K104" s="67"/>
      <c r="L104" s="17" t="s">
        <v>29</v>
      </c>
      <c r="M104" s="13" t="s">
        <v>30</v>
      </c>
      <c r="N104" s="13">
        <v>0</v>
      </c>
      <c r="O104" s="180"/>
      <c r="P104" s="39" t="str">
        <f t="shared" si="16"/>
        <v>C66 SERVICE/OTHERS</v>
      </c>
      <c r="Q104" s="179" t="s">
        <v>31</v>
      </c>
      <c r="R104" s="13" t="s">
        <v>32</v>
      </c>
      <c r="S104" s="13" t="s">
        <v>38</v>
      </c>
      <c r="T104" s="14"/>
      <c r="U104" s="14"/>
      <c r="V104" s="65"/>
      <c r="W104" s="14"/>
      <c r="X104" s="181"/>
      <c r="Y104" s="182"/>
      <c r="Z104" s="18" t="str">
        <f t="shared" si="17"/>
        <v/>
      </c>
      <c r="AA104" s="183"/>
      <c r="AB104" s="184">
        <v>0</v>
      </c>
      <c r="AC104" s="185">
        <f t="shared" si="18"/>
        <v>0</v>
      </c>
      <c r="AD104" s="140"/>
      <c r="AE104" s="186">
        <f t="shared" si="19"/>
        <v>0</v>
      </c>
      <c r="AF104" s="186" t="str">
        <f>IF(AND(COUNTIFS($J$18:J104,J104)=1,AE104=1),1,"")</f>
        <v/>
      </c>
      <c r="AG104" s="186" t="str">
        <f>IF(C104="","",IF(AND(COUNTIFS($J$18:J104,J104)=1,C104&lt;&gt;""),1,""))</f>
        <v/>
      </c>
      <c r="AH104" s="186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9"/>
      <c r="AM104" s="69"/>
      <c r="AN104" s="69"/>
      <c r="AO104" s="69"/>
      <c r="AP104" s="28" t="str">
        <f t="shared" si="23"/>
        <v>202111</v>
      </c>
      <c r="AQ104" s="28" t="str">
        <f t="shared" si="24"/>
        <v/>
      </c>
      <c r="AR104" s="214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39.6">
      <c r="A105" s="65"/>
      <c r="B105" s="66"/>
      <c r="C105" s="66"/>
      <c r="D105" s="39" t="str">
        <f t="shared" si="14"/>
        <v/>
      </c>
      <c r="E105" s="13" t="s">
        <v>40</v>
      </c>
      <c r="F105" s="179">
        <v>2021</v>
      </c>
      <c r="G105" s="179">
        <v>11</v>
      </c>
      <c r="H105" s="67"/>
      <c r="I105" s="39" t="str">
        <f t="shared" si="15"/>
        <v>Q3</v>
      </c>
      <c r="J105" s="68"/>
      <c r="K105" s="67"/>
      <c r="L105" s="17" t="s">
        <v>29</v>
      </c>
      <c r="M105" s="13" t="s">
        <v>30</v>
      </c>
      <c r="N105" s="13">
        <v>0</v>
      </c>
      <c r="O105" s="180"/>
      <c r="P105" s="39" t="str">
        <f t="shared" si="16"/>
        <v>C66 SERVICE/OTHERS</v>
      </c>
      <c r="Q105" s="179" t="s">
        <v>31</v>
      </c>
      <c r="R105" s="13" t="s">
        <v>32</v>
      </c>
      <c r="S105" s="13" t="s">
        <v>39</v>
      </c>
      <c r="T105" s="14"/>
      <c r="U105" s="14"/>
      <c r="V105" s="65"/>
      <c r="W105" s="14"/>
      <c r="X105" s="181"/>
      <c r="Y105" s="182"/>
      <c r="Z105" s="18" t="str">
        <f t="shared" si="17"/>
        <v/>
      </c>
      <c r="AA105" s="183"/>
      <c r="AB105" s="184">
        <v>36000</v>
      </c>
      <c r="AC105" s="185">
        <f t="shared" si="18"/>
        <v>0</v>
      </c>
      <c r="AD105" s="140"/>
      <c r="AE105" s="186">
        <f t="shared" si="19"/>
        <v>0</v>
      </c>
      <c r="AF105" s="186" t="str">
        <f>IF(AND(COUNTIFS($J$18:J105,J105)=1,AE105=1),1,"")</f>
        <v/>
      </c>
      <c r="AG105" s="186" t="str">
        <f>IF(C105="","",IF(AND(COUNTIFS($J$18:J105,J105)=1,C105&lt;&gt;""),1,""))</f>
        <v/>
      </c>
      <c r="AH105" s="186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9"/>
      <c r="AM105" s="69"/>
      <c r="AN105" s="69"/>
      <c r="AO105" s="69"/>
      <c r="AP105" s="28" t="str">
        <f t="shared" si="23"/>
        <v>202111</v>
      </c>
      <c r="AQ105" s="28" t="str">
        <f t="shared" si="24"/>
        <v/>
      </c>
      <c r="AR105" s="214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39.6">
      <c r="A106" s="65"/>
      <c r="B106" s="66"/>
      <c r="C106" s="66"/>
      <c r="D106" s="39" t="str">
        <f t="shared" si="14"/>
        <v/>
      </c>
      <c r="E106" s="13" t="s">
        <v>40</v>
      </c>
      <c r="F106" s="179">
        <v>2021</v>
      </c>
      <c r="G106" s="179">
        <v>12</v>
      </c>
      <c r="H106" s="67"/>
      <c r="I106" s="39" t="str">
        <f t="shared" si="15"/>
        <v>Q3</v>
      </c>
      <c r="J106" s="68"/>
      <c r="K106" s="67"/>
      <c r="L106" s="17" t="s">
        <v>29</v>
      </c>
      <c r="M106" s="13" t="s">
        <v>30</v>
      </c>
      <c r="N106" s="13">
        <v>0</v>
      </c>
      <c r="O106" s="180"/>
      <c r="P106" s="39" t="str">
        <f t="shared" si="16"/>
        <v>C66 SERVICE/OTHERS</v>
      </c>
      <c r="Q106" s="179" t="s">
        <v>31</v>
      </c>
      <c r="R106" s="13" t="s">
        <v>32</v>
      </c>
      <c r="S106" s="13" t="s">
        <v>36</v>
      </c>
      <c r="T106" s="14"/>
      <c r="U106" s="14"/>
      <c r="V106" s="65"/>
      <c r="W106" s="14"/>
      <c r="X106" s="181"/>
      <c r="Y106" s="182"/>
      <c r="Z106" s="18" t="str">
        <f t="shared" si="17"/>
        <v/>
      </c>
      <c r="AA106" s="183"/>
      <c r="AB106" s="184">
        <v>324000</v>
      </c>
      <c r="AC106" s="185">
        <f t="shared" si="18"/>
        <v>0</v>
      </c>
      <c r="AD106" s="140"/>
      <c r="AE106" s="186">
        <f t="shared" si="19"/>
        <v>0</v>
      </c>
      <c r="AF106" s="186" t="str">
        <f>IF(AND(COUNTIFS($J$18:J106,J106)=1,AE106=1),1,"")</f>
        <v/>
      </c>
      <c r="AG106" s="186" t="str">
        <f>IF(C106="","",IF(AND(COUNTIFS($J$18:J106,J106)=1,C106&lt;&gt;""),1,""))</f>
        <v/>
      </c>
      <c r="AH106" s="186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9"/>
      <c r="AM106" s="69"/>
      <c r="AN106" s="69"/>
      <c r="AO106" s="69"/>
      <c r="AP106" s="28" t="str">
        <f t="shared" si="23"/>
        <v>202112</v>
      </c>
      <c r="AQ106" s="28" t="str">
        <f t="shared" si="24"/>
        <v/>
      </c>
      <c r="AR106" s="214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39.6">
      <c r="A107" s="65"/>
      <c r="B107" s="66"/>
      <c r="C107" s="66"/>
      <c r="D107" s="39" t="str">
        <f t="shared" si="14"/>
        <v/>
      </c>
      <c r="E107" s="13" t="s">
        <v>40</v>
      </c>
      <c r="F107" s="179">
        <v>2021</v>
      </c>
      <c r="G107" s="179">
        <v>12</v>
      </c>
      <c r="H107" s="67"/>
      <c r="I107" s="39" t="str">
        <f t="shared" si="15"/>
        <v>Q3</v>
      </c>
      <c r="J107" s="68"/>
      <c r="K107" s="67"/>
      <c r="L107" s="17" t="s">
        <v>29</v>
      </c>
      <c r="M107" s="13" t="s">
        <v>30</v>
      </c>
      <c r="N107" s="13">
        <v>0</v>
      </c>
      <c r="O107" s="180"/>
      <c r="P107" s="39" t="str">
        <f t="shared" si="16"/>
        <v>C66 SERVICE/OTHERS</v>
      </c>
      <c r="Q107" s="179" t="s">
        <v>31</v>
      </c>
      <c r="R107" s="13" t="s">
        <v>32</v>
      </c>
      <c r="S107" s="13" t="s">
        <v>37</v>
      </c>
      <c r="T107" s="14"/>
      <c r="U107" s="14"/>
      <c r="V107" s="65"/>
      <c r="W107" s="14"/>
      <c r="X107" s="181"/>
      <c r="Y107" s="182"/>
      <c r="Z107" s="18" t="str">
        <f t="shared" si="17"/>
        <v/>
      </c>
      <c r="AA107" s="183"/>
      <c r="AB107" s="184">
        <v>130000</v>
      </c>
      <c r="AC107" s="185">
        <f t="shared" si="18"/>
        <v>0</v>
      </c>
      <c r="AD107" s="140"/>
      <c r="AE107" s="186">
        <f t="shared" si="19"/>
        <v>0</v>
      </c>
      <c r="AF107" s="186" t="str">
        <f>IF(AND(COUNTIFS($J$18:J107,J107)=1,AE107=1),1,"")</f>
        <v/>
      </c>
      <c r="AG107" s="186" t="str">
        <f>IF(C107="","",IF(AND(COUNTIFS($J$18:J107,J107)=1,C107&lt;&gt;""),1,""))</f>
        <v/>
      </c>
      <c r="AH107" s="186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9"/>
      <c r="AM107" s="69"/>
      <c r="AN107" s="69"/>
      <c r="AO107" s="69"/>
      <c r="AP107" s="28" t="str">
        <f t="shared" si="23"/>
        <v>202112</v>
      </c>
      <c r="AQ107" s="28" t="str">
        <f t="shared" si="24"/>
        <v/>
      </c>
      <c r="AR107" s="214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39.6">
      <c r="A108" s="65"/>
      <c r="B108" s="66"/>
      <c r="C108" s="66"/>
      <c r="D108" s="39" t="str">
        <f t="shared" si="14"/>
        <v/>
      </c>
      <c r="E108" s="13" t="s">
        <v>40</v>
      </c>
      <c r="F108" s="179">
        <v>2021</v>
      </c>
      <c r="G108" s="179">
        <v>12</v>
      </c>
      <c r="H108" s="67"/>
      <c r="I108" s="39" t="str">
        <f t="shared" si="15"/>
        <v>Q3</v>
      </c>
      <c r="J108" s="68"/>
      <c r="K108" s="67"/>
      <c r="L108" s="17" t="s">
        <v>29</v>
      </c>
      <c r="M108" s="13" t="s">
        <v>30</v>
      </c>
      <c r="N108" s="13">
        <v>0</v>
      </c>
      <c r="O108" s="180"/>
      <c r="P108" s="39" t="str">
        <f t="shared" si="16"/>
        <v>C66 SERVICE/OTHERS</v>
      </c>
      <c r="Q108" s="179" t="s">
        <v>31</v>
      </c>
      <c r="R108" s="13" t="s">
        <v>32</v>
      </c>
      <c r="S108" s="13" t="s">
        <v>38</v>
      </c>
      <c r="T108" s="14"/>
      <c r="U108" s="14"/>
      <c r="V108" s="65"/>
      <c r="W108" s="14"/>
      <c r="X108" s="181"/>
      <c r="Y108" s="182"/>
      <c r="Z108" s="18" t="str">
        <f t="shared" si="17"/>
        <v/>
      </c>
      <c r="AA108" s="183"/>
      <c r="AB108" s="184">
        <v>82000</v>
      </c>
      <c r="AC108" s="185">
        <f t="shared" si="18"/>
        <v>0</v>
      </c>
      <c r="AD108" s="140"/>
      <c r="AE108" s="186">
        <f t="shared" si="19"/>
        <v>0</v>
      </c>
      <c r="AF108" s="186" t="str">
        <f>IF(AND(COUNTIFS($J$18:J108,J108)=1,AE108=1),1,"")</f>
        <v/>
      </c>
      <c r="AG108" s="186" t="str">
        <f>IF(C108="","",IF(AND(COUNTIFS($J$18:J108,J108)=1,C108&lt;&gt;""),1,""))</f>
        <v/>
      </c>
      <c r="AH108" s="186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9"/>
      <c r="AM108" s="69"/>
      <c r="AN108" s="69"/>
      <c r="AO108" s="69"/>
      <c r="AP108" s="28" t="str">
        <f t="shared" si="23"/>
        <v>202112</v>
      </c>
      <c r="AQ108" s="28" t="str">
        <f t="shared" si="24"/>
        <v/>
      </c>
      <c r="AR108" s="214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39.6">
      <c r="A109" s="65"/>
      <c r="B109" s="66"/>
      <c r="C109" s="66"/>
      <c r="D109" s="39" t="str">
        <f t="shared" si="14"/>
        <v/>
      </c>
      <c r="E109" s="13" t="s">
        <v>40</v>
      </c>
      <c r="F109" s="179">
        <v>2021</v>
      </c>
      <c r="G109" s="179">
        <v>12</v>
      </c>
      <c r="H109" s="67"/>
      <c r="I109" s="39" t="str">
        <f t="shared" si="15"/>
        <v>Q3</v>
      </c>
      <c r="J109" s="68"/>
      <c r="K109" s="67"/>
      <c r="L109" s="17" t="s">
        <v>29</v>
      </c>
      <c r="M109" s="13" t="s">
        <v>30</v>
      </c>
      <c r="N109" s="13">
        <v>0</v>
      </c>
      <c r="O109" s="180"/>
      <c r="P109" s="39" t="str">
        <f t="shared" si="16"/>
        <v>C66 SERVICE/OTHERS</v>
      </c>
      <c r="Q109" s="179" t="s">
        <v>31</v>
      </c>
      <c r="R109" s="13" t="s">
        <v>32</v>
      </c>
      <c r="S109" s="13" t="s">
        <v>39</v>
      </c>
      <c r="T109" s="14"/>
      <c r="U109" s="14"/>
      <c r="V109" s="65"/>
      <c r="W109" s="14"/>
      <c r="X109" s="181"/>
      <c r="Y109" s="182"/>
      <c r="Z109" s="18" t="str">
        <f t="shared" si="17"/>
        <v/>
      </c>
      <c r="AA109" s="183"/>
      <c r="AB109" s="184">
        <v>126000</v>
      </c>
      <c r="AC109" s="185">
        <f t="shared" si="18"/>
        <v>0</v>
      </c>
      <c r="AD109" s="140"/>
      <c r="AE109" s="186">
        <f t="shared" si="19"/>
        <v>0</v>
      </c>
      <c r="AF109" s="186" t="str">
        <f>IF(AND(COUNTIFS($J$18:J109,J109)=1,AE109=1),1,"")</f>
        <v/>
      </c>
      <c r="AG109" s="186" t="str">
        <f>IF(C109="","",IF(AND(COUNTIFS($J$18:J109,J109)=1,C109&lt;&gt;""),1,""))</f>
        <v/>
      </c>
      <c r="AH109" s="186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9"/>
      <c r="AM109" s="69"/>
      <c r="AN109" s="69"/>
      <c r="AO109" s="69"/>
      <c r="AP109" s="28" t="str">
        <f t="shared" si="23"/>
        <v>202112</v>
      </c>
      <c r="AQ109" s="28" t="str">
        <f t="shared" si="24"/>
        <v/>
      </c>
      <c r="AR109" s="214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39.6">
      <c r="A110" s="65"/>
      <c r="B110" s="66"/>
      <c r="C110" s="66"/>
      <c r="D110" s="39" t="str">
        <f t="shared" si="14"/>
        <v/>
      </c>
      <c r="E110" s="13" t="s">
        <v>40</v>
      </c>
      <c r="F110" s="179">
        <v>2022</v>
      </c>
      <c r="G110" s="179">
        <v>1</v>
      </c>
      <c r="H110" s="67"/>
      <c r="I110" s="39" t="str">
        <f t="shared" si="15"/>
        <v>Q4</v>
      </c>
      <c r="J110" s="68"/>
      <c r="K110" s="67"/>
      <c r="L110" s="17" t="s">
        <v>29</v>
      </c>
      <c r="M110" s="13" t="s">
        <v>30</v>
      </c>
      <c r="N110" s="13">
        <v>0</v>
      </c>
      <c r="O110" s="180"/>
      <c r="P110" s="39" t="str">
        <f t="shared" si="16"/>
        <v>C66 SERVICE/OTHERS</v>
      </c>
      <c r="Q110" s="179" t="s">
        <v>31</v>
      </c>
      <c r="R110" s="13" t="s">
        <v>32</v>
      </c>
      <c r="S110" s="13" t="s">
        <v>36</v>
      </c>
      <c r="T110" s="14"/>
      <c r="U110" s="14"/>
      <c r="V110" s="65"/>
      <c r="W110" s="14"/>
      <c r="X110" s="181"/>
      <c r="Y110" s="182"/>
      <c r="Z110" s="18" t="str">
        <f t="shared" si="17"/>
        <v/>
      </c>
      <c r="AA110" s="183"/>
      <c r="AB110" s="184">
        <v>314000</v>
      </c>
      <c r="AC110" s="185">
        <f t="shared" si="18"/>
        <v>0</v>
      </c>
      <c r="AD110" s="140"/>
      <c r="AE110" s="186">
        <f t="shared" si="19"/>
        <v>0</v>
      </c>
      <c r="AF110" s="186" t="str">
        <f>IF(AND(COUNTIFS($J$18:J110,J110)=1,AE110=1),1,"")</f>
        <v/>
      </c>
      <c r="AG110" s="186" t="str">
        <f>IF(C110="","",IF(AND(COUNTIFS($J$18:J110,J110)=1,C110&lt;&gt;""),1,""))</f>
        <v/>
      </c>
      <c r="AH110" s="186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9"/>
      <c r="AM110" s="69"/>
      <c r="AN110" s="69"/>
      <c r="AO110" s="69"/>
      <c r="AP110" s="28" t="str">
        <f t="shared" si="23"/>
        <v>20221</v>
      </c>
      <c r="AQ110" s="28" t="str">
        <f t="shared" si="24"/>
        <v/>
      </c>
      <c r="AR110" s="214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39.6">
      <c r="A111" s="65"/>
      <c r="B111" s="66"/>
      <c r="C111" s="66"/>
      <c r="D111" s="39" t="str">
        <f t="shared" si="14"/>
        <v/>
      </c>
      <c r="E111" s="13" t="s">
        <v>40</v>
      </c>
      <c r="F111" s="179">
        <v>2022</v>
      </c>
      <c r="G111" s="179">
        <v>1</v>
      </c>
      <c r="H111" s="67"/>
      <c r="I111" s="39" t="str">
        <f t="shared" si="15"/>
        <v>Q4</v>
      </c>
      <c r="J111" s="68"/>
      <c r="K111" s="67"/>
      <c r="L111" s="17" t="s">
        <v>29</v>
      </c>
      <c r="M111" s="13" t="s">
        <v>30</v>
      </c>
      <c r="N111" s="13">
        <v>0</v>
      </c>
      <c r="O111" s="180"/>
      <c r="P111" s="39" t="str">
        <f t="shared" si="16"/>
        <v>C66 SERVICE/OTHERS</v>
      </c>
      <c r="Q111" s="179" t="s">
        <v>31</v>
      </c>
      <c r="R111" s="13" t="s">
        <v>32</v>
      </c>
      <c r="S111" s="13" t="s">
        <v>37</v>
      </c>
      <c r="T111" s="14"/>
      <c r="U111" s="14"/>
      <c r="V111" s="65"/>
      <c r="W111" s="14"/>
      <c r="X111" s="181"/>
      <c r="Y111" s="182"/>
      <c r="Z111" s="18" t="str">
        <f t="shared" si="17"/>
        <v/>
      </c>
      <c r="AA111" s="183"/>
      <c r="AB111" s="184">
        <v>137000</v>
      </c>
      <c r="AC111" s="185">
        <f t="shared" si="18"/>
        <v>0</v>
      </c>
      <c r="AD111" s="140"/>
      <c r="AE111" s="186">
        <f t="shared" si="19"/>
        <v>0</v>
      </c>
      <c r="AF111" s="186" t="str">
        <f>IF(AND(COUNTIFS($J$18:J111,J111)=1,AE111=1),1,"")</f>
        <v/>
      </c>
      <c r="AG111" s="186" t="str">
        <f>IF(C111="","",IF(AND(COUNTIFS($J$18:J111,J111)=1,C111&lt;&gt;""),1,""))</f>
        <v/>
      </c>
      <c r="AH111" s="186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9"/>
      <c r="AM111" s="69"/>
      <c r="AN111" s="69"/>
      <c r="AO111" s="69"/>
      <c r="AP111" s="28" t="str">
        <f t="shared" si="23"/>
        <v>20221</v>
      </c>
      <c r="AQ111" s="28" t="str">
        <f t="shared" si="24"/>
        <v/>
      </c>
      <c r="AR111" s="214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39.6">
      <c r="A112" s="65"/>
      <c r="B112" s="66"/>
      <c r="C112" s="66"/>
      <c r="D112" s="39" t="str">
        <f t="shared" si="14"/>
        <v/>
      </c>
      <c r="E112" s="13" t="s">
        <v>40</v>
      </c>
      <c r="F112" s="179">
        <v>2022</v>
      </c>
      <c r="G112" s="179">
        <v>1</v>
      </c>
      <c r="H112" s="67"/>
      <c r="I112" s="39" t="str">
        <f t="shared" si="15"/>
        <v>Q4</v>
      </c>
      <c r="J112" s="68"/>
      <c r="K112" s="67"/>
      <c r="L112" s="17" t="s">
        <v>29</v>
      </c>
      <c r="M112" s="13" t="s">
        <v>30</v>
      </c>
      <c r="N112" s="13">
        <v>0</v>
      </c>
      <c r="O112" s="180"/>
      <c r="P112" s="39" t="str">
        <f t="shared" si="16"/>
        <v>C66 SERVICE/OTHERS</v>
      </c>
      <c r="Q112" s="179" t="s">
        <v>31</v>
      </c>
      <c r="R112" s="13" t="s">
        <v>32</v>
      </c>
      <c r="S112" s="13" t="s">
        <v>38</v>
      </c>
      <c r="T112" s="14"/>
      <c r="U112" s="14"/>
      <c r="V112" s="65"/>
      <c r="W112" s="14"/>
      <c r="X112" s="181"/>
      <c r="Y112" s="182"/>
      <c r="Z112" s="18" t="str">
        <f t="shared" si="17"/>
        <v/>
      </c>
      <c r="AA112" s="183"/>
      <c r="AB112" s="184">
        <v>73000</v>
      </c>
      <c r="AC112" s="185">
        <f t="shared" si="18"/>
        <v>0</v>
      </c>
      <c r="AD112" s="140"/>
      <c r="AE112" s="186">
        <f t="shared" si="19"/>
        <v>0</v>
      </c>
      <c r="AF112" s="186" t="str">
        <f>IF(AND(COUNTIFS($J$18:J112,J112)=1,AE112=1),1,"")</f>
        <v/>
      </c>
      <c r="AG112" s="186" t="str">
        <f>IF(C112="","",IF(AND(COUNTIFS($J$18:J112,J112)=1,C112&lt;&gt;""),1,""))</f>
        <v/>
      </c>
      <c r="AH112" s="186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9"/>
      <c r="AM112" s="69"/>
      <c r="AN112" s="69"/>
      <c r="AO112" s="69"/>
      <c r="AP112" s="28" t="str">
        <f t="shared" si="23"/>
        <v>20221</v>
      </c>
      <c r="AQ112" s="28" t="str">
        <f t="shared" si="24"/>
        <v/>
      </c>
      <c r="AR112" s="214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39.6">
      <c r="A113" s="65"/>
      <c r="B113" s="66"/>
      <c r="C113" s="66"/>
      <c r="D113" s="39" t="str">
        <f t="shared" si="14"/>
        <v/>
      </c>
      <c r="E113" s="13" t="s">
        <v>40</v>
      </c>
      <c r="F113" s="179">
        <v>2022</v>
      </c>
      <c r="G113" s="179">
        <v>1</v>
      </c>
      <c r="H113" s="67"/>
      <c r="I113" s="39" t="str">
        <f t="shared" si="15"/>
        <v>Q4</v>
      </c>
      <c r="J113" s="68"/>
      <c r="K113" s="67"/>
      <c r="L113" s="17" t="s">
        <v>29</v>
      </c>
      <c r="M113" s="13" t="s">
        <v>30</v>
      </c>
      <c r="N113" s="13">
        <v>0</v>
      </c>
      <c r="O113" s="180"/>
      <c r="P113" s="39" t="str">
        <f t="shared" si="16"/>
        <v>C66 SERVICE/OTHERS</v>
      </c>
      <c r="Q113" s="179" t="s">
        <v>31</v>
      </c>
      <c r="R113" s="13" t="s">
        <v>32</v>
      </c>
      <c r="S113" s="13" t="s">
        <v>39</v>
      </c>
      <c r="T113" s="14"/>
      <c r="U113" s="14"/>
      <c r="V113" s="65"/>
      <c r="W113" s="14"/>
      <c r="X113" s="181"/>
      <c r="Y113" s="182"/>
      <c r="Z113" s="18" t="str">
        <f t="shared" si="17"/>
        <v/>
      </c>
      <c r="AA113" s="183"/>
      <c r="AB113" s="184">
        <v>5000</v>
      </c>
      <c r="AC113" s="185">
        <f t="shared" si="18"/>
        <v>0</v>
      </c>
      <c r="AD113" s="140"/>
      <c r="AE113" s="186">
        <f t="shared" si="19"/>
        <v>0</v>
      </c>
      <c r="AF113" s="186" t="str">
        <f>IF(AND(COUNTIFS($J$18:J113,J113)=1,AE113=1),1,"")</f>
        <v/>
      </c>
      <c r="AG113" s="186" t="str">
        <f>IF(C113="","",IF(AND(COUNTIFS($J$18:J113,J113)=1,C113&lt;&gt;""),1,""))</f>
        <v/>
      </c>
      <c r="AH113" s="186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9"/>
      <c r="AM113" s="69"/>
      <c r="AN113" s="69"/>
      <c r="AO113" s="69"/>
      <c r="AP113" s="28" t="str">
        <f t="shared" si="23"/>
        <v>20221</v>
      </c>
      <c r="AQ113" s="28" t="str">
        <f t="shared" si="24"/>
        <v/>
      </c>
      <c r="AR113" s="214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39.6">
      <c r="A114" s="65"/>
      <c r="B114" s="66"/>
      <c r="C114" s="66"/>
      <c r="D114" s="39" t="str">
        <f t="shared" si="14"/>
        <v/>
      </c>
      <c r="E114" s="13" t="s">
        <v>40</v>
      </c>
      <c r="F114" s="179">
        <v>2022</v>
      </c>
      <c r="G114" s="179">
        <v>2</v>
      </c>
      <c r="H114" s="67"/>
      <c r="I114" s="39" t="str">
        <f t="shared" si="15"/>
        <v>Q4</v>
      </c>
      <c r="J114" s="68"/>
      <c r="K114" s="67"/>
      <c r="L114" s="17" t="s">
        <v>29</v>
      </c>
      <c r="M114" s="13" t="s">
        <v>30</v>
      </c>
      <c r="N114" s="13">
        <v>0</v>
      </c>
      <c r="O114" s="180"/>
      <c r="P114" s="39" t="str">
        <f t="shared" si="16"/>
        <v>C66 SERVICE/OTHERS</v>
      </c>
      <c r="Q114" s="179" t="s">
        <v>31</v>
      </c>
      <c r="R114" s="13" t="s">
        <v>32</v>
      </c>
      <c r="S114" s="13" t="s">
        <v>36</v>
      </c>
      <c r="T114" s="14"/>
      <c r="U114" s="14"/>
      <c r="V114" s="65"/>
      <c r="W114" s="14"/>
      <c r="X114" s="181"/>
      <c r="Y114" s="182"/>
      <c r="Z114" s="18" t="str">
        <f t="shared" si="17"/>
        <v/>
      </c>
      <c r="AA114" s="183"/>
      <c r="AB114" s="184">
        <v>215000</v>
      </c>
      <c r="AC114" s="185">
        <f t="shared" si="18"/>
        <v>0</v>
      </c>
      <c r="AD114" s="140"/>
      <c r="AE114" s="186">
        <f t="shared" si="19"/>
        <v>0</v>
      </c>
      <c r="AF114" s="186" t="str">
        <f>IF(AND(COUNTIFS($J$18:J114,J114)=1,AE114=1),1,"")</f>
        <v/>
      </c>
      <c r="AG114" s="186" t="str">
        <f>IF(C114="","",IF(AND(COUNTIFS($J$18:J114,J114)=1,C114&lt;&gt;""),1,""))</f>
        <v/>
      </c>
      <c r="AH114" s="186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9"/>
      <c r="AM114" s="69"/>
      <c r="AN114" s="69"/>
      <c r="AO114" s="69"/>
      <c r="AP114" s="28" t="str">
        <f t="shared" si="23"/>
        <v>20222</v>
      </c>
      <c r="AQ114" s="28" t="str">
        <f t="shared" si="24"/>
        <v/>
      </c>
      <c r="AR114" s="214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39.6">
      <c r="A115" s="65"/>
      <c r="B115" s="66"/>
      <c r="C115" s="66"/>
      <c r="D115" s="39" t="str">
        <f t="shared" si="14"/>
        <v/>
      </c>
      <c r="E115" s="13" t="s">
        <v>40</v>
      </c>
      <c r="F115" s="179">
        <v>2022</v>
      </c>
      <c r="G115" s="179">
        <v>2</v>
      </c>
      <c r="H115" s="67"/>
      <c r="I115" s="39" t="str">
        <f t="shared" si="15"/>
        <v>Q4</v>
      </c>
      <c r="J115" s="68"/>
      <c r="K115" s="67"/>
      <c r="L115" s="17" t="s">
        <v>29</v>
      </c>
      <c r="M115" s="13" t="s">
        <v>30</v>
      </c>
      <c r="N115" s="13">
        <v>0</v>
      </c>
      <c r="O115" s="180"/>
      <c r="P115" s="39" t="str">
        <f t="shared" si="16"/>
        <v>C66 SERVICE/OTHERS</v>
      </c>
      <c r="Q115" s="179" t="s">
        <v>31</v>
      </c>
      <c r="R115" s="13" t="s">
        <v>32</v>
      </c>
      <c r="S115" s="13" t="s">
        <v>37</v>
      </c>
      <c r="T115" s="14"/>
      <c r="U115" s="14"/>
      <c r="V115" s="65"/>
      <c r="W115" s="14"/>
      <c r="X115" s="181"/>
      <c r="Y115" s="182"/>
      <c r="Z115" s="18" t="str">
        <f t="shared" si="17"/>
        <v/>
      </c>
      <c r="AA115" s="183"/>
      <c r="AB115" s="184">
        <v>296000</v>
      </c>
      <c r="AC115" s="185">
        <f t="shared" si="18"/>
        <v>0</v>
      </c>
      <c r="AD115" s="140"/>
      <c r="AE115" s="186">
        <f t="shared" si="19"/>
        <v>0</v>
      </c>
      <c r="AF115" s="186" t="str">
        <f>IF(AND(COUNTIFS($J$18:J115,J115)=1,AE115=1),1,"")</f>
        <v/>
      </c>
      <c r="AG115" s="186" t="str">
        <f>IF(C115="","",IF(AND(COUNTIFS($J$18:J115,J115)=1,C115&lt;&gt;""),1,""))</f>
        <v/>
      </c>
      <c r="AH115" s="186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9"/>
      <c r="AM115" s="69"/>
      <c r="AN115" s="69"/>
      <c r="AO115" s="69"/>
      <c r="AP115" s="28" t="str">
        <f t="shared" si="23"/>
        <v>20222</v>
      </c>
      <c r="AQ115" s="28" t="str">
        <f t="shared" si="24"/>
        <v/>
      </c>
      <c r="AR115" s="214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39.6">
      <c r="A116" s="65"/>
      <c r="B116" s="66"/>
      <c r="C116" s="66"/>
      <c r="D116" s="39" t="str">
        <f t="shared" si="14"/>
        <v/>
      </c>
      <c r="E116" s="13" t="s">
        <v>40</v>
      </c>
      <c r="F116" s="179">
        <v>2022</v>
      </c>
      <c r="G116" s="179">
        <v>2</v>
      </c>
      <c r="H116" s="67"/>
      <c r="I116" s="39" t="str">
        <f t="shared" si="15"/>
        <v>Q4</v>
      </c>
      <c r="J116" s="68"/>
      <c r="K116" s="67"/>
      <c r="L116" s="17" t="s">
        <v>29</v>
      </c>
      <c r="M116" s="13" t="s">
        <v>30</v>
      </c>
      <c r="N116" s="13">
        <v>0</v>
      </c>
      <c r="O116" s="180"/>
      <c r="P116" s="39" t="str">
        <f t="shared" si="16"/>
        <v>C66 SERVICE/OTHERS</v>
      </c>
      <c r="Q116" s="179" t="s">
        <v>31</v>
      </c>
      <c r="R116" s="13" t="s">
        <v>32</v>
      </c>
      <c r="S116" s="13" t="s">
        <v>38</v>
      </c>
      <c r="T116" s="14"/>
      <c r="U116" s="14"/>
      <c r="V116" s="65"/>
      <c r="W116" s="14"/>
      <c r="X116" s="181"/>
      <c r="Y116" s="182"/>
      <c r="Z116" s="18" t="str">
        <f t="shared" si="17"/>
        <v/>
      </c>
      <c r="AA116" s="183"/>
      <c r="AB116" s="184">
        <v>35000</v>
      </c>
      <c r="AC116" s="185">
        <f t="shared" si="18"/>
        <v>0</v>
      </c>
      <c r="AD116" s="140"/>
      <c r="AE116" s="186">
        <f t="shared" si="19"/>
        <v>0</v>
      </c>
      <c r="AF116" s="186" t="str">
        <f>IF(AND(COUNTIFS($J$18:J116,J116)=1,AE116=1),1,"")</f>
        <v/>
      </c>
      <c r="AG116" s="186" t="str">
        <f>IF(C116="","",IF(AND(COUNTIFS($J$18:J116,J116)=1,C116&lt;&gt;""),1,""))</f>
        <v/>
      </c>
      <c r="AH116" s="186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9"/>
      <c r="AM116" s="69"/>
      <c r="AN116" s="69"/>
      <c r="AO116" s="69"/>
      <c r="AP116" s="28" t="str">
        <f t="shared" si="23"/>
        <v>20222</v>
      </c>
      <c r="AQ116" s="28" t="str">
        <f t="shared" si="24"/>
        <v/>
      </c>
      <c r="AR116" s="214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39.6">
      <c r="A117" s="65"/>
      <c r="B117" s="66"/>
      <c r="C117" s="66"/>
      <c r="D117" s="39" t="str">
        <f t="shared" si="14"/>
        <v/>
      </c>
      <c r="E117" s="13" t="s">
        <v>40</v>
      </c>
      <c r="F117" s="179">
        <v>2022</v>
      </c>
      <c r="G117" s="179">
        <v>2</v>
      </c>
      <c r="H117" s="67"/>
      <c r="I117" s="39" t="str">
        <f t="shared" si="15"/>
        <v>Q4</v>
      </c>
      <c r="J117" s="68"/>
      <c r="K117" s="67"/>
      <c r="L117" s="17" t="s">
        <v>29</v>
      </c>
      <c r="M117" s="13" t="s">
        <v>30</v>
      </c>
      <c r="N117" s="13">
        <v>0</v>
      </c>
      <c r="O117" s="180"/>
      <c r="P117" s="39" t="str">
        <f t="shared" si="16"/>
        <v>C66 SERVICE/OTHERS</v>
      </c>
      <c r="Q117" s="179" t="s">
        <v>31</v>
      </c>
      <c r="R117" s="13" t="s">
        <v>32</v>
      </c>
      <c r="S117" s="13" t="s">
        <v>39</v>
      </c>
      <c r="T117" s="14"/>
      <c r="U117" s="14"/>
      <c r="V117" s="65"/>
      <c r="W117" s="14"/>
      <c r="X117" s="181"/>
      <c r="Y117" s="182"/>
      <c r="Z117" s="18" t="str">
        <f t="shared" si="17"/>
        <v/>
      </c>
      <c r="AA117" s="183"/>
      <c r="AB117" s="184">
        <v>0</v>
      </c>
      <c r="AC117" s="185">
        <f t="shared" si="18"/>
        <v>0</v>
      </c>
      <c r="AD117" s="140"/>
      <c r="AE117" s="186">
        <f t="shared" si="19"/>
        <v>0</v>
      </c>
      <c r="AF117" s="186" t="str">
        <f>IF(AND(COUNTIFS($J$18:J117,J117)=1,AE117=1),1,"")</f>
        <v/>
      </c>
      <c r="AG117" s="186" t="str">
        <f>IF(C117="","",IF(AND(COUNTIFS($J$18:J117,J117)=1,C117&lt;&gt;""),1,""))</f>
        <v/>
      </c>
      <c r="AH117" s="186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9"/>
      <c r="AM117" s="69"/>
      <c r="AN117" s="69"/>
      <c r="AO117" s="69"/>
      <c r="AP117" s="28" t="str">
        <f t="shared" si="23"/>
        <v>20222</v>
      </c>
      <c r="AQ117" s="28" t="str">
        <f t="shared" si="24"/>
        <v/>
      </c>
      <c r="AR117" s="214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39.6">
      <c r="A118" s="65"/>
      <c r="B118" s="66"/>
      <c r="C118" s="66"/>
      <c r="D118" s="39" t="str">
        <f t="shared" si="14"/>
        <v/>
      </c>
      <c r="E118" s="13" t="s">
        <v>40</v>
      </c>
      <c r="F118" s="179">
        <v>2022</v>
      </c>
      <c r="G118" s="179">
        <v>3</v>
      </c>
      <c r="H118" s="67"/>
      <c r="I118" s="39" t="str">
        <f t="shared" si="15"/>
        <v>Q4</v>
      </c>
      <c r="J118" s="68"/>
      <c r="K118" s="67"/>
      <c r="L118" s="17" t="s">
        <v>29</v>
      </c>
      <c r="M118" s="13" t="s">
        <v>30</v>
      </c>
      <c r="N118" s="13">
        <v>0</v>
      </c>
      <c r="O118" s="180"/>
      <c r="P118" s="39" t="str">
        <f t="shared" si="16"/>
        <v>C66 SERVICE/OTHERS</v>
      </c>
      <c r="Q118" s="179" t="s">
        <v>31</v>
      </c>
      <c r="R118" s="13" t="s">
        <v>32</v>
      </c>
      <c r="S118" s="13" t="s">
        <v>36</v>
      </c>
      <c r="T118" s="14"/>
      <c r="U118" s="14"/>
      <c r="V118" s="65"/>
      <c r="W118" s="14"/>
      <c r="X118" s="181"/>
      <c r="Y118" s="182"/>
      <c r="Z118" s="18" t="str">
        <f t="shared" si="17"/>
        <v/>
      </c>
      <c r="AA118" s="183"/>
      <c r="AB118" s="184">
        <v>372000</v>
      </c>
      <c r="AC118" s="185">
        <f t="shared" si="18"/>
        <v>0</v>
      </c>
      <c r="AD118" s="140"/>
      <c r="AE118" s="186">
        <f t="shared" si="19"/>
        <v>0</v>
      </c>
      <c r="AF118" s="186" t="str">
        <f>IF(AND(COUNTIFS($J$18:J118,J118)=1,AE118=1),1,"")</f>
        <v/>
      </c>
      <c r="AG118" s="186" t="str">
        <f>IF(C118="","",IF(AND(COUNTIFS($J$18:J118,J118)=1,C118&lt;&gt;""),1,""))</f>
        <v/>
      </c>
      <c r="AH118" s="186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9"/>
      <c r="AM118" s="69"/>
      <c r="AN118" s="69"/>
      <c r="AO118" s="69"/>
      <c r="AP118" s="28" t="str">
        <f t="shared" si="23"/>
        <v>20223</v>
      </c>
      <c r="AQ118" s="28" t="str">
        <f t="shared" si="24"/>
        <v/>
      </c>
      <c r="AR118" s="214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39.6">
      <c r="A119" s="65"/>
      <c r="B119" s="66"/>
      <c r="C119" s="66"/>
      <c r="D119" s="39" t="str">
        <f t="shared" si="14"/>
        <v/>
      </c>
      <c r="E119" s="13" t="s">
        <v>40</v>
      </c>
      <c r="F119" s="179">
        <v>2022</v>
      </c>
      <c r="G119" s="179">
        <v>3</v>
      </c>
      <c r="H119" s="67"/>
      <c r="I119" s="39" t="str">
        <f t="shared" si="15"/>
        <v>Q4</v>
      </c>
      <c r="J119" s="68"/>
      <c r="K119" s="67"/>
      <c r="L119" s="17" t="s">
        <v>29</v>
      </c>
      <c r="M119" s="13" t="s">
        <v>30</v>
      </c>
      <c r="N119" s="13">
        <v>0</v>
      </c>
      <c r="O119" s="180"/>
      <c r="P119" s="39" t="str">
        <f t="shared" si="16"/>
        <v>C66 SERVICE/OTHERS</v>
      </c>
      <c r="Q119" s="179" t="s">
        <v>31</v>
      </c>
      <c r="R119" s="13" t="s">
        <v>32</v>
      </c>
      <c r="S119" s="13" t="s">
        <v>37</v>
      </c>
      <c r="T119" s="14"/>
      <c r="U119" s="14"/>
      <c r="V119" s="65"/>
      <c r="W119" s="14"/>
      <c r="X119" s="181"/>
      <c r="Y119" s="182"/>
      <c r="Z119" s="18" t="str">
        <f t="shared" si="17"/>
        <v/>
      </c>
      <c r="AA119" s="183"/>
      <c r="AB119" s="184">
        <v>40000</v>
      </c>
      <c r="AC119" s="185">
        <f t="shared" si="18"/>
        <v>0</v>
      </c>
      <c r="AD119" s="140"/>
      <c r="AE119" s="186">
        <f t="shared" si="19"/>
        <v>0</v>
      </c>
      <c r="AF119" s="186" t="str">
        <f>IF(AND(COUNTIFS($J$18:J119,J119)=1,AE119=1),1,"")</f>
        <v/>
      </c>
      <c r="AG119" s="186" t="str">
        <f>IF(C119="","",IF(AND(COUNTIFS($J$18:J119,J119)=1,C119&lt;&gt;""),1,""))</f>
        <v/>
      </c>
      <c r="AH119" s="186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9"/>
      <c r="AM119" s="69"/>
      <c r="AN119" s="69"/>
      <c r="AO119" s="69"/>
      <c r="AP119" s="28" t="str">
        <f t="shared" si="23"/>
        <v>20223</v>
      </c>
      <c r="AQ119" s="28" t="str">
        <f t="shared" si="24"/>
        <v/>
      </c>
      <c r="AR119" s="214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39.6">
      <c r="A120" s="65"/>
      <c r="B120" s="66"/>
      <c r="C120" s="66"/>
      <c r="D120" s="39" t="str">
        <f t="shared" si="14"/>
        <v/>
      </c>
      <c r="E120" s="13" t="s">
        <v>40</v>
      </c>
      <c r="F120" s="179">
        <v>2022</v>
      </c>
      <c r="G120" s="179">
        <v>3</v>
      </c>
      <c r="H120" s="67"/>
      <c r="I120" s="39" t="str">
        <f t="shared" si="15"/>
        <v>Q4</v>
      </c>
      <c r="J120" s="68"/>
      <c r="K120" s="67"/>
      <c r="L120" s="17" t="s">
        <v>29</v>
      </c>
      <c r="M120" s="13" t="s">
        <v>30</v>
      </c>
      <c r="N120" s="13">
        <v>0</v>
      </c>
      <c r="O120" s="180"/>
      <c r="P120" s="39" t="str">
        <f t="shared" si="16"/>
        <v>C66 SERVICE/OTHERS</v>
      </c>
      <c r="Q120" s="179" t="s">
        <v>31</v>
      </c>
      <c r="R120" s="13" t="s">
        <v>32</v>
      </c>
      <c r="S120" s="13" t="s">
        <v>38</v>
      </c>
      <c r="T120" s="14"/>
      <c r="U120" s="14"/>
      <c r="V120" s="65"/>
      <c r="W120" s="14"/>
      <c r="X120" s="181"/>
      <c r="Y120" s="182"/>
      <c r="Z120" s="18" t="str">
        <f t="shared" si="17"/>
        <v/>
      </c>
      <c r="AA120" s="183"/>
      <c r="AB120" s="184">
        <v>483000</v>
      </c>
      <c r="AC120" s="185">
        <f t="shared" si="18"/>
        <v>0</v>
      </c>
      <c r="AD120" s="140"/>
      <c r="AE120" s="186">
        <f t="shared" si="19"/>
        <v>0</v>
      </c>
      <c r="AF120" s="186" t="str">
        <f>IF(AND(COUNTIFS($J$18:J120,J120)=1,AE120=1),1,"")</f>
        <v/>
      </c>
      <c r="AG120" s="186" t="str">
        <f>IF(C120="","",IF(AND(COUNTIFS($J$18:J120,J120)=1,C120&lt;&gt;""),1,""))</f>
        <v/>
      </c>
      <c r="AH120" s="186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9"/>
      <c r="AM120" s="69"/>
      <c r="AN120" s="69"/>
      <c r="AO120" s="69"/>
      <c r="AP120" s="28" t="str">
        <f t="shared" si="23"/>
        <v>20223</v>
      </c>
      <c r="AQ120" s="28" t="str">
        <f t="shared" si="24"/>
        <v/>
      </c>
      <c r="AR120" s="214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39.6">
      <c r="A121" s="65"/>
      <c r="B121" s="66"/>
      <c r="C121" s="66"/>
      <c r="D121" s="39" t="str">
        <f t="shared" si="14"/>
        <v/>
      </c>
      <c r="E121" s="13" t="s">
        <v>40</v>
      </c>
      <c r="F121" s="179">
        <v>2022</v>
      </c>
      <c r="G121" s="179">
        <v>3</v>
      </c>
      <c r="H121" s="67"/>
      <c r="I121" s="39" t="str">
        <f t="shared" si="15"/>
        <v>Q4</v>
      </c>
      <c r="J121" s="68"/>
      <c r="K121" s="67"/>
      <c r="L121" s="17" t="s">
        <v>29</v>
      </c>
      <c r="M121" s="13" t="s">
        <v>30</v>
      </c>
      <c r="N121" s="13">
        <v>0</v>
      </c>
      <c r="O121" s="180"/>
      <c r="P121" s="39" t="str">
        <f t="shared" si="16"/>
        <v>C66 SERVICE/OTHERS</v>
      </c>
      <c r="Q121" s="179" t="s">
        <v>31</v>
      </c>
      <c r="R121" s="13" t="s">
        <v>32</v>
      </c>
      <c r="S121" s="13" t="s">
        <v>39</v>
      </c>
      <c r="T121" s="14"/>
      <c r="U121" s="14"/>
      <c r="V121" s="65"/>
      <c r="W121" s="14"/>
      <c r="X121" s="181"/>
      <c r="Y121" s="182"/>
      <c r="Z121" s="18" t="str">
        <f t="shared" si="17"/>
        <v/>
      </c>
      <c r="AA121" s="183"/>
      <c r="AB121" s="184">
        <v>16000</v>
      </c>
      <c r="AC121" s="185">
        <f t="shared" si="18"/>
        <v>0</v>
      </c>
      <c r="AD121" s="140"/>
      <c r="AE121" s="186">
        <f t="shared" si="19"/>
        <v>0</v>
      </c>
      <c r="AF121" s="186" t="str">
        <f>IF(AND(COUNTIFS($J$18:J121,J121)=1,AE121=1),1,"")</f>
        <v/>
      </c>
      <c r="AG121" s="186" t="str">
        <f>IF(C121="","",IF(AND(COUNTIFS($J$18:J121,J121)=1,C121&lt;&gt;""),1,""))</f>
        <v/>
      </c>
      <c r="AH121" s="186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9"/>
      <c r="AM121" s="69"/>
      <c r="AN121" s="69"/>
      <c r="AO121" s="69"/>
      <c r="AP121" s="28" t="str">
        <f t="shared" si="23"/>
        <v>20223</v>
      </c>
      <c r="AQ121" s="28" t="str">
        <f t="shared" si="24"/>
        <v/>
      </c>
      <c r="AR121" s="214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39.6">
      <c r="A122" s="65"/>
      <c r="B122" s="66"/>
      <c r="C122" s="66"/>
      <c r="D122" s="39" t="str">
        <f t="shared" si="14"/>
        <v/>
      </c>
      <c r="E122" s="13" t="s">
        <v>41</v>
      </c>
      <c r="F122" s="179">
        <v>2023</v>
      </c>
      <c r="G122" s="179">
        <v>1</v>
      </c>
      <c r="H122" s="67"/>
      <c r="I122" s="39" t="str">
        <f t="shared" si="15"/>
        <v>Q4</v>
      </c>
      <c r="J122" s="68"/>
      <c r="K122" s="67"/>
      <c r="L122" s="17" t="s">
        <v>29</v>
      </c>
      <c r="M122" s="13" t="s">
        <v>30</v>
      </c>
      <c r="N122" s="13">
        <v>0</v>
      </c>
      <c r="O122" s="180"/>
      <c r="P122" s="39" t="str">
        <f t="shared" si="16"/>
        <v>C66 SERVICE/OTHERS</v>
      </c>
      <c r="Q122" s="179" t="s">
        <v>31</v>
      </c>
      <c r="R122" s="13" t="s">
        <v>32</v>
      </c>
      <c r="S122" s="13" t="s">
        <v>36</v>
      </c>
      <c r="T122" s="14"/>
      <c r="U122" s="14"/>
      <c r="V122" s="65"/>
      <c r="W122" s="14"/>
      <c r="X122" s="181"/>
      <c r="Y122" s="182"/>
      <c r="Z122" s="18" t="str">
        <f t="shared" si="17"/>
        <v/>
      </c>
      <c r="AA122" s="183"/>
      <c r="AB122" s="184">
        <v>277000</v>
      </c>
      <c r="AC122" s="185">
        <f t="shared" si="18"/>
        <v>0</v>
      </c>
      <c r="AD122" s="140"/>
      <c r="AE122" s="186">
        <f t="shared" si="19"/>
        <v>0</v>
      </c>
      <c r="AF122" s="186" t="str">
        <f>IF(AND(COUNTIFS($J$18:J122,J122)=1,AE122=1),1,"")</f>
        <v/>
      </c>
      <c r="AG122" s="186" t="str">
        <f>IF(C122="","",IF(AND(COUNTIFS($J$18:J122,J122)=1,C122&lt;&gt;""),1,""))</f>
        <v/>
      </c>
      <c r="AH122" s="186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9"/>
      <c r="AM122" s="69"/>
      <c r="AN122" s="69"/>
      <c r="AO122" s="69"/>
      <c r="AP122" s="28" t="str">
        <f t="shared" si="23"/>
        <v>20231</v>
      </c>
      <c r="AQ122" s="28" t="str">
        <f t="shared" si="24"/>
        <v/>
      </c>
      <c r="AR122" s="214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39.6">
      <c r="A123" s="65"/>
      <c r="B123" s="66"/>
      <c r="C123" s="66"/>
      <c r="D123" s="39" t="str">
        <f t="shared" si="14"/>
        <v/>
      </c>
      <c r="E123" s="13" t="s">
        <v>41</v>
      </c>
      <c r="F123" s="179">
        <v>2023</v>
      </c>
      <c r="G123" s="179">
        <v>1</v>
      </c>
      <c r="H123" s="67"/>
      <c r="I123" s="39" t="str">
        <f t="shared" si="15"/>
        <v>Q4</v>
      </c>
      <c r="J123" s="68"/>
      <c r="K123" s="67"/>
      <c r="L123" s="17" t="s">
        <v>29</v>
      </c>
      <c r="M123" s="13" t="s">
        <v>30</v>
      </c>
      <c r="N123" s="13">
        <v>0</v>
      </c>
      <c r="O123" s="180"/>
      <c r="P123" s="39" t="str">
        <f t="shared" si="16"/>
        <v>C66 SERVICE/OTHERS</v>
      </c>
      <c r="Q123" s="179" t="s">
        <v>31</v>
      </c>
      <c r="R123" s="13" t="s">
        <v>32</v>
      </c>
      <c r="S123" s="13" t="s">
        <v>37</v>
      </c>
      <c r="T123" s="14"/>
      <c r="U123" s="14"/>
      <c r="V123" s="65"/>
      <c r="W123" s="14"/>
      <c r="X123" s="181"/>
      <c r="Y123" s="182"/>
      <c r="Z123" s="18" t="str">
        <f t="shared" si="17"/>
        <v/>
      </c>
      <c r="AA123" s="183"/>
      <c r="AB123" s="184">
        <v>4000</v>
      </c>
      <c r="AC123" s="185">
        <f t="shared" si="18"/>
        <v>0</v>
      </c>
      <c r="AD123" s="140"/>
      <c r="AE123" s="186">
        <f t="shared" si="19"/>
        <v>0</v>
      </c>
      <c r="AF123" s="186" t="str">
        <f>IF(AND(COUNTIFS($J$18:J123,J123)=1,AE123=1),1,"")</f>
        <v/>
      </c>
      <c r="AG123" s="186" t="str">
        <f>IF(C123="","",IF(AND(COUNTIFS($J$18:J123,J123)=1,C123&lt;&gt;""),1,""))</f>
        <v/>
      </c>
      <c r="AH123" s="186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9"/>
      <c r="AM123" s="69"/>
      <c r="AN123" s="69"/>
      <c r="AO123" s="69"/>
      <c r="AP123" s="28" t="str">
        <f t="shared" si="23"/>
        <v>20231</v>
      </c>
      <c r="AQ123" s="28" t="str">
        <f t="shared" si="24"/>
        <v/>
      </c>
      <c r="AR123" s="214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39.6">
      <c r="A124" s="65"/>
      <c r="B124" s="66"/>
      <c r="C124" s="66"/>
      <c r="D124" s="39" t="str">
        <f t="shared" si="14"/>
        <v/>
      </c>
      <c r="E124" s="13" t="s">
        <v>41</v>
      </c>
      <c r="F124" s="179">
        <v>2023</v>
      </c>
      <c r="G124" s="179">
        <v>1</v>
      </c>
      <c r="H124" s="67"/>
      <c r="I124" s="39" t="str">
        <f t="shared" si="15"/>
        <v>Q4</v>
      </c>
      <c r="J124" s="68"/>
      <c r="K124" s="67"/>
      <c r="L124" s="17" t="s">
        <v>29</v>
      </c>
      <c r="M124" s="13" t="s">
        <v>30</v>
      </c>
      <c r="N124" s="13">
        <v>0</v>
      </c>
      <c r="O124" s="180"/>
      <c r="P124" s="39" t="str">
        <f t="shared" si="16"/>
        <v>C66 SERVICE/OTHERS</v>
      </c>
      <c r="Q124" s="179" t="s">
        <v>31</v>
      </c>
      <c r="R124" s="13" t="s">
        <v>32</v>
      </c>
      <c r="S124" s="13" t="s">
        <v>38</v>
      </c>
      <c r="T124" s="14"/>
      <c r="U124" s="14"/>
      <c r="V124" s="65"/>
      <c r="W124" s="14"/>
      <c r="X124" s="181"/>
      <c r="Y124" s="182"/>
      <c r="Z124" s="18" t="str">
        <f t="shared" si="17"/>
        <v/>
      </c>
      <c r="AA124" s="183"/>
      <c r="AB124" s="184">
        <v>212000</v>
      </c>
      <c r="AC124" s="185">
        <f t="shared" si="18"/>
        <v>0</v>
      </c>
      <c r="AD124" s="140"/>
      <c r="AE124" s="186">
        <f t="shared" si="19"/>
        <v>0</v>
      </c>
      <c r="AF124" s="186" t="str">
        <f>IF(AND(COUNTIFS($J$18:J124,J124)=1,AE124=1),1,"")</f>
        <v/>
      </c>
      <c r="AG124" s="186" t="str">
        <f>IF(C124="","",IF(AND(COUNTIFS($J$18:J124,J124)=1,C124&lt;&gt;""),1,""))</f>
        <v/>
      </c>
      <c r="AH124" s="186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9"/>
      <c r="AM124" s="69"/>
      <c r="AN124" s="69"/>
      <c r="AO124" s="69"/>
      <c r="AP124" s="28" t="str">
        <f t="shared" si="23"/>
        <v>20231</v>
      </c>
      <c r="AQ124" s="28" t="str">
        <f t="shared" si="24"/>
        <v/>
      </c>
      <c r="AR124" s="214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39.6">
      <c r="A125" s="65"/>
      <c r="B125" s="66"/>
      <c r="C125" s="66"/>
      <c r="D125" s="39" t="str">
        <f t="shared" si="14"/>
        <v/>
      </c>
      <c r="E125" s="13" t="s">
        <v>41</v>
      </c>
      <c r="F125" s="179">
        <v>2023</v>
      </c>
      <c r="G125" s="179">
        <v>1</v>
      </c>
      <c r="H125" s="67"/>
      <c r="I125" s="39" t="str">
        <f t="shared" si="15"/>
        <v>Q4</v>
      </c>
      <c r="J125" s="68"/>
      <c r="K125" s="67"/>
      <c r="L125" s="17" t="s">
        <v>29</v>
      </c>
      <c r="M125" s="13" t="s">
        <v>30</v>
      </c>
      <c r="N125" s="13">
        <v>0</v>
      </c>
      <c r="O125" s="180"/>
      <c r="P125" s="39" t="str">
        <f t="shared" si="16"/>
        <v>C66 SERVICE/OTHERS</v>
      </c>
      <c r="Q125" s="179" t="s">
        <v>31</v>
      </c>
      <c r="R125" s="13" t="s">
        <v>32</v>
      </c>
      <c r="S125" s="13" t="s">
        <v>39</v>
      </c>
      <c r="T125" s="14"/>
      <c r="U125" s="14"/>
      <c r="V125" s="65"/>
      <c r="W125" s="14"/>
      <c r="X125" s="181"/>
      <c r="Y125" s="182"/>
      <c r="Z125" s="18" t="str">
        <f t="shared" si="17"/>
        <v/>
      </c>
      <c r="AA125" s="183"/>
      <c r="AB125" s="184">
        <v>148000</v>
      </c>
      <c r="AC125" s="185">
        <f t="shared" si="18"/>
        <v>0</v>
      </c>
      <c r="AD125" s="140"/>
      <c r="AE125" s="186">
        <f t="shared" si="19"/>
        <v>0</v>
      </c>
      <c r="AF125" s="186" t="str">
        <f>IF(AND(COUNTIFS($J$18:J125,J125)=1,AE125=1),1,"")</f>
        <v/>
      </c>
      <c r="AG125" s="186" t="str">
        <f>IF(C125="","",IF(AND(COUNTIFS($J$18:J125,J125)=1,C125&lt;&gt;""),1,""))</f>
        <v/>
      </c>
      <c r="AH125" s="186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9"/>
      <c r="AM125" s="69"/>
      <c r="AN125" s="69"/>
      <c r="AO125" s="69"/>
      <c r="AP125" s="28" t="str">
        <f t="shared" si="23"/>
        <v>20231</v>
      </c>
      <c r="AQ125" s="28" t="str">
        <f t="shared" si="24"/>
        <v/>
      </c>
      <c r="AR125" s="214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39.6">
      <c r="A126" s="65"/>
      <c r="B126" s="66"/>
      <c r="C126" s="66"/>
      <c r="D126" s="39" t="str">
        <f t="shared" si="14"/>
        <v/>
      </c>
      <c r="E126" s="13" t="s">
        <v>41</v>
      </c>
      <c r="F126" s="179">
        <v>2023</v>
      </c>
      <c r="G126" s="179">
        <v>2</v>
      </c>
      <c r="H126" s="67"/>
      <c r="I126" s="39" t="str">
        <f t="shared" si="15"/>
        <v>Q4</v>
      </c>
      <c r="J126" s="68"/>
      <c r="K126" s="67"/>
      <c r="L126" s="17" t="s">
        <v>29</v>
      </c>
      <c r="M126" s="13" t="s">
        <v>30</v>
      </c>
      <c r="N126" s="13">
        <v>0</v>
      </c>
      <c r="O126" s="180"/>
      <c r="P126" s="39" t="str">
        <f t="shared" si="16"/>
        <v>C66 SERVICE/OTHERS</v>
      </c>
      <c r="Q126" s="179" t="s">
        <v>31</v>
      </c>
      <c r="R126" s="13" t="s">
        <v>32</v>
      </c>
      <c r="S126" s="13" t="s">
        <v>36</v>
      </c>
      <c r="T126" s="14"/>
      <c r="U126" s="14"/>
      <c r="V126" s="65"/>
      <c r="W126" s="14"/>
      <c r="X126" s="181"/>
      <c r="Y126" s="182"/>
      <c r="Z126" s="18" t="str">
        <f t="shared" si="17"/>
        <v/>
      </c>
      <c r="AA126" s="183"/>
      <c r="AB126" s="184">
        <v>363000</v>
      </c>
      <c r="AC126" s="185">
        <f t="shared" si="18"/>
        <v>0</v>
      </c>
      <c r="AD126" s="140"/>
      <c r="AE126" s="186">
        <f t="shared" si="19"/>
        <v>0</v>
      </c>
      <c r="AF126" s="186" t="str">
        <f>IF(AND(COUNTIFS($J$18:J126,J126)=1,AE126=1),1,"")</f>
        <v/>
      </c>
      <c r="AG126" s="186" t="str">
        <f>IF(C126="","",IF(AND(COUNTIFS($J$18:J126,J126)=1,C126&lt;&gt;""),1,""))</f>
        <v/>
      </c>
      <c r="AH126" s="186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9"/>
      <c r="AM126" s="69"/>
      <c r="AN126" s="69"/>
      <c r="AO126" s="69"/>
      <c r="AP126" s="28" t="str">
        <f t="shared" si="23"/>
        <v>20232</v>
      </c>
      <c r="AQ126" s="28" t="str">
        <f t="shared" si="24"/>
        <v/>
      </c>
      <c r="AR126" s="214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39.6">
      <c r="A127" s="65"/>
      <c r="B127" s="66"/>
      <c r="C127" s="66"/>
      <c r="D127" s="39" t="str">
        <f t="shared" si="14"/>
        <v/>
      </c>
      <c r="E127" s="13" t="s">
        <v>41</v>
      </c>
      <c r="F127" s="179">
        <v>2023</v>
      </c>
      <c r="G127" s="179">
        <v>2</v>
      </c>
      <c r="H127" s="67"/>
      <c r="I127" s="39" t="str">
        <f t="shared" si="15"/>
        <v>Q4</v>
      </c>
      <c r="J127" s="68"/>
      <c r="K127" s="67"/>
      <c r="L127" s="17" t="s">
        <v>29</v>
      </c>
      <c r="M127" s="13" t="s">
        <v>30</v>
      </c>
      <c r="N127" s="13">
        <v>0</v>
      </c>
      <c r="O127" s="180"/>
      <c r="P127" s="39" t="str">
        <f t="shared" si="16"/>
        <v>C66 SERVICE/OTHERS</v>
      </c>
      <c r="Q127" s="179" t="s">
        <v>31</v>
      </c>
      <c r="R127" s="13" t="s">
        <v>32</v>
      </c>
      <c r="S127" s="13" t="s">
        <v>37</v>
      </c>
      <c r="T127" s="14"/>
      <c r="U127" s="14"/>
      <c r="V127" s="65"/>
      <c r="W127" s="14"/>
      <c r="X127" s="181"/>
      <c r="Y127" s="182"/>
      <c r="Z127" s="18" t="str">
        <f t="shared" si="17"/>
        <v/>
      </c>
      <c r="AA127" s="183"/>
      <c r="AB127" s="184">
        <v>115000</v>
      </c>
      <c r="AC127" s="185">
        <f t="shared" si="18"/>
        <v>0</v>
      </c>
      <c r="AD127" s="140"/>
      <c r="AE127" s="186">
        <f t="shared" si="19"/>
        <v>0</v>
      </c>
      <c r="AF127" s="186" t="str">
        <f>IF(AND(COUNTIFS($J$18:J127,J127)=1,AE127=1),1,"")</f>
        <v/>
      </c>
      <c r="AG127" s="186" t="str">
        <f>IF(C127="","",IF(AND(COUNTIFS($J$18:J127,J127)=1,C127&lt;&gt;""),1,""))</f>
        <v/>
      </c>
      <c r="AH127" s="186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9"/>
      <c r="AM127" s="69"/>
      <c r="AN127" s="69"/>
      <c r="AO127" s="69"/>
      <c r="AP127" s="28" t="str">
        <f t="shared" si="23"/>
        <v>20232</v>
      </c>
      <c r="AQ127" s="28" t="str">
        <f t="shared" si="24"/>
        <v/>
      </c>
      <c r="AR127" s="214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39.6">
      <c r="A128" s="65"/>
      <c r="B128" s="66"/>
      <c r="C128" s="66"/>
      <c r="D128" s="39" t="str">
        <f t="shared" si="14"/>
        <v/>
      </c>
      <c r="E128" s="13" t="s">
        <v>41</v>
      </c>
      <c r="F128" s="179">
        <v>2023</v>
      </c>
      <c r="G128" s="179">
        <v>2</v>
      </c>
      <c r="H128" s="67"/>
      <c r="I128" s="39" t="str">
        <f t="shared" si="15"/>
        <v>Q4</v>
      </c>
      <c r="J128" s="68"/>
      <c r="K128" s="67"/>
      <c r="L128" s="17" t="s">
        <v>29</v>
      </c>
      <c r="M128" s="13" t="s">
        <v>30</v>
      </c>
      <c r="N128" s="13">
        <v>0</v>
      </c>
      <c r="O128" s="180"/>
      <c r="P128" s="39" t="str">
        <f t="shared" si="16"/>
        <v>C66 SERVICE/OTHERS</v>
      </c>
      <c r="Q128" s="179" t="s">
        <v>31</v>
      </c>
      <c r="R128" s="13" t="s">
        <v>32</v>
      </c>
      <c r="S128" s="13" t="s">
        <v>38</v>
      </c>
      <c r="T128" s="14"/>
      <c r="U128" s="14"/>
      <c r="V128" s="65"/>
      <c r="W128" s="14"/>
      <c r="X128" s="181"/>
      <c r="Y128" s="182"/>
      <c r="Z128" s="18" t="str">
        <f t="shared" si="17"/>
        <v/>
      </c>
      <c r="AA128" s="183"/>
      <c r="AB128" s="184">
        <v>6000</v>
      </c>
      <c r="AC128" s="185">
        <f t="shared" si="18"/>
        <v>0</v>
      </c>
      <c r="AD128" s="140"/>
      <c r="AE128" s="186">
        <f t="shared" si="19"/>
        <v>0</v>
      </c>
      <c r="AF128" s="186" t="str">
        <f>IF(AND(COUNTIFS($J$18:J128,J128)=1,AE128=1),1,"")</f>
        <v/>
      </c>
      <c r="AG128" s="186" t="str">
        <f>IF(C128="","",IF(AND(COUNTIFS($J$18:J128,J128)=1,C128&lt;&gt;""),1,""))</f>
        <v/>
      </c>
      <c r="AH128" s="186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9"/>
      <c r="AM128" s="69"/>
      <c r="AN128" s="69"/>
      <c r="AO128" s="69"/>
      <c r="AP128" s="28" t="str">
        <f t="shared" si="23"/>
        <v>20232</v>
      </c>
      <c r="AQ128" s="28" t="str">
        <f t="shared" si="24"/>
        <v/>
      </c>
      <c r="AR128" s="214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39.6">
      <c r="A129" s="65"/>
      <c r="B129" s="66"/>
      <c r="C129" s="66"/>
      <c r="D129" s="39" t="str">
        <f t="shared" si="14"/>
        <v/>
      </c>
      <c r="E129" s="13" t="s">
        <v>41</v>
      </c>
      <c r="F129" s="179">
        <v>2023</v>
      </c>
      <c r="G129" s="179">
        <v>2</v>
      </c>
      <c r="H129" s="67"/>
      <c r="I129" s="39" t="str">
        <f t="shared" si="15"/>
        <v>Q4</v>
      </c>
      <c r="J129" s="68"/>
      <c r="K129" s="67"/>
      <c r="L129" s="17" t="s">
        <v>29</v>
      </c>
      <c r="M129" s="13" t="s">
        <v>30</v>
      </c>
      <c r="N129" s="13">
        <v>0</v>
      </c>
      <c r="O129" s="180"/>
      <c r="P129" s="39" t="str">
        <f t="shared" si="16"/>
        <v>C66 SERVICE/OTHERS</v>
      </c>
      <c r="Q129" s="179" t="s">
        <v>31</v>
      </c>
      <c r="R129" s="13" t="s">
        <v>32</v>
      </c>
      <c r="S129" s="13" t="s">
        <v>39</v>
      </c>
      <c r="T129" s="14"/>
      <c r="U129" s="14"/>
      <c r="V129" s="65"/>
      <c r="W129" s="14"/>
      <c r="X129" s="181"/>
      <c r="Y129" s="182"/>
      <c r="Z129" s="18" t="str">
        <f t="shared" si="17"/>
        <v/>
      </c>
      <c r="AA129" s="183"/>
      <c r="AB129" s="184">
        <v>4000</v>
      </c>
      <c r="AC129" s="185">
        <f t="shared" si="18"/>
        <v>0</v>
      </c>
      <c r="AD129" s="140"/>
      <c r="AE129" s="186">
        <f t="shared" si="19"/>
        <v>0</v>
      </c>
      <c r="AF129" s="186" t="str">
        <f>IF(AND(COUNTIFS($J$18:J129,J129)=1,AE129=1),1,"")</f>
        <v/>
      </c>
      <c r="AG129" s="186" t="str">
        <f>IF(C129="","",IF(AND(COUNTIFS($J$18:J129,J129)=1,C129&lt;&gt;""),1,""))</f>
        <v/>
      </c>
      <c r="AH129" s="186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9"/>
      <c r="AM129" s="69"/>
      <c r="AN129" s="69"/>
      <c r="AO129" s="69"/>
      <c r="AP129" s="28" t="str">
        <f t="shared" si="23"/>
        <v>20232</v>
      </c>
      <c r="AQ129" s="28" t="str">
        <f t="shared" si="24"/>
        <v/>
      </c>
      <c r="AR129" s="214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39.6">
      <c r="A130" s="65"/>
      <c r="B130" s="66"/>
      <c r="C130" s="66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42</v>
      </c>
      <c r="F130" s="179">
        <v>2023</v>
      </c>
      <c r="G130" s="179">
        <v>4</v>
      </c>
      <c r="H130" s="67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68"/>
      <c r="K130" s="67"/>
      <c r="L130" s="17" t="s">
        <v>29</v>
      </c>
      <c r="M130" s="13" t="s">
        <v>30</v>
      </c>
      <c r="N130" s="13">
        <v>0</v>
      </c>
      <c r="O130" s="180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79" t="s">
        <v>31</v>
      </c>
      <c r="R130" s="13" t="s">
        <v>32</v>
      </c>
      <c r="S130" s="13" t="s">
        <v>36</v>
      </c>
      <c r="T130" s="14"/>
      <c r="U130" s="14"/>
      <c r="V130" s="65"/>
      <c r="W130" s="14"/>
      <c r="X130" s="181"/>
      <c r="Y130" s="182"/>
      <c r="Z130" s="18" t="str">
        <f t="shared" ref="Z130:Z153" si="31">IF(X130="","",X130*MAX(O130,N130))</f>
        <v/>
      </c>
      <c r="AA130" s="183"/>
      <c r="AB130" s="184">
        <v>411000</v>
      </c>
      <c r="AC130" s="185">
        <f t="shared" ref="AC130:AC193" si="32">IF(R130&lt;&gt;"",AB130*AD130,"")</f>
        <v>0</v>
      </c>
      <c r="AD130" s="140"/>
      <c r="AE130" s="186">
        <f t="shared" ref="AE130:AE193" si="33">IF(Q130="","",IF(Q130="Yes",1,0))</f>
        <v>0</v>
      </c>
      <c r="AF130" s="186" t="str">
        <f>IF(AND(COUNTIFS($J$18:J130,J130)=1,AE130=1),1,"")</f>
        <v/>
      </c>
      <c r="AG130" s="186" t="str">
        <f>IF(C130="","",IF(AND(COUNTIFS($J$18:J130,J130)=1,C130&lt;&gt;""),1,""))</f>
        <v/>
      </c>
      <c r="AH130" s="186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9"/>
      <c r="AM130" s="69"/>
      <c r="AN130" s="69"/>
      <c r="AO130" s="69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214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39.6">
      <c r="A131" s="65"/>
      <c r="B131" s="66"/>
      <c r="C131" s="66"/>
      <c r="D131" s="39" t="str">
        <f t="shared" si="28"/>
        <v/>
      </c>
      <c r="E131" s="13" t="s">
        <v>42</v>
      </c>
      <c r="F131" s="179">
        <v>2023</v>
      </c>
      <c r="G131" s="179">
        <v>4</v>
      </c>
      <c r="H131" s="67"/>
      <c r="I131" s="39" t="str">
        <f t="shared" si="29"/>
        <v>Q1</v>
      </c>
      <c r="J131" s="68"/>
      <c r="K131" s="67"/>
      <c r="L131" s="17" t="s">
        <v>29</v>
      </c>
      <c r="M131" s="13" t="s">
        <v>30</v>
      </c>
      <c r="N131" s="13">
        <v>0</v>
      </c>
      <c r="O131" s="180"/>
      <c r="P131" s="39" t="str">
        <f t="shared" si="30"/>
        <v>C66 SERVICE/OTHERS</v>
      </c>
      <c r="Q131" s="179" t="s">
        <v>31</v>
      </c>
      <c r="R131" s="13" t="s">
        <v>32</v>
      </c>
      <c r="S131" s="13" t="s">
        <v>37</v>
      </c>
      <c r="T131" s="14"/>
      <c r="U131" s="14"/>
      <c r="V131" s="65"/>
      <c r="W131" s="14"/>
      <c r="X131" s="181"/>
      <c r="Y131" s="182"/>
      <c r="Z131" s="18" t="str">
        <f t="shared" si="31"/>
        <v/>
      </c>
      <c r="AA131" s="183"/>
      <c r="AB131" s="184">
        <v>59000</v>
      </c>
      <c r="AC131" s="185">
        <f t="shared" si="32"/>
        <v>0</v>
      </c>
      <c r="AD131" s="140"/>
      <c r="AE131" s="186">
        <f t="shared" si="33"/>
        <v>0</v>
      </c>
      <c r="AF131" s="186" t="str">
        <f>IF(AND(COUNTIFS($J$18:J131,J131)=1,AE131=1),1,"")</f>
        <v/>
      </c>
      <c r="AG131" s="186" t="str">
        <f>IF(C131="","",IF(AND(COUNTIFS($J$18:J131,J131)=1,C131&lt;&gt;""),1,""))</f>
        <v/>
      </c>
      <c r="AH131" s="186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9"/>
      <c r="AM131" s="69"/>
      <c r="AN131" s="69"/>
      <c r="AO131" s="69"/>
      <c r="AP131" s="28" t="str">
        <f t="shared" si="37"/>
        <v>20234</v>
      </c>
      <c r="AQ131" s="28" t="str">
        <f t="shared" si="38"/>
        <v/>
      </c>
      <c r="AR131" s="214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39.6">
      <c r="A132" s="65"/>
      <c r="B132" s="66"/>
      <c r="C132" s="66"/>
      <c r="D132" s="39" t="str">
        <f t="shared" si="28"/>
        <v/>
      </c>
      <c r="E132" s="13" t="s">
        <v>42</v>
      </c>
      <c r="F132" s="179">
        <v>2023</v>
      </c>
      <c r="G132" s="179">
        <v>4</v>
      </c>
      <c r="H132" s="67"/>
      <c r="I132" s="39" t="str">
        <f t="shared" si="29"/>
        <v>Q1</v>
      </c>
      <c r="J132" s="68"/>
      <c r="K132" s="67"/>
      <c r="L132" s="17" t="s">
        <v>29</v>
      </c>
      <c r="M132" s="13" t="s">
        <v>30</v>
      </c>
      <c r="N132" s="13">
        <v>0</v>
      </c>
      <c r="O132" s="180"/>
      <c r="P132" s="39" t="str">
        <f t="shared" si="30"/>
        <v>C66 SERVICE/OTHERS</v>
      </c>
      <c r="Q132" s="179" t="s">
        <v>31</v>
      </c>
      <c r="R132" s="13" t="s">
        <v>32</v>
      </c>
      <c r="S132" s="13" t="s">
        <v>38</v>
      </c>
      <c r="T132" s="14"/>
      <c r="U132" s="14"/>
      <c r="V132" s="65"/>
      <c r="W132" s="14"/>
      <c r="X132" s="181"/>
      <c r="Y132" s="182"/>
      <c r="Z132" s="18" t="str">
        <f t="shared" si="31"/>
        <v/>
      </c>
      <c r="AA132" s="183"/>
      <c r="AB132" s="184">
        <v>21000</v>
      </c>
      <c r="AC132" s="185">
        <f t="shared" si="32"/>
        <v>0</v>
      </c>
      <c r="AD132" s="140"/>
      <c r="AE132" s="186">
        <f t="shared" si="33"/>
        <v>0</v>
      </c>
      <c r="AF132" s="186" t="str">
        <f>IF(AND(COUNTIFS($J$18:J132,J132)=1,AE132=1),1,"")</f>
        <v/>
      </c>
      <c r="AG132" s="186" t="str">
        <f>IF(C132="","",IF(AND(COUNTIFS($J$18:J132,J132)=1,C132&lt;&gt;""),1,""))</f>
        <v/>
      </c>
      <c r="AH132" s="186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9"/>
      <c r="AM132" s="69"/>
      <c r="AN132" s="69"/>
      <c r="AO132" s="69"/>
      <c r="AP132" s="28" t="str">
        <f t="shared" si="37"/>
        <v>20234</v>
      </c>
      <c r="AQ132" s="28" t="str">
        <f t="shared" si="38"/>
        <v/>
      </c>
      <c r="AR132" s="214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39.6">
      <c r="A133" s="65"/>
      <c r="B133" s="70"/>
      <c r="C133" s="66"/>
      <c r="D133" s="39" t="str">
        <f t="shared" si="28"/>
        <v/>
      </c>
      <c r="E133" s="13" t="s">
        <v>42</v>
      </c>
      <c r="F133" s="179">
        <v>2023</v>
      </c>
      <c r="G133" s="179">
        <v>4</v>
      </c>
      <c r="H133" s="67"/>
      <c r="I133" s="39" t="str">
        <f t="shared" si="29"/>
        <v>Q1</v>
      </c>
      <c r="J133" s="68"/>
      <c r="K133" s="67"/>
      <c r="L133" s="17" t="s">
        <v>29</v>
      </c>
      <c r="M133" s="13" t="s">
        <v>30</v>
      </c>
      <c r="N133" s="13">
        <v>0</v>
      </c>
      <c r="O133" s="180"/>
      <c r="P133" s="39" t="str">
        <f t="shared" si="30"/>
        <v>C66 SERVICE/OTHERS</v>
      </c>
      <c r="Q133" s="179" t="s">
        <v>31</v>
      </c>
      <c r="R133" s="13" t="s">
        <v>32</v>
      </c>
      <c r="S133" s="13" t="s">
        <v>39</v>
      </c>
      <c r="T133" s="14"/>
      <c r="U133" s="14"/>
      <c r="V133" s="65"/>
      <c r="W133" s="14"/>
      <c r="X133" s="181"/>
      <c r="Y133" s="182"/>
      <c r="Z133" s="18" t="str">
        <f t="shared" si="31"/>
        <v/>
      </c>
      <c r="AA133" s="183"/>
      <c r="AB133" s="184">
        <v>0</v>
      </c>
      <c r="AC133" s="185">
        <f t="shared" si="32"/>
        <v>0</v>
      </c>
      <c r="AD133" s="140"/>
      <c r="AE133" s="186">
        <f t="shared" si="33"/>
        <v>0</v>
      </c>
      <c r="AF133" s="186" t="str">
        <f>IF(AND(COUNTIFS($J$18:J133,J133)=1,AE133=1),1,"")</f>
        <v/>
      </c>
      <c r="AG133" s="186" t="str">
        <f>IF(C133="","",IF(AND(COUNTIFS($J$18:J133,J133)=1,C133&lt;&gt;""),1,""))</f>
        <v/>
      </c>
      <c r="AH133" s="186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9"/>
      <c r="AM133" s="69"/>
      <c r="AN133" s="69"/>
      <c r="AO133" s="69"/>
      <c r="AP133" s="28" t="str">
        <f t="shared" si="37"/>
        <v>20234</v>
      </c>
      <c r="AQ133" s="28" t="str">
        <f t="shared" si="38"/>
        <v/>
      </c>
      <c r="AR133" s="214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39.6">
      <c r="A134" s="65"/>
      <c r="B134" s="70"/>
      <c r="C134" s="66"/>
      <c r="D134" s="39" t="str">
        <f t="shared" si="28"/>
        <v/>
      </c>
      <c r="E134" s="13" t="s">
        <v>42</v>
      </c>
      <c r="F134" s="179">
        <v>2023</v>
      </c>
      <c r="G134" s="179">
        <v>5</v>
      </c>
      <c r="H134" s="67"/>
      <c r="I134" s="39" t="str">
        <f t="shared" si="29"/>
        <v>Q1</v>
      </c>
      <c r="J134" s="68"/>
      <c r="K134" s="67"/>
      <c r="L134" s="17" t="s">
        <v>29</v>
      </c>
      <c r="M134" s="13" t="s">
        <v>30</v>
      </c>
      <c r="N134" s="13">
        <v>0</v>
      </c>
      <c r="O134" s="180"/>
      <c r="P134" s="39" t="str">
        <f t="shared" si="30"/>
        <v>C66 SERVICE/OTHERS</v>
      </c>
      <c r="Q134" s="179" t="s">
        <v>31</v>
      </c>
      <c r="R134" s="13" t="s">
        <v>32</v>
      </c>
      <c r="S134" s="13" t="s">
        <v>36</v>
      </c>
      <c r="T134" s="14"/>
      <c r="U134" s="14"/>
      <c r="V134" s="65"/>
      <c r="W134" s="14"/>
      <c r="X134" s="181"/>
      <c r="Y134" s="182"/>
      <c r="Z134" s="18" t="str">
        <f t="shared" si="31"/>
        <v/>
      </c>
      <c r="AA134" s="183"/>
      <c r="AB134" s="184">
        <v>226000</v>
      </c>
      <c r="AC134" s="185">
        <f t="shared" si="32"/>
        <v>0</v>
      </c>
      <c r="AD134" s="140"/>
      <c r="AE134" s="186">
        <f t="shared" si="33"/>
        <v>0</v>
      </c>
      <c r="AF134" s="186" t="str">
        <f>IF(AND(COUNTIFS($J$18:J134,J134)=1,AE134=1),1,"")</f>
        <v/>
      </c>
      <c r="AG134" s="186" t="str">
        <f>IF(C134="","",IF(AND(COUNTIFS($J$18:J134,J134)=1,C134&lt;&gt;""),1,""))</f>
        <v/>
      </c>
      <c r="AH134" s="186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9"/>
      <c r="AM134" s="69"/>
      <c r="AN134" s="69"/>
      <c r="AO134" s="69"/>
      <c r="AP134" s="28" t="str">
        <f t="shared" si="37"/>
        <v>20235</v>
      </c>
      <c r="AQ134" s="28" t="str">
        <f t="shared" si="38"/>
        <v/>
      </c>
      <c r="AR134" s="214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39.6">
      <c r="A135" s="65"/>
      <c r="B135" s="66"/>
      <c r="C135" s="66"/>
      <c r="D135" s="39" t="str">
        <f t="shared" si="28"/>
        <v/>
      </c>
      <c r="E135" s="13" t="s">
        <v>42</v>
      </c>
      <c r="F135" s="179">
        <v>2023</v>
      </c>
      <c r="G135" s="179">
        <v>5</v>
      </c>
      <c r="H135" s="67"/>
      <c r="I135" s="39" t="str">
        <f t="shared" si="29"/>
        <v>Q1</v>
      </c>
      <c r="J135" s="68"/>
      <c r="K135" s="67"/>
      <c r="L135" s="17" t="s">
        <v>29</v>
      </c>
      <c r="M135" s="13" t="s">
        <v>30</v>
      </c>
      <c r="N135" s="13">
        <v>0</v>
      </c>
      <c r="O135" s="180"/>
      <c r="P135" s="39" t="str">
        <f t="shared" si="30"/>
        <v>C66 SERVICE/OTHERS</v>
      </c>
      <c r="Q135" s="179" t="s">
        <v>31</v>
      </c>
      <c r="R135" s="13" t="s">
        <v>32</v>
      </c>
      <c r="S135" s="13" t="s">
        <v>37</v>
      </c>
      <c r="T135" s="14"/>
      <c r="U135" s="14"/>
      <c r="V135" s="65"/>
      <c r="W135" s="14"/>
      <c r="X135" s="181"/>
      <c r="Y135" s="182"/>
      <c r="Z135" s="18" t="str">
        <f t="shared" si="31"/>
        <v/>
      </c>
      <c r="AA135" s="183"/>
      <c r="AB135" s="184">
        <v>146000</v>
      </c>
      <c r="AC135" s="185">
        <f t="shared" si="32"/>
        <v>0</v>
      </c>
      <c r="AD135" s="140"/>
      <c r="AE135" s="186">
        <f t="shared" si="33"/>
        <v>0</v>
      </c>
      <c r="AF135" s="186" t="str">
        <f>IF(AND(COUNTIFS($J$18:J135,J135)=1,AE135=1),1,"")</f>
        <v/>
      </c>
      <c r="AG135" s="186" t="str">
        <f>IF(C135="","",IF(AND(COUNTIFS($J$18:J135,J135)=1,C135&lt;&gt;""),1,""))</f>
        <v/>
      </c>
      <c r="AH135" s="186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9"/>
      <c r="AM135" s="69"/>
      <c r="AN135" s="69"/>
      <c r="AO135" s="69"/>
      <c r="AP135" s="28" t="str">
        <f t="shared" si="37"/>
        <v>20235</v>
      </c>
      <c r="AQ135" s="28" t="str">
        <f t="shared" si="38"/>
        <v/>
      </c>
      <c r="AR135" s="214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39.6">
      <c r="A136" s="65"/>
      <c r="B136" s="66"/>
      <c r="C136" s="66"/>
      <c r="D136" s="39" t="str">
        <f t="shared" si="28"/>
        <v/>
      </c>
      <c r="E136" s="13" t="s">
        <v>42</v>
      </c>
      <c r="F136" s="179">
        <v>2023</v>
      </c>
      <c r="G136" s="179">
        <v>5</v>
      </c>
      <c r="H136" s="67"/>
      <c r="I136" s="39" t="str">
        <f t="shared" si="29"/>
        <v>Q1</v>
      </c>
      <c r="J136" s="68"/>
      <c r="K136" s="67"/>
      <c r="L136" s="17" t="s">
        <v>29</v>
      </c>
      <c r="M136" s="13" t="s">
        <v>30</v>
      </c>
      <c r="N136" s="13">
        <v>0</v>
      </c>
      <c r="O136" s="180"/>
      <c r="P136" s="39" t="str">
        <f t="shared" si="30"/>
        <v>C66 SERVICE/OTHERS</v>
      </c>
      <c r="Q136" s="179" t="s">
        <v>31</v>
      </c>
      <c r="R136" s="13" t="s">
        <v>32</v>
      </c>
      <c r="S136" s="13" t="s">
        <v>38</v>
      </c>
      <c r="T136" s="14"/>
      <c r="U136" s="14"/>
      <c r="V136" s="65"/>
      <c r="W136" s="14"/>
      <c r="X136" s="181"/>
      <c r="Y136" s="182"/>
      <c r="Z136" s="18" t="str">
        <f t="shared" si="31"/>
        <v/>
      </c>
      <c r="AA136" s="183"/>
      <c r="AB136" s="184">
        <v>12000</v>
      </c>
      <c r="AC136" s="185">
        <f t="shared" si="32"/>
        <v>0</v>
      </c>
      <c r="AD136" s="140"/>
      <c r="AE136" s="186">
        <f t="shared" si="33"/>
        <v>0</v>
      </c>
      <c r="AF136" s="186" t="str">
        <f>IF(AND(COUNTIFS($J$18:J136,J136)=1,AE136=1),1,"")</f>
        <v/>
      </c>
      <c r="AG136" s="186" t="str">
        <f>IF(C136="","",IF(AND(COUNTIFS($J$18:J136,J136)=1,C136&lt;&gt;""),1,""))</f>
        <v/>
      </c>
      <c r="AH136" s="186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9"/>
      <c r="AM136" s="69"/>
      <c r="AN136" s="69"/>
      <c r="AO136" s="69"/>
      <c r="AP136" s="28" t="str">
        <f t="shared" si="37"/>
        <v>20235</v>
      </c>
      <c r="AQ136" s="28" t="str">
        <f t="shared" si="38"/>
        <v/>
      </c>
      <c r="AR136" s="214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39.6">
      <c r="A137" s="65"/>
      <c r="B137" s="66"/>
      <c r="C137" s="66"/>
      <c r="D137" s="39" t="str">
        <f t="shared" si="28"/>
        <v/>
      </c>
      <c r="E137" s="13" t="s">
        <v>42</v>
      </c>
      <c r="F137" s="179">
        <v>2023</v>
      </c>
      <c r="G137" s="179">
        <v>5</v>
      </c>
      <c r="H137" s="67"/>
      <c r="I137" s="39" t="str">
        <f t="shared" si="29"/>
        <v>Q1</v>
      </c>
      <c r="J137" s="68"/>
      <c r="K137" s="67"/>
      <c r="L137" s="17" t="s">
        <v>29</v>
      </c>
      <c r="M137" s="13" t="s">
        <v>30</v>
      </c>
      <c r="N137" s="13">
        <v>0</v>
      </c>
      <c r="O137" s="180"/>
      <c r="P137" s="39" t="str">
        <f t="shared" si="30"/>
        <v>C66 SERVICE/OTHERS</v>
      </c>
      <c r="Q137" s="179" t="s">
        <v>31</v>
      </c>
      <c r="R137" s="13" t="s">
        <v>32</v>
      </c>
      <c r="S137" s="13" t="s">
        <v>39</v>
      </c>
      <c r="T137" s="14"/>
      <c r="U137" s="14"/>
      <c r="V137" s="65"/>
      <c r="W137" s="14"/>
      <c r="X137" s="181"/>
      <c r="Y137" s="182"/>
      <c r="Z137" s="18" t="str">
        <f t="shared" si="31"/>
        <v/>
      </c>
      <c r="AA137" s="183"/>
      <c r="AB137" s="184">
        <v>116000</v>
      </c>
      <c r="AC137" s="185">
        <f t="shared" si="32"/>
        <v>0</v>
      </c>
      <c r="AD137" s="140"/>
      <c r="AE137" s="186">
        <f t="shared" si="33"/>
        <v>0</v>
      </c>
      <c r="AF137" s="186" t="str">
        <f>IF(AND(COUNTIFS($J$18:J137,J137)=1,AE137=1),1,"")</f>
        <v/>
      </c>
      <c r="AG137" s="186" t="str">
        <f>IF(C137="","",IF(AND(COUNTIFS($J$18:J137,J137)=1,C137&lt;&gt;""),1,""))</f>
        <v/>
      </c>
      <c r="AH137" s="186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9"/>
      <c r="AM137" s="69"/>
      <c r="AN137" s="69"/>
      <c r="AO137" s="69"/>
      <c r="AP137" s="28" t="str">
        <f t="shared" si="37"/>
        <v>20235</v>
      </c>
      <c r="AQ137" s="28" t="str">
        <f t="shared" si="38"/>
        <v/>
      </c>
      <c r="AR137" s="214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39.6">
      <c r="A138" s="65"/>
      <c r="B138" s="66"/>
      <c r="C138" s="66"/>
      <c r="D138" s="39" t="str">
        <f t="shared" si="28"/>
        <v/>
      </c>
      <c r="E138" s="13" t="s">
        <v>42</v>
      </c>
      <c r="F138" s="179">
        <v>2023</v>
      </c>
      <c r="G138" s="179">
        <v>6</v>
      </c>
      <c r="H138" s="67"/>
      <c r="I138" s="39" t="str">
        <f t="shared" si="29"/>
        <v>Q1</v>
      </c>
      <c r="J138" s="68"/>
      <c r="K138" s="67"/>
      <c r="L138" s="17" t="s">
        <v>29</v>
      </c>
      <c r="M138" s="13" t="s">
        <v>30</v>
      </c>
      <c r="N138" s="13">
        <v>0</v>
      </c>
      <c r="O138" s="180"/>
      <c r="P138" s="39" t="str">
        <f t="shared" si="30"/>
        <v>C66 SERVICE/OTHERS</v>
      </c>
      <c r="Q138" s="179" t="s">
        <v>31</v>
      </c>
      <c r="R138" s="13" t="s">
        <v>32</v>
      </c>
      <c r="S138" s="13" t="s">
        <v>36</v>
      </c>
      <c r="T138" s="14"/>
      <c r="U138" s="14"/>
      <c r="V138" s="65"/>
      <c r="W138" s="14"/>
      <c r="X138" s="181"/>
      <c r="Y138" s="182"/>
      <c r="Z138" s="18" t="str">
        <f t="shared" si="31"/>
        <v/>
      </c>
      <c r="AA138" s="183"/>
      <c r="AB138" s="184">
        <v>275000</v>
      </c>
      <c r="AC138" s="185">
        <f t="shared" si="32"/>
        <v>0</v>
      </c>
      <c r="AD138" s="140"/>
      <c r="AE138" s="186">
        <f t="shared" si="33"/>
        <v>0</v>
      </c>
      <c r="AF138" s="186" t="str">
        <f>IF(AND(COUNTIFS($J$18:J138,J138)=1,AE138=1),1,"")</f>
        <v/>
      </c>
      <c r="AG138" s="186" t="str">
        <f>IF(C138="","",IF(AND(COUNTIFS($J$18:J138,J138)=1,C138&lt;&gt;""),1,""))</f>
        <v/>
      </c>
      <c r="AH138" s="186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9"/>
      <c r="AM138" s="69"/>
      <c r="AN138" s="69"/>
      <c r="AO138" s="69"/>
      <c r="AP138" s="28" t="str">
        <f t="shared" si="37"/>
        <v>20236</v>
      </c>
      <c r="AQ138" s="28" t="str">
        <f t="shared" si="38"/>
        <v/>
      </c>
      <c r="AR138" s="214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39.6">
      <c r="A139" s="65"/>
      <c r="B139" s="66"/>
      <c r="C139" s="66"/>
      <c r="D139" s="39" t="str">
        <f t="shared" si="28"/>
        <v/>
      </c>
      <c r="E139" s="13" t="s">
        <v>42</v>
      </c>
      <c r="F139" s="179">
        <v>2023</v>
      </c>
      <c r="G139" s="179">
        <v>6</v>
      </c>
      <c r="H139" s="67"/>
      <c r="I139" s="39" t="str">
        <f t="shared" si="29"/>
        <v>Q1</v>
      </c>
      <c r="J139" s="68"/>
      <c r="K139" s="67"/>
      <c r="L139" s="17" t="s">
        <v>29</v>
      </c>
      <c r="M139" s="13" t="s">
        <v>30</v>
      </c>
      <c r="N139" s="13">
        <v>0</v>
      </c>
      <c r="O139" s="180"/>
      <c r="P139" s="39" t="str">
        <f t="shared" si="30"/>
        <v>C66 SERVICE/OTHERS</v>
      </c>
      <c r="Q139" s="179" t="s">
        <v>31</v>
      </c>
      <c r="R139" s="13" t="s">
        <v>32</v>
      </c>
      <c r="S139" s="13" t="s">
        <v>37</v>
      </c>
      <c r="T139" s="14"/>
      <c r="U139" s="14"/>
      <c r="V139" s="65"/>
      <c r="W139" s="14"/>
      <c r="X139" s="181"/>
      <c r="Y139" s="182"/>
      <c r="Z139" s="18" t="str">
        <f t="shared" si="31"/>
        <v/>
      </c>
      <c r="AA139" s="183"/>
      <c r="AB139" s="184">
        <v>316000</v>
      </c>
      <c r="AC139" s="185">
        <f t="shared" si="32"/>
        <v>0</v>
      </c>
      <c r="AD139" s="140"/>
      <c r="AE139" s="186">
        <f t="shared" si="33"/>
        <v>0</v>
      </c>
      <c r="AF139" s="186" t="str">
        <f>IF(AND(COUNTIFS($J$18:J139,J139)=1,AE139=1),1,"")</f>
        <v/>
      </c>
      <c r="AG139" s="186" t="str">
        <f>IF(C139="","",IF(AND(COUNTIFS($J$18:J139,J139)=1,C139&lt;&gt;""),1,""))</f>
        <v/>
      </c>
      <c r="AH139" s="186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9"/>
      <c r="AM139" s="69"/>
      <c r="AN139" s="69"/>
      <c r="AO139" s="69"/>
      <c r="AP139" s="28" t="str">
        <f t="shared" si="37"/>
        <v>20236</v>
      </c>
      <c r="AQ139" s="28" t="str">
        <f t="shared" si="38"/>
        <v/>
      </c>
      <c r="AR139" s="214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39.6">
      <c r="A140" s="65"/>
      <c r="B140" s="66"/>
      <c r="C140" s="66"/>
      <c r="D140" s="39" t="str">
        <f t="shared" si="28"/>
        <v/>
      </c>
      <c r="E140" s="13" t="s">
        <v>42</v>
      </c>
      <c r="F140" s="179">
        <v>2023</v>
      </c>
      <c r="G140" s="179">
        <v>6</v>
      </c>
      <c r="H140" s="67"/>
      <c r="I140" s="39" t="str">
        <f t="shared" si="29"/>
        <v>Q1</v>
      </c>
      <c r="J140" s="68"/>
      <c r="K140" s="67"/>
      <c r="L140" s="17" t="s">
        <v>29</v>
      </c>
      <c r="M140" s="13" t="s">
        <v>30</v>
      </c>
      <c r="N140" s="13">
        <v>0</v>
      </c>
      <c r="O140" s="180"/>
      <c r="P140" s="39" t="str">
        <f t="shared" si="30"/>
        <v>C66 SERVICE/OTHERS</v>
      </c>
      <c r="Q140" s="179" t="s">
        <v>31</v>
      </c>
      <c r="R140" s="13" t="s">
        <v>32</v>
      </c>
      <c r="S140" s="13" t="s">
        <v>38</v>
      </c>
      <c r="T140" s="14"/>
      <c r="U140" s="14"/>
      <c r="V140" s="65"/>
      <c r="W140" s="14"/>
      <c r="X140" s="181"/>
      <c r="Y140" s="182"/>
      <c r="Z140" s="18" t="str">
        <f t="shared" si="31"/>
        <v/>
      </c>
      <c r="AA140" s="183"/>
      <c r="AB140" s="184">
        <v>8000</v>
      </c>
      <c r="AC140" s="185">
        <f t="shared" si="32"/>
        <v>0</v>
      </c>
      <c r="AD140" s="140"/>
      <c r="AE140" s="186">
        <f t="shared" si="33"/>
        <v>0</v>
      </c>
      <c r="AF140" s="186" t="str">
        <f>IF(AND(COUNTIFS($J$18:J140,J140)=1,AE140=1),1,"")</f>
        <v/>
      </c>
      <c r="AG140" s="186" t="str">
        <f>IF(C140="","",IF(AND(COUNTIFS($J$18:J140,J140)=1,C140&lt;&gt;""),1,""))</f>
        <v/>
      </c>
      <c r="AH140" s="186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9"/>
      <c r="AM140" s="69"/>
      <c r="AN140" s="69"/>
      <c r="AO140" s="69"/>
      <c r="AP140" s="28" t="str">
        <f t="shared" si="37"/>
        <v>20236</v>
      </c>
      <c r="AQ140" s="28" t="str">
        <f t="shared" si="38"/>
        <v/>
      </c>
      <c r="AR140" s="214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39.6">
      <c r="A141" s="65"/>
      <c r="B141" s="66"/>
      <c r="C141" s="66"/>
      <c r="D141" s="39" t="str">
        <f t="shared" si="28"/>
        <v/>
      </c>
      <c r="E141" s="13" t="s">
        <v>42</v>
      </c>
      <c r="F141" s="179">
        <v>2023</v>
      </c>
      <c r="G141" s="179">
        <v>6</v>
      </c>
      <c r="H141" s="67"/>
      <c r="I141" s="39" t="str">
        <f t="shared" si="29"/>
        <v>Q1</v>
      </c>
      <c r="J141" s="68"/>
      <c r="K141" s="67"/>
      <c r="L141" s="17" t="s">
        <v>29</v>
      </c>
      <c r="M141" s="13" t="s">
        <v>30</v>
      </c>
      <c r="N141" s="13">
        <v>0</v>
      </c>
      <c r="O141" s="180"/>
      <c r="P141" s="39" t="str">
        <f t="shared" si="30"/>
        <v>C66 SERVICE/OTHERS</v>
      </c>
      <c r="Q141" s="179" t="s">
        <v>31</v>
      </c>
      <c r="R141" s="13" t="s">
        <v>32</v>
      </c>
      <c r="S141" s="13" t="s">
        <v>39</v>
      </c>
      <c r="T141" s="14"/>
      <c r="U141" s="14"/>
      <c r="V141" s="65"/>
      <c r="W141" s="14"/>
      <c r="X141" s="181"/>
      <c r="Y141" s="182"/>
      <c r="Z141" s="18" t="str">
        <f t="shared" si="31"/>
        <v/>
      </c>
      <c r="AA141" s="183"/>
      <c r="AB141" s="184">
        <v>24000</v>
      </c>
      <c r="AC141" s="185">
        <f t="shared" si="32"/>
        <v>0</v>
      </c>
      <c r="AD141" s="140"/>
      <c r="AE141" s="186">
        <f t="shared" si="33"/>
        <v>0</v>
      </c>
      <c r="AF141" s="186" t="str">
        <f>IF(AND(COUNTIFS($J$18:J141,J141)=1,AE141=1),1,"")</f>
        <v/>
      </c>
      <c r="AG141" s="186" t="str">
        <f>IF(C141="","",IF(AND(COUNTIFS($J$18:J141,J141)=1,C141&lt;&gt;""),1,""))</f>
        <v/>
      </c>
      <c r="AH141" s="186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9"/>
      <c r="AM141" s="69"/>
      <c r="AN141" s="69"/>
      <c r="AO141" s="69"/>
      <c r="AP141" s="28" t="str">
        <f t="shared" si="37"/>
        <v>20236</v>
      </c>
      <c r="AQ141" s="28" t="str">
        <f t="shared" si="38"/>
        <v/>
      </c>
      <c r="AR141" s="214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39.6">
      <c r="A142" s="65"/>
      <c r="B142" s="66"/>
      <c r="C142" s="66"/>
      <c r="D142" s="39" t="str">
        <f t="shared" si="28"/>
        <v/>
      </c>
      <c r="E142" s="13" t="s">
        <v>42</v>
      </c>
      <c r="F142" s="179">
        <v>2023</v>
      </c>
      <c r="G142" s="179">
        <v>7</v>
      </c>
      <c r="H142" s="67"/>
      <c r="I142" s="39" t="str">
        <f t="shared" si="29"/>
        <v>Q2</v>
      </c>
      <c r="J142" s="68"/>
      <c r="K142" s="67"/>
      <c r="L142" s="17" t="s">
        <v>29</v>
      </c>
      <c r="M142" s="13" t="s">
        <v>30</v>
      </c>
      <c r="N142" s="13">
        <v>0</v>
      </c>
      <c r="O142" s="180"/>
      <c r="P142" s="39" t="str">
        <f t="shared" si="30"/>
        <v>C66 SERVICE/OTHERS</v>
      </c>
      <c r="Q142" s="179" t="s">
        <v>31</v>
      </c>
      <c r="R142" s="13" t="s">
        <v>32</v>
      </c>
      <c r="S142" s="13" t="s">
        <v>36</v>
      </c>
      <c r="T142" s="14"/>
      <c r="U142" s="14"/>
      <c r="V142" s="65"/>
      <c r="W142" s="14"/>
      <c r="X142" s="181"/>
      <c r="Y142" s="182"/>
      <c r="Z142" s="18" t="str">
        <f t="shared" si="31"/>
        <v/>
      </c>
      <c r="AA142" s="183"/>
      <c r="AB142" s="184">
        <v>514000</v>
      </c>
      <c r="AC142" s="185">
        <f t="shared" si="32"/>
        <v>0</v>
      </c>
      <c r="AD142" s="140"/>
      <c r="AE142" s="186">
        <f t="shared" si="33"/>
        <v>0</v>
      </c>
      <c r="AF142" s="186" t="str">
        <f>IF(AND(COUNTIFS($J$18:J142,J142)=1,AE142=1),1,"")</f>
        <v/>
      </c>
      <c r="AG142" s="186" t="str">
        <f>IF(C142="","",IF(AND(COUNTIFS($J$18:J142,J142)=1,C142&lt;&gt;""),1,""))</f>
        <v/>
      </c>
      <c r="AH142" s="186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9"/>
      <c r="AM142" s="69"/>
      <c r="AN142" s="69"/>
      <c r="AO142" s="69"/>
      <c r="AP142" s="28" t="str">
        <f t="shared" si="37"/>
        <v>20237</v>
      </c>
      <c r="AQ142" s="28" t="str">
        <f t="shared" si="38"/>
        <v/>
      </c>
      <c r="AR142" s="214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39.6">
      <c r="A143" s="65"/>
      <c r="B143" s="66"/>
      <c r="C143" s="66"/>
      <c r="D143" s="39" t="str">
        <f t="shared" si="28"/>
        <v/>
      </c>
      <c r="E143" s="13" t="s">
        <v>42</v>
      </c>
      <c r="F143" s="179">
        <v>2023</v>
      </c>
      <c r="G143" s="179">
        <v>7</v>
      </c>
      <c r="H143" s="67"/>
      <c r="I143" s="39" t="str">
        <f t="shared" si="29"/>
        <v>Q2</v>
      </c>
      <c r="J143" s="68"/>
      <c r="K143" s="67"/>
      <c r="L143" s="17" t="s">
        <v>29</v>
      </c>
      <c r="M143" s="13" t="s">
        <v>30</v>
      </c>
      <c r="N143" s="13">
        <v>0</v>
      </c>
      <c r="O143" s="180"/>
      <c r="P143" s="39" t="str">
        <f t="shared" si="30"/>
        <v>C66 SERVICE/OTHERS</v>
      </c>
      <c r="Q143" s="179" t="s">
        <v>31</v>
      </c>
      <c r="R143" s="13" t="s">
        <v>32</v>
      </c>
      <c r="S143" s="13" t="s">
        <v>37</v>
      </c>
      <c r="T143" s="14"/>
      <c r="U143" s="14"/>
      <c r="V143" s="65"/>
      <c r="W143" s="14"/>
      <c r="X143" s="181"/>
      <c r="Y143" s="182"/>
      <c r="Z143" s="18" t="str">
        <f t="shared" si="31"/>
        <v/>
      </c>
      <c r="AA143" s="183"/>
      <c r="AB143" s="184">
        <v>187000</v>
      </c>
      <c r="AC143" s="185">
        <f t="shared" si="32"/>
        <v>0</v>
      </c>
      <c r="AD143" s="140"/>
      <c r="AE143" s="186">
        <f t="shared" si="33"/>
        <v>0</v>
      </c>
      <c r="AF143" s="186" t="str">
        <f>IF(AND(COUNTIFS($J$18:J143,J143)=1,AE143=1),1,"")</f>
        <v/>
      </c>
      <c r="AG143" s="186" t="str">
        <f>IF(C143="","",IF(AND(COUNTIFS($J$18:J143,J143)=1,C143&lt;&gt;""),1,""))</f>
        <v/>
      </c>
      <c r="AH143" s="186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9"/>
      <c r="AM143" s="69"/>
      <c r="AN143" s="69"/>
      <c r="AO143" s="69"/>
      <c r="AP143" s="28" t="str">
        <f t="shared" si="37"/>
        <v>20237</v>
      </c>
      <c r="AQ143" s="28" t="str">
        <f t="shared" si="38"/>
        <v/>
      </c>
      <c r="AR143" s="214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39.6">
      <c r="A144" s="65"/>
      <c r="B144" s="66"/>
      <c r="C144" s="66"/>
      <c r="D144" s="39" t="str">
        <f t="shared" si="28"/>
        <v/>
      </c>
      <c r="E144" s="13" t="s">
        <v>42</v>
      </c>
      <c r="F144" s="179">
        <v>2023</v>
      </c>
      <c r="G144" s="179">
        <v>7</v>
      </c>
      <c r="H144" s="67"/>
      <c r="I144" s="39" t="str">
        <f t="shared" si="29"/>
        <v>Q2</v>
      </c>
      <c r="J144" s="68"/>
      <c r="K144" s="67"/>
      <c r="L144" s="17" t="s">
        <v>29</v>
      </c>
      <c r="M144" s="13" t="s">
        <v>30</v>
      </c>
      <c r="N144" s="13">
        <v>0</v>
      </c>
      <c r="O144" s="180"/>
      <c r="P144" s="39" t="str">
        <f t="shared" si="30"/>
        <v>C66 SERVICE/OTHERS</v>
      </c>
      <c r="Q144" s="179" t="s">
        <v>31</v>
      </c>
      <c r="R144" s="13" t="s">
        <v>32</v>
      </c>
      <c r="S144" s="13" t="s">
        <v>38</v>
      </c>
      <c r="T144" s="14"/>
      <c r="U144" s="14"/>
      <c r="V144" s="65"/>
      <c r="W144" s="14"/>
      <c r="X144" s="181"/>
      <c r="Y144" s="182"/>
      <c r="Z144" s="18" t="str">
        <f t="shared" si="31"/>
        <v/>
      </c>
      <c r="AA144" s="183"/>
      <c r="AB144" s="184">
        <v>1000</v>
      </c>
      <c r="AC144" s="185">
        <f t="shared" si="32"/>
        <v>0</v>
      </c>
      <c r="AD144" s="140"/>
      <c r="AE144" s="186">
        <f t="shared" si="33"/>
        <v>0</v>
      </c>
      <c r="AF144" s="186" t="str">
        <f>IF(AND(COUNTIFS($J$18:J144,J144)=1,AE144=1),1,"")</f>
        <v/>
      </c>
      <c r="AG144" s="186" t="str">
        <f>IF(C144="","",IF(AND(COUNTIFS($J$18:J144,J144)=1,C144&lt;&gt;""),1,""))</f>
        <v/>
      </c>
      <c r="AH144" s="186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9"/>
      <c r="AM144" s="69"/>
      <c r="AN144" s="69"/>
      <c r="AO144" s="69"/>
      <c r="AP144" s="28" t="str">
        <f t="shared" si="37"/>
        <v>20237</v>
      </c>
      <c r="AQ144" s="28" t="str">
        <f t="shared" si="38"/>
        <v/>
      </c>
      <c r="AR144" s="214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39.6">
      <c r="A145" s="65"/>
      <c r="B145" s="66"/>
      <c r="C145" s="66"/>
      <c r="D145" s="39" t="str">
        <f t="shared" si="28"/>
        <v/>
      </c>
      <c r="E145" s="13" t="s">
        <v>42</v>
      </c>
      <c r="F145" s="179">
        <v>2023</v>
      </c>
      <c r="G145" s="179">
        <v>7</v>
      </c>
      <c r="H145" s="67"/>
      <c r="I145" s="39" t="str">
        <f t="shared" si="29"/>
        <v>Q2</v>
      </c>
      <c r="J145" s="68"/>
      <c r="K145" s="67"/>
      <c r="L145" s="17" t="s">
        <v>29</v>
      </c>
      <c r="M145" s="13" t="s">
        <v>30</v>
      </c>
      <c r="N145" s="13">
        <v>0</v>
      </c>
      <c r="O145" s="180"/>
      <c r="P145" s="39" t="str">
        <f t="shared" si="30"/>
        <v>C66 SERVICE/OTHERS</v>
      </c>
      <c r="Q145" s="179" t="s">
        <v>31</v>
      </c>
      <c r="R145" s="13" t="s">
        <v>32</v>
      </c>
      <c r="S145" s="13" t="s">
        <v>39</v>
      </c>
      <c r="T145" s="14"/>
      <c r="U145" s="14"/>
      <c r="V145" s="65"/>
      <c r="W145" s="14"/>
      <c r="X145" s="181"/>
      <c r="Y145" s="182"/>
      <c r="Z145" s="18" t="str">
        <f t="shared" si="31"/>
        <v/>
      </c>
      <c r="AA145" s="183"/>
      <c r="AB145" s="184">
        <v>0</v>
      </c>
      <c r="AC145" s="185">
        <f t="shared" si="32"/>
        <v>0</v>
      </c>
      <c r="AD145" s="140"/>
      <c r="AE145" s="186">
        <f t="shared" si="33"/>
        <v>0</v>
      </c>
      <c r="AF145" s="186" t="str">
        <f>IF(AND(COUNTIFS($J$18:J145,J145)=1,AE145=1),1,"")</f>
        <v/>
      </c>
      <c r="AG145" s="186" t="str">
        <f>IF(C145="","",IF(AND(COUNTIFS($J$18:J145,J145)=1,C145&lt;&gt;""),1,""))</f>
        <v/>
      </c>
      <c r="AH145" s="186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9"/>
      <c r="AM145" s="69"/>
      <c r="AN145" s="69"/>
      <c r="AO145" s="69"/>
      <c r="AP145" s="28" t="str">
        <f t="shared" si="37"/>
        <v>20237</v>
      </c>
      <c r="AQ145" s="28" t="str">
        <f t="shared" si="38"/>
        <v/>
      </c>
      <c r="AR145" s="214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39.6">
      <c r="A146" s="65"/>
      <c r="B146" s="66"/>
      <c r="C146" s="66"/>
      <c r="D146" s="39" t="str">
        <f t="shared" si="28"/>
        <v/>
      </c>
      <c r="E146" s="13" t="s">
        <v>42</v>
      </c>
      <c r="F146" s="179">
        <v>2023</v>
      </c>
      <c r="G146" s="179">
        <v>8</v>
      </c>
      <c r="H146" s="67"/>
      <c r="I146" s="39" t="str">
        <f t="shared" si="29"/>
        <v>Q2</v>
      </c>
      <c r="J146" s="68"/>
      <c r="K146" s="67"/>
      <c r="L146" s="17" t="s">
        <v>29</v>
      </c>
      <c r="M146" s="13" t="s">
        <v>30</v>
      </c>
      <c r="N146" s="13">
        <v>0</v>
      </c>
      <c r="O146" s="180"/>
      <c r="P146" s="39" t="str">
        <f t="shared" si="30"/>
        <v>C66 SERVICE/OTHERS</v>
      </c>
      <c r="Q146" s="179" t="s">
        <v>31</v>
      </c>
      <c r="R146" s="13" t="s">
        <v>32</v>
      </c>
      <c r="S146" s="13" t="s">
        <v>36</v>
      </c>
      <c r="T146" s="14"/>
      <c r="U146" s="14"/>
      <c r="V146" s="65"/>
      <c r="W146" s="14"/>
      <c r="X146" s="181"/>
      <c r="Y146" s="182"/>
      <c r="Z146" s="18" t="str">
        <f t="shared" si="31"/>
        <v/>
      </c>
      <c r="AA146" s="183"/>
      <c r="AB146" s="184">
        <v>275000</v>
      </c>
      <c r="AC146" s="185">
        <f t="shared" si="32"/>
        <v>0</v>
      </c>
      <c r="AD146" s="140"/>
      <c r="AE146" s="186">
        <f t="shared" si="33"/>
        <v>0</v>
      </c>
      <c r="AF146" s="186" t="str">
        <f>IF(AND(COUNTIFS($J$18:J146,J146)=1,AE146=1),1,"")</f>
        <v/>
      </c>
      <c r="AG146" s="186" t="str">
        <f>IF(C146="","",IF(AND(COUNTIFS($J$18:J146,J146)=1,C146&lt;&gt;""),1,""))</f>
        <v/>
      </c>
      <c r="AH146" s="186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9"/>
      <c r="AM146" s="69"/>
      <c r="AN146" s="69"/>
      <c r="AO146" s="69"/>
      <c r="AP146" s="28" t="str">
        <f t="shared" si="37"/>
        <v>20238</v>
      </c>
      <c r="AQ146" s="28" t="str">
        <f t="shared" si="38"/>
        <v/>
      </c>
      <c r="AR146" s="214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39.6">
      <c r="A147" s="65"/>
      <c r="B147" s="66"/>
      <c r="C147" s="66"/>
      <c r="D147" s="39" t="str">
        <f t="shared" si="28"/>
        <v/>
      </c>
      <c r="E147" s="13" t="s">
        <v>42</v>
      </c>
      <c r="F147" s="179">
        <v>2023</v>
      </c>
      <c r="G147" s="179">
        <v>8</v>
      </c>
      <c r="H147" s="67"/>
      <c r="I147" s="39" t="str">
        <f t="shared" si="29"/>
        <v>Q2</v>
      </c>
      <c r="J147" s="68"/>
      <c r="K147" s="67"/>
      <c r="L147" s="17" t="s">
        <v>29</v>
      </c>
      <c r="M147" s="13" t="s">
        <v>30</v>
      </c>
      <c r="N147" s="13">
        <v>0</v>
      </c>
      <c r="O147" s="180"/>
      <c r="P147" s="39" t="str">
        <f t="shared" si="30"/>
        <v>C66 SERVICE/OTHERS</v>
      </c>
      <c r="Q147" s="179" t="s">
        <v>31</v>
      </c>
      <c r="R147" s="13" t="s">
        <v>32</v>
      </c>
      <c r="S147" s="13" t="s">
        <v>37</v>
      </c>
      <c r="T147" s="14"/>
      <c r="U147" s="14"/>
      <c r="V147" s="65"/>
      <c r="W147" s="14"/>
      <c r="X147" s="181"/>
      <c r="Y147" s="182"/>
      <c r="Z147" s="18" t="str">
        <f t="shared" si="31"/>
        <v/>
      </c>
      <c r="AA147" s="183"/>
      <c r="AB147" s="184">
        <v>160000</v>
      </c>
      <c r="AC147" s="185">
        <f t="shared" si="32"/>
        <v>0</v>
      </c>
      <c r="AD147" s="140"/>
      <c r="AE147" s="186">
        <f t="shared" si="33"/>
        <v>0</v>
      </c>
      <c r="AF147" s="186" t="str">
        <f>IF(AND(COUNTIFS($J$18:J147,J147)=1,AE147=1),1,"")</f>
        <v/>
      </c>
      <c r="AG147" s="186" t="str">
        <f>IF(C147="","",IF(AND(COUNTIFS($J$18:J147,J147)=1,C147&lt;&gt;""),1,""))</f>
        <v/>
      </c>
      <c r="AH147" s="186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9"/>
      <c r="AM147" s="69"/>
      <c r="AN147" s="69"/>
      <c r="AO147" s="69"/>
      <c r="AP147" s="28" t="str">
        <f t="shared" si="37"/>
        <v>20238</v>
      </c>
      <c r="AQ147" s="28" t="str">
        <f t="shared" si="38"/>
        <v/>
      </c>
      <c r="AR147" s="214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39.6">
      <c r="A148" s="65"/>
      <c r="B148" s="66"/>
      <c r="C148" s="66"/>
      <c r="D148" s="39" t="str">
        <f t="shared" si="28"/>
        <v/>
      </c>
      <c r="E148" s="13" t="s">
        <v>42</v>
      </c>
      <c r="F148" s="179">
        <v>2023</v>
      </c>
      <c r="G148" s="179">
        <v>8</v>
      </c>
      <c r="H148" s="67"/>
      <c r="I148" s="39" t="str">
        <f t="shared" si="29"/>
        <v>Q2</v>
      </c>
      <c r="J148" s="68"/>
      <c r="K148" s="67"/>
      <c r="L148" s="17" t="s">
        <v>29</v>
      </c>
      <c r="M148" s="13" t="s">
        <v>30</v>
      </c>
      <c r="N148" s="13">
        <v>0</v>
      </c>
      <c r="O148" s="180"/>
      <c r="P148" s="39" t="str">
        <f t="shared" si="30"/>
        <v>C66 SERVICE/OTHERS</v>
      </c>
      <c r="Q148" s="179" t="s">
        <v>31</v>
      </c>
      <c r="R148" s="13" t="s">
        <v>32</v>
      </c>
      <c r="S148" s="13" t="s">
        <v>38</v>
      </c>
      <c r="T148" s="14"/>
      <c r="U148" s="14"/>
      <c r="V148" s="65"/>
      <c r="W148" s="14"/>
      <c r="X148" s="181"/>
      <c r="Y148" s="182"/>
      <c r="Z148" s="18" t="str">
        <f t="shared" si="31"/>
        <v/>
      </c>
      <c r="AA148" s="183"/>
      <c r="AB148" s="184">
        <v>10000</v>
      </c>
      <c r="AC148" s="185">
        <f t="shared" si="32"/>
        <v>0</v>
      </c>
      <c r="AD148" s="140"/>
      <c r="AE148" s="186">
        <f t="shared" si="33"/>
        <v>0</v>
      </c>
      <c r="AF148" s="186" t="str">
        <f>IF(AND(COUNTIFS($J$18:J148,J148)=1,AE148=1),1,"")</f>
        <v/>
      </c>
      <c r="AG148" s="186" t="str">
        <f>IF(C148="","",IF(AND(COUNTIFS($J$18:J148,J148)=1,C148&lt;&gt;""),1,""))</f>
        <v/>
      </c>
      <c r="AH148" s="186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9"/>
      <c r="AM148" s="69"/>
      <c r="AN148" s="69"/>
      <c r="AO148" s="69"/>
      <c r="AP148" s="28" t="str">
        <f t="shared" si="37"/>
        <v>20238</v>
      </c>
      <c r="AQ148" s="28" t="str">
        <f t="shared" si="38"/>
        <v/>
      </c>
      <c r="AR148" s="214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39.6">
      <c r="A149" s="65"/>
      <c r="B149" s="66"/>
      <c r="C149" s="66"/>
      <c r="D149" s="39" t="str">
        <f t="shared" si="28"/>
        <v/>
      </c>
      <c r="E149" s="13" t="s">
        <v>42</v>
      </c>
      <c r="F149" s="179">
        <v>2023</v>
      </c>
      <c r="G149" s="179">
        <v>8</v>
      </c>
      <c r="H149" s="67"/>
      <c r="I149" s="39" t="str">
        <f t="shared" si="29"/>
        <v>Q2</v>
      </c>
      <c r="J149" s="68"/>
      <c r="K149" s="67"/>
      <c r="L149" s="17" t="s">
        <v>29</v>
      </c>
      <c r="M149" s="13" t="s">
        <v>30</v>
      </c>
      <c r="N149" s="13">
        <v>0</v>
      </c>
      <c r="O149" s="180"/>
      <c r="P149" s="39" t="str">
        <f t="shared" si="30"/>
        <v>C66 SERVICE/OTHERS</v>
      </c>
      <c r="Q149" s="179" t="s">
        <v>31</v>
      </c>
      <c r="R149" s="13" t="s">
        <v>32</v>
      </c>
      <c r="S149" s="13" t="s">
        <v>39</v>
      </c>
      <c r="T149" s="14"/>
      <c r="U149" s="14"/>
      <c r="V149" s="65"/>
      <c r="W149" s="14"/>
      <c r="X149" s="181"/>
      <c r="Y149" s="182"/>
      <c r="Z149" s="18" t="str">
        <f t="shared" si="31"/>
        <v/>
      </c>
      <c r="AA149" s="183"/>
      <c r="AB149" s="184">
        <v>12000</v>
      </c>
      <c r="AC149" s="185">
        <f t="shared" si="32"/>
        <v>0</v>
      </c>
      <c r="AD149" s="140"/>
      <c r="AE149" s="186">
        <f t="shared" si="33"/>
        <v>0</v>
      </c>
      <c r="AF149" s="186" t="str">
        <f>IF(AND(COUNTIFS($J$18:J149,J149)=1,AE149=1),1,"")</f>
        <v/>
      </c>
      <c r="AG149" s="186" t="str">
        <f>IF(C149="","",IF(AND(COUNTIFS($J$18:J149,J149)=1,C149&lt;&gt;""),1,""))</f>
        <v/>
      </c>
      <c r="AH149" s="186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9"/>
      <c r="AM149" s="69"/>
      <c r="AN149" s="69"/>
      <c r="AO149" s="69"/>
      <c r="AP149" s="28" t="str">
        <f t="shared" si="37"/>
        <v>20238</v>
      </c>
      <c r="AQ149" s="28" t="str">
        <f t="shared" si="38"/>
        <v/>
      </c>
      <c r="AR149" s="214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39.6">
      <c r="A150" s="65"/>
      <c r="B150" s="66"/>
      <c r="C150" s="66"/>
      <c r="D150" s="39" t="str">
        <f t="shared" si="28"/>
        <v/>
      </c>
      <c r="E150" s="13" t="s">
        <v>42</v>
      </c>
      <c r="F150" s="179">
        <v>2023</v>
      </c>
      <c r="G150" s="179">
        <v>9</v>
      </c>
      <c r="H150" s="67"/>
      <c r="I150" s="39" t="str">
        <f t="shared" si="29"/>
        <v>Q2</v>
      </c>
      <c r="J150" s="68"/>
      <c r="K150" s="67"/>
      <c r="L150" s="17" t="s">
        <v>29</v>
      </c>
      <c r="M150" s="13" t="s">
        <v>30</v>
      </c>
      <c r="N150" s="13">
        <v>0</v>
      </c>
      <c r="O150" s="180"/>
      <c r="P150" s="39" t="str">
        <f t="shared" si="30"/>
        <v>C66 SERVICE/OTHERS</v>
      </c>
      <c r="Q150" s="179" t="s">
        <v>31</v>
      </c>
      <c r="R150" s="13" t="s">
        <v>32</v>
      </c>
      <c r="S150" s="13" t="s">
        <v>36</v>
      </c>
      <c r="T150" s="14"/>
      <c r="U150" s="14"/>
      <c r="V150" s="65"/>
      <c r="W150" s="14"/>
      <c r="X150" s="181"/>
      <c r="Y150" s="182"/>
      <c r="Z150" s="18" t="str">
        <f t="shared" si="31"/>
        <v/>
      </c>
      <c r="AA150" s="183"/>
      <c r="AB150" s="184">
        <v>234000</v>
      </c>
      <c r="AC150" s="185">
        <f t="shared" si="32"/>
        <v>0</v>
      </c>
      <c r="AD150" s="140"/>
      <c r="AE150" s="186">
        <f t="shared" si="33"/>
        <v>0</v>
      </c>
      <c r="AF150" s="186" t="str">
        <f>IF(AND(COUNTIFS($J$18:J150,J150)=1,AE150=1),1,"")</f>
        <v/>
      </c>
      <c r="AG150" s="186" t="str">
        <f>IF(C150="","",IF(AND(COUNTIFS($J$18:J150,J150)=1,C150&lt;&gt;""),1,""))</f>
        <v/>
      </c>
      <c r="AH150" s="186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9"/>
      <c r="AM150" s="69"/>
      <c r="AN150" s="69"/>
      <c r="AO150" s="69"/>
      <c r="AP150" s="28" t="str">
        <f t="shared" si="37"/>
        <v>20239</v>
      </c>
      <c r="AQ150" s="28" t="str">
        <f t="shared" si="38"/>
        <v/>
      </c>
      <c r="AR150" s="214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39.6">
      <c r="A151" s="65"/>
      <c r="B151" s="66"/>
      <c r="C151" s="66"/>
      <c r="D151" s="39" t="str">
        <f t="shared" si="28"/>
        <v/>
      </c>
      <c r="E151" s="13" t="s">
        <v>42</v>
      </c>
      <c r="F151" s="179">
        <v>2023</v>
      </c>
      <c r="G151" s="179">
        <v>9</v>
      </c>
      <c r="H151" s="67"/>
      <c r="I151" s="39" t="str">
        <f t="shared" si="29"/>
        <v>Q2</v>
      </c>
      <c r="J151" s="68"/>
      <c r="K151" s="67"/>
      <c r="L151" s="17" t="s">
        <v>29</v>
      </c>
      <c r="M151" s="13" t="s">
        <v>30</v>
      </c>
      <c r="N151" s="13">
        <v>0</v>
      </c>
      <c r="O151" s="180"/>
      <c r="P151" s="39" t="str">
        <f t="shared" si="30"/>
        <v>C66 SERVICE/OTHERS</v>
      </c>
      <c r="Q151" s="179" t="s">
        <v>31</v>
      </c>
      <c r="R151" s="13" t="s">
        <v>32</v>
      </c>
      <c r="S151" s="13" t="s">
        <v>37</v>
      </c>
      <c r="T151" s="14"/>
      <c r="U151" s="14"/>
      <c r="V151" s="65"/>
      <c r="W151" s="14"/>
      <c r="X151" s="181"/>
      <c r="Y151" s="182"/>
      <c r="Z151" s="18" t="str">
        <f t="shared" si="31"/>
        <v/>
      </c>
      <c r="AA151" s="183"/>
      <c r="AB151" s="184">
        <v>159000</v>
      </c>
      <c r="AC151" s="185">
        <f t="shared" si="32"/>
        <v>0</v>
      </c>
      <c r="AD151" s="140"/>
      <c r="AE151" s="186">
        <f t="shared" si="33"/>
        <v>0</v>
      </c>
      <c r="AF151" s="186" t="str">
        <f>IF(AND(COUNTIFS($J$18:J151,J151)=1,AE151=1),1,"")</f>
        <v/>
      </c>
      <c r="AG151" s="186" t="str">
        <f>IF(C151="","",IF(AND(COUNTIFS($J$18:J151,J151)=1,C151&lt;&gt;""),1,""))</f>
        <v/>
      </c>
      <c r="AH151" s="186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9"/>
      <c r="AM151" s="69"/>
      <c r="AN151" s="69"/>
      <c r="AO151" s="69"/>
      <c r="AP151" s="28" t="str">
        <f t="shared" si="37"/>
        <v>20239</v>
      </c>
      <c r="AQ151" s="28" t="str">
        <f t="shared" si="38"/>
        <v/>
      </c>
      <c r="AR151" s="214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39.6">
      <c r="A152" s="65"/>
      <c r="B152" s="66"/>
      <c r="C152" s="66"/>
      <c r="D152" s="39" t="str">
        <f t="shared" si="28"/>
        <v/>
      </c>
      <c r="E152" s="13" t="s">
        <v>42</v>
      </c>
      <c r="F152" s="179">
        <v>2023</v>
      </c>
      <c r="G152" s="179">
        <v>9</v>
      </c>
      <c r="H152" s="67"/>
      <c r="I152" s="39" t="str">
        <f t="shared" si="29"/>
        <v>Q2</v>
      </c>
      <c r="J152" s="68"/>
      <c r="K152" s="67"/>
      <c r="L152" s="17" t="s">
        <v>29</v>
      </c>
      <c r="M152" s="13" t="s">
        <v>30</v>
      </c>
      <c r="N152" s="13">
        <v>0</v>
      </c>
      <c r="O152" s="180"/>
      <c r="P152" s="39" t="str">
        <f t="shared" si="30"/>
        <v>C66 SERVICE/OTHERS</v>
      </c>
      <c r="Q152" s="179" t="s">
        <v>31</v>
      </c>
      <c r="R152" s="13" t="s">
        <v>32</v>
      </c>
      <c r="S152" s="13" t="s">
        <v>38</v>
      </c>
      <c r="T152" s="14"/>
      <c r="U152" s="14"/>
      <c r="V152" s="65"/>
      <c r="W152" s="14"/>
      <c r="X152" s="181"/>
      <c r="Y152" s="182"/>
      <c r="Z152" s="18" t="str">
        <f t="shared" si="31"/>
        <v/>
      </c>
      <c r="AA152" s="183"/>
      <c r="AB152" s="184">
        <v>2000</v>
      </c>
      <c r="AC152" s="185">
        <f t="shared" si="32"/>
        <v>0</v>
      </c>
      <c r="AD152" s="140"/>
      <c r="AE152" s="186">
        <f t="shared" si="33"/>
        <v>0</v>
      </c>
      <c r="AF152" s="186" t="str">
        <f>IF(AND(COUNTIFS($J$18:J152,J152)=1,AE152=1),1,"")</f>
        <v/>
      </c>
      <c r="AG152" s="186" t="str">
        <f>IF(C152="","",IF(AND(COUNTIFS($J$18:J152,J152)=1,C152&lt;&gt;""),1,""))</f>
        <v/>
      </c>
      <c r="AH152" s="186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9"/>
      <c r="AM152" s="69"/>
      <c r="AN152" s="69"/>
      <c r="AO152" s="69"/>
      <c r="AP152" s="28" t="str">
        <f t="shared" si="37"/>
        <v>20239</v>
      </c>
      <c r="AQ152" s="28" t="str">
        <f t="shared" si="38"/>
        <v/>
      </c>
      <c r="AR152" s="214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39.6">
      <c r="A153" s="65"/>
      <c r="B153" s="66"/>
      <c r="C153" s="66"/>
      <c r="D153" s="39" t="str">
        <f t="shared" si="28"/>
        <v/>
      </c>
      <c r="E153" s="13" t="s">
        <v>42</v>
      </c>
      <c r="F153" s="179">
        <v>2023</v>
      </c>
      <c r="G153" s="179">
        <v>9</v>
      </c>
      <c r="H153" s="67"/>
      <c r="I153" s="39" t="str">
        <f t="shared" si="29"/>
        <v>Q2</v>
      </c>
      <c r="J153" s="68"/>
      <c r="K153" s="67"/>
      <c r="L153" s="17" t="s">
        <v>29</v>
      </c>
      <c r="M153" s="13" t="s">
        <v>30</v>
      </c>
      <c r="N153" s="13">
        <v>0</v>
      </c>
      <c r="O153" s="180"/>
      <c r="P153" s="39" t="str">
        <f t="shared" si="30"/>
        <v>C66 SERVICE/OTHERS</v>
      </c>
      <c r="Q153" s="179" t="s">
        <v>31</v>
      </c>
      <c r="R153" s="13" t="s">
        <v>32</v>
      </c>
      <c r="S153" s="13" t="s">
        <v>39</v>
      </c>
      <c r="T153" s="14"/>
      <c r="U153" s="14"/>
      <c r="V153" s="65"/>
      <c r="W153" s="14"/>
      <c r="X153" s="181"/>
      <c r="Y153" s="182"/>
      <c r="Z153" s="18" t="str">
        <f t="shared" si="31"/>
        <v/>
      </c>
      <c r="AA153" s="183"/>
      <c r="AB153" s="184">
        <v>36000</v>
      </c>
      <c r="AC153" s="185">
        <f t="shared" si="32"/>
        <v>0</v>
      </c>
      <c r="AD153" s="140"/>
      <c r="AE153" s="186">
        <f t="shared" si="33"/>
        <v>0</v>
      </c>
      <c r="AF153" s="186" t="str">
        <f>IF(AND(COUNTIFS($J$18:J153,J153)=1,AE153=1),1,"")</f>
        <v/>
      </c>
      <c r="AG153" s="186" t="str">
        <f>IF(C153="","",IF(AND(COUNTIFS($J$18:J153,J153)=1,C153&lt;&gt;""),1,""))</f>
        <v/>
      </c>
      <c r="AH153" s="186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9"/>
      <c r="AM153" s="69"/>
      <c r="AN153" s="69"/>
      <c r="AO153" s="69"/>
      <c r="AP153" s="28" t="str">
        <f t="shared" si="37"/>
        <v>20239</v>
      </c>
      <c r="AQ153" s="28" t="str">
        <f t="shared" si="38"/>
        <v/>
      </c>
      <c r="AR153" s="214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39.6">
      <c r="A154" s="14"/>
      <c r="B154" s="70"/>
      <c r="C154" s="70"/>
      <c r="D154" s="39" t="str">
        <f t="shared" si="28"/>
        <v/>
      </c>
      <c r="E154" s="13" t="s">
        <v>42</v>
      </c>
      <c r="F154" s="179">
        <v>2023</v>
      </c>
      <c r="G154" s="179">
        <v>10</v>
      </c>
      <c r="H154" s="68"/>
      <c r="I154" s="39" t="str">
        <f t="shared" si="29"/>
        <v>Q3</v>
      </c>
      <c r="J154" s="68"/>
      <c r="K154" s="68"/>
      <c r="L154" s="17" t="s">
        <v>29</v>
      </c>
      <c r="M154" s="13" t="s">
        <v>30</v>
      </c>
      <c r="N154" s="13">
        <v>0</v>
      </c>
      <c r="O154" s="180"/>
      <c r="P154" s="39" t="str">
        <f t="shared" si="30"/>
        <v>C66 SERVICE/OTHERS</v>
      </c>
      <c r="Q154" s="179" t="s">
        <v>31</v>
      </c>
      <c r="R154" s="13" t="s">
        <v>32</v>
      </c>
      <c r="S154" s="13" t="s">
        <v>39</v>
      </c>
      <c r="T154" s="14"/>
      <c r="U154" s="14"/>
      <c r="V154" s="14"/>
      <c r="W154" s="14"/>
      <c r="X154" s="187"/>
      <c r="Y154" s="188"/>
      <c r="Z154" s="189"/>
      <c r="AA154" s="183"/>
      <c r="AB154" s="190">
        <v>3000</v>
      </c>
      <c r="AC154" s="185">
        <f t="shared" si="32"/>
        <v>0</v>
      </c>
      <c r="AD154" s="140"/>
      <c r="AE154" s="186">
        <f t="shared" si="33"/>
        <v>0</v>
      </c>
      <c r="AF154" s="186"/>
      <c r="AG154" s="186"/>
      <c r="AH154" s="186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9"/>
      <c r="AM154" s="69"/>
      <c r="AN154" s="69"/>
      <c r="AO154" s="69"/>
      <c r="AP154" s="28" t="str">
        <f t="shared" si="37"/>
        <v>202310</v>
      </c>
      <c r="AQ154" s="28" t="str">
        <f t="shared" si="38"/>
        <v/>
      </c>
      <c r="AR154" s="214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39.6">
      <c r="A155" s="14"/>
      <c r="B155" s="70"/>
      <c r="C155" s="70"/>
      <c r="D155" s="39" t="str">
        <f t="shared" si="28"/>
        <v/>
      </c>
      <c r="E155" s="13" t="s">
        <v>42</v>
      </c>
      <c r="F155" s="179">
        <v>2023</v>
      </c>
      <c r="G155" s="179">
        <v>10</v>
      </c>
      <c r="H155" s="68"/>
      <c r="I155" s="39" t="str">
        <f t="shared" si="29"/>
        <v>Q3</v>
      </c>
      <c r="J155" s="68"/>
      <c r="K155" s="68"/>
      <c r="L155" s="17" t="s">
        <v>29</v>
      </c>
      <c r="M155" s="13" t="s">
        <v>30</v>
      </c>
      <c r="N155" s="13">
        <v>0</v>
      </c>
      <c r="O155" s="180"/>
      <c r="P155" s="39" t="str">
        <f t="shared" si="30"/>
        <v>C66 SERVICE/OTHERS</v>
      </c>
      <c r="Q155" s="179" t="s">
        <v>31</v>
      </c>
      <c r="R155" s="13" t="s">
        <v>32</v>
      </c>
      <c r="S155" s="13" t="s">
        <v>38</v>
      </c>
      <c r="T155" s="14"/>
      <c r="U155" s="14"/>
      <c r="V155" s="14"/>
      <c r="W155" s="14"/>
      <c r="X155" s="187"/>
      <c r="Y155" s="188"/>
      <c r="Z155" s="189"/>
      <c r="AA155" s="183"/>
      <c r="AB155" s="190">
        <v>5000</v>
      </c>
      <c r="AC155" s="185">
        <f t="shared" si="32"/>
        <v>0</v>
      </c>
      <c r="AD155" s="140"/>
      <c r="AE155" s="186">
        <f t="shared" si="33"/>
        <v>0</v>
      </c>
      <c r="AF155" s="186"/>
      <c r="AG155" s="186"/>
      <c r="AH155" s="186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9"/>
      <c r="AM155" s="69"/>
      <c r="AN155" s="69"/>
      <c r="AO155" s="69"/>
      <c r="AP155" s="28" t="str">
        <f t="shared" si="37"/>
        <v>202310</v>
      </c>
      <c r="AQ155" s="28" t="str">
        <f t="shared" si="38"/>
        <v/>
      </c>
      <c r="AR155" s="214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39.6">
      <c r="A156" s="14"/>
      <c r="B156" s="70"/>
      <c r="C156" s="70"/>
      <c r="D156" s="39" t="str">
        <f t="shared" si="28"/>
        <v/>
      </c>
      <c r="E156" s="13" t="s">
        <v>42</v>
      </c>
      <c r="F156" s="179">
        <v>2023</v>
      </c>
      <c r="G156" s="179">
        <v>10</v>
      </c>
      <c r="H156" s="68"/>
      <c r="I156" s="39" t="str">
        <f t="shared" si="29"/>
        <v>Q3</v>
      </c>
      <c r="J156" s="68"/>
      <c r="K156" s="68"/>
      <c r="L156" s="17" t="s">
        <v>29</v>
      </c>
      <c r="M156" s="13" t="s">
        <v>30</v>
      </c>
      <c r="N156" s="13">
        <v>0</v>
      </c>
      <c r="O156" s="180"/>
      <c r="P156" s="39" t="str">
        <f t="shared" si="30"/>
        <v>C66 SERVICE/OTHERS</v>
      </c>
      <c r="Q156" s="179" t="s">
        <v>31</v>
      </c>
      <c r="R156" s="13" t="s">
        <v>32</v>
      </c>
      <c r="S156" s="13" t="s">
        <v>37</v>
      </c>
      <c r="T156" s="14"/>
      <c r="U156" s="14"/>
      <c r="V156" s="14"/>
      <c r="W156" s="14"/>
      <c r="X156" s="187"/>
      <c r="Y156" s="188"/>
      <c r="Z156" s="189"/>
      <c r="AA156" s="183"/>
      <c r="AB156" s="190">
        <v>79000</v>
      </c>
      <c r="AC156" s="185">
        <f t="shared" si="32"/>
        <v>0</v>
      </c>
      <c r="AD156" s="140"/>
      <c r="AE156" s="186">
        <f t="shared" si="33"/>
        <v>0</v>
      </c>
      <c r="AF156" s="186"/>
      <c r="AG156" s="186"/>
      <c r="AH156" s="186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9"/>
      <c r="AM156" s="69"/>
      <c r="AN156" s="69"/>
      <c r="AO156" s="69"/>
      <c r="AP156" s="28" t="str">
        <f t="shared" si="37"/>
        <v>202310</v>
      </c>
      <c r="AQ156" s="28" t="str">
        <f t="shared" si="38"/>
        <v/>
      </c>
      <c r="AR156" s="214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39.6">
      <c r="A157" s="14"/>
      <c r="B157" s="70"/>
      <c r="C157" s="70"/>
      <c r="D157" s="39" t="str">
        <f t="shared" si="28"/>
        <v/>
      </c>
      <c r="E157" s="13" t="s">
        <v>42</v>
      </c>
      <c r="F157" s="179">
        <v>2023</v>
      </c>
      <c r="G157" s="179">
        <v>10</v>
      </c>
      <c r="H157" s="68"/>
      <c r="I157" s="39" t="str">
        <f t="shared" si="29"/>
        <v>Q3</v>
      </c>
      <c r="J157" s="68"/>
      <c r="K157" s="68"/>
      <c r="L157" s="17" t="s">
        <v>29</v>
      </c>
      <c r="M157" s="13" t="s">
        <v>30</v>
      </c>
      <c r="N157" s="13">
        <v>0</v>
      </c>
      <c r="O157" s="180"/>
      <c r="P157" s="39" t="str">
        <f t="shared" si="30"/>
        <v>C66 SERVICE/OTHERS</v>
      </c>
      <c r="Q157" s="179" t="s">
        <v>31</v>
      </c>
      <c r="R157" s="13" t="s">
        <v>32</v>
      </c>
      <c r="S157" s="13" t="s">
        <v>36</v>
      </c>
      <c r="T157" s="14"/>
      <c r="U157" s="14"/>
      <c r="V157" s="14"/>
      <c r="W157" s="14"/>
      <c r="X157" s="187"/>
      <c r="Y157" s="188"/>
      <c r="Z157" s="189"/>
      <c r="AA157" s="183"/>
      <c r="AB157" s="190">
        <v>343000</v>
      </c>
      <c r="AC157" s="185">
        <f t="shared" si="32"/>
        <v>0</v>
      </c>
      <c r="AD157" s="140"/>
      <c r="AE157" s="186">
        <f t="shared" si="33"/>
        <v>0</v>
      </c>
      <c r="AF157" s="186"/>
      <c r="AG157" s="186"/>
      <c r="AH157" s="186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9"/>
      <c r="AM157" s="69"/>
      <c r="AN157" s="69"/>
      <c r="AO157" s="69"/>
      <c r="AP157" s="28" t="str">
        <f t="shared" si="37"/>
        <v>202310</v>
      </c>
      <c r="AQ157" s="28" t="str">
        <f t="shared" si="38"/>
        <v/>
      </c>
      <c r="AR157" s="214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39.6">
      <c r="A158" s="14"/>
      <c r="B158" s="70"/>
      <c r="C158" s="70"/>
      <c r="D158" s="71"/>
      <c r="E158" s="13" t="s">
        <v>42</v>
      </c>
      <c r="F158" s="179">
        <v>2023</v>
      </c>
      <c r="G158" s="179">
        <v>11</v>
      </c>
      <c r="H158" s="68"/>
      <c r="I158" s="39" t="str">
        <f t="shared" si="29"/>
        <v>Q3</v>
      </c>
      <c r="J158" s="68"/>
      <c r="K158" s="68"/>
      <c r="L158" s="17" t="s">
        <v>29</v>
      </c>
      <c r="M158" s="13" t="s">
        <v>30</v>
      </c>
      <c r="N158" s="13">
        <v>0</v>
      </c>
      <c r="O158" s="180"/>
      <c r="P158" s="39" t="str">
        <f t="shared" si="30"/>
        <v>C66 SERVICE/OTHERS</v>
      </c>
      <c r="Q158" s="179" t="s">
        <v>31</v>
      </c>
      <c r="R158" s="13" t="s">
        <v>32</v>
      </c>
      <c r="S158" s="13" t="s">
        <v>39</v>
      </c>
      <c r="T158" s="14"/>
      <c r="U158" s="14"/>
      <c r="V158" s="14"/>
      <c r="W158" s="14"/>
      <c r="X158" s="187"/>
      <c r="Y158" s="188"/>
      <c r="Z158" s="189"/>
      <c r="AA158" s="183"/>
      <c r="AB158" s="190">
        <v>50000</v>
      </c>
      <c r="AC158" s="185">
        <f t="shared" si="32"/>
        <v>0</v>
      </c>
      <c r="AD158" s="141"/>
      <c r="AE158" s="186">
        <f t="shared" si="33"/>
        <v>0</v>
      </c>
      <c r="AF158" s="186"/>
      <c r="AG158" s="186"/>
      <c r="AH158" s="186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9"/>
      <c r="AM158" s="69"/>
      <c r="AN158" s="69"/>
      <c r="AO158" s="69"/>
      <c r="AP158" s="28" t="str">
        <f t="shared" si="37"/>
        <v>202311</v>
      </c>
      <c r="AQ158" s="28" t="str">
        <f t="shared" si="38"/>
        <v/>
      </c>
      <c r="AR158" s="214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39.6">
      <c r="A159" s="14"/>
      <c r="B159" s="70"/>
      <c r="C159" s="70"/>
      <c r="D159" s="71"/>
      <c r="E159" s="13" t="s">
        <v>42</v>
      </c>
      <c r="F159" s="179">
        <v>2023</v>
      </c>
      <c r="G159" s="179">
        <v>11</v>
      </c>
      <c r="H159" s="68"/>
      <c r="I159" s="39" t="str">
        <f t="shared" si="29"/>
        <v>Q3</v>
      </c>
      <c r="J159" s="68"/>
      <c r="K159" s="68"/>
      <c r="L159" s="17" t="s">
        <v>29</v>
      </c>
      <c r="M159" s="13" t="s">
        <v>30</v>
      </c>
      <c r="N159" s="13">
        <v>0</v>
      </c>
      <c r="O159" s="180"/>
      <c r="P159" s="39" t="str">
        <f t="shared" si="30"/>
        <v>C66 SERVICE/OTHERS</v>
      </c>
      <c r="Q159" s="179" t="s">
        <v>31</v>
      </c>
      <c r="R159" s="13" t="s">
        <v>32</v>
      </c>
      <c r="S159" s="13" t="s">
        <v>38</v>
      </c>
      <c r="T159" s="14"/>
      <c r="U159" s="14"/>
      <c r="V159" s="14"/>
      <c r="W159" s="14"/>
      <c r="X159" s="187"/>
      <c r="Y159" s="188"/>
      <c r="Z159" s="189"/>
      <c r="AA159" s="183"/>
      <c r="AB159" s="190">
        <v>123000</v>
      </c>
      <c r="AC159" s="185">
        <f t="shared" si="32"/>
        <v>0</v>
      </c>
      <c r="AD159" s="141"/>
      <c r="AE159" s="186">
        <f t="shared" si="33"/>
        <v>0</v>
      </c>
      <c r="AF159" s="186"/>
      <c r="AG159" s="186"/>
      <c r="AH159" s="186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9"/>
      <c r="AM159" s="69"/>
      <c r="AN159" s="69"/>
      <c r="AO159" s="69"/>
      <c r="AP159" s="28" t="str">
        <f t="shared" si="37"/>
        <v>202311</v>
      </c>
      <c r="AQ159" s="28" t="str">
        <f t="shared" si="38"/>
        <v/>
      </c>
      <c r="AR159" s="214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39.6">
      <c r="A160" s="14"/>
      <c r="B160" s="70"/>
      <c r="C160" s="70"/>
      <c r="D160" s="71"/>
      <c r="E160" s="13" t="s">
        <v>42</v>
      </c>
      <c r="F160" s="179">
        <v>2023</v>
      </c>
      <c r="G160" s="179">
        <v>11</v>
      </c>
      <c r="H160" s="68"/>
      <c r="I160" s="39" t="str">
        <f t="shared" si="29"/>
        <v>Q3</v>
      </c>
      <c r="J160" s="68"/>
      <c r="K160" s="68"/>
      <c r="L160" s="17" t="s">
        <v>29</v>
      </c>
      <c r="M160" s="13" t="s">
        <v>30</v>
      </c>
      <c r="N160" s="13">
        <v>0</v>
      </c>
      <c r="O160" s="180"/>
      <c r="P160" s="39" t="str">
        <f t="shared" si="30"/>
        <v>C66 SERVICE/OTHERS</v>
      </c>
      <c r="Q160" s="179" t="s">
        <v>31</v>
      </c>
      <c r="R160" s="13" t="s">
        <v>32</v>
      </c>
      <c r="S160" s="13" t="s">
        <v>37</v>
      </c>
      <c r="T160" s="14"/>
      <c r="U160" s="14"/>
      <c r="V160" s="14"/>
      <c r="W160" s="14"/>
      <c r="X160" s="187"/>
      <c r="Y160" s="188"/>
      <c r="Z160" s="189"/>
      <c r="AA160" s="183"/>
      <c r="AB160" s="190">
        <v>63000</v>
      </c>
      <c r="AC160" s="185">
        <f t="shared" si="32"/>
        <v>0</v>
      </c>
      <c r="AD160" s="141"/>
      <c r="AE160" s="186">
        <f t="shared" si="33"/>
        <v>0</v>
      </c>
      <c r="AF160" s="186"/>
      <c r="AG160" s="186"/>
      <c r="AH160" s="186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9"/>
      <c r="AM160" s="69"/>
      <c r="AN160" s="69"/>
      <c r="AO160" s="69"/>
      <c r="AP160" s="28" t="str">
        <f t="shared" si="37"/>
        <v>202311</v>
      </c>
      <c r="AQ160" s="28" t="str">
        <f t="shared" si="38"/>
        <v/>
      </c>
      <c r="AR160" s="214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39.6">
      <c r="A161" s="14"/>
      <c r="B161" s="70"/>
      <c r="C161" s="70"/>
      <c r="D161" s="71"/>
      <c r="E161" s="13" t="s">
        <v>42</v>
      </c>
      <c r="F161" s="179">
        <v>2023</v>
      </c>
      <c r="G161" s="179">
        <v>11</v>
      </c>
      <c r="H161" s="68"/>
      <c r="I161" s="39" t="str">
        <f t="shared" si="29"/>
        <v>Q3</v>
      </c>
      <c r="J161" s="68"/>
      <c r="K161" s="68"/>
      <c r="L161" s="17" t="s">
        <v>29</v>
      </c>
      <c r="M161" s="13" t="s">
        <v>30</v>
      </c>
      <c r="N161" s="13">
        <v>0</v>
      </c>
      <c r="O161" s="180"/>
      <c r="P161" s="39" t="str">
        <f t="shared" si="30"/>
        <v>C66 SERVICE/OTHERS</v>
      </c>
      <c r="Q161" s="179" t="s">
        <v>31</v>
      </c>
      <c r="R161" s="13" t="s">
        <v>32</v>
      </c>
      <c r="S161" s="13" t="s">
        <v>36</v>
      </c>
      <c r="T161" s="14"/>
      <c r="U161" s="14"/>
      <c r="V161" s="14"/>
      <c r="W161" s="14"/>
      <c r="X161" s="187"/>
      <c r="Y161" s="188"/>
      <c r="Z161" s="189"/>
      <c r="AA161" s="183"/>
      <c r="AB161" s="190">
        <v>1059000</v>
      </c>
      <c r="AC161" s="185">
        <f t="shared" si="32"/>
        <v>0</v>
      </c>
      <c r="AD161" s="141"/>
      <c r="AE161" s="186">
        <f t="shared" si="33"/>
        <v>0</v>
      </c>
      <c r="AF161" s="186"/>
      <c r="AG161" s="186"/>
      <c r="AH161" s="186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9"/>
      <c r="AM161" s="69"/>
      <c r="AN161" s="69"/>
      <c r="AO161" s="69"/>
      <c r="AP161" s="28" t="str">
        <f t="shared" si="37"/>
        <v>202311</v>
      </c>
      <c r="AQ161" s="28" t="str">
        <f t="shared" si="38"/>
        <v/>
      </c>
      <c r="AR161" s="214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39.6">
      <c r="A162" s="65"/>
      <c r="B162" s="66"/>
      <c r="C162" s="66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41</v>
      </c>
      <c r="F162" s="179">
        <v>2023</v>
      </c>
      <c r="G162" s="179">
        <v>3</v>
      </c>
      <c r="H162" s="67"/>
      <c r="I162" s="39" t="str">
        <f t="shared" si="29"/>
        <v>Q4</v>
      </c>
      <c r="J162" s="68"/>
      <c r="K162" s="67"/>
      <c r="L162" s="17" t="s">
        <v>29</v>
      </c>
      <c r="M162" s="13" t="s">
        <v>30</v>
      </c>
      <c r="N162" s="13">
        <v>0</v>
      </c>
      <c r="O162" s="180"/>
      <c r="P162" s="39" t="str">
        <f t="shared" si="30"/>
        <v>C66 SERVICE/OTHERS</v>
      </c>
      <c r="Q162" s="179" t="s">
        <v>31</v>
      </c>
      <c r="R162" s="13" t="s">
        <v>32</v>
      </c>
      <c r="S162" s="13" t="s">
        <v>36</v>
      </c>
      <c r="T162" s="14"/>
      <c r="U162" s="14"/>
      <c r="V162" s="65"/>
      <c r="W162" s="14"/>
      <c r="X162" s="181"/>
      <c r="Y162" s="182"/>
      <c r="Z162" s="18" t="str">
        <f t="shared" ref="Z162:Z225" si="43">IF(X162="","",X162*MAX(O162,N162))</f>
        <v/>
      </c>
      <c r="AA162" s="183"/>
      <c r="AB162" s="184">
        <v>525000</v>
      </c>
      <c r="AC162" s="185">
        <f t="shared" si="32"/>
        <v>0</v>
      </c>
      <c r="AD162" s="140"/>
      <c r="AE162" s="186">
        <f t="shared" si="33"/>
        <v>0</v>
      </c>
      <c r="AF162" s="186" t="str">
        <f>IF(AND(COUNTIFS($J$18:J162,J162)=1,AE162=1),1,"")</f>
        <v/>
      </c>
      <c r="AG162" s="186" t="str">
        <f>IF(C162="","",IF(AND(COUNTIFS($J$18:J162,J162)=1,C162&lt;&gt;""),1,""))</f>
        <v/>
      </c>
      <c r="AH162" s="186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9"/>
      <c r="AM162" s="69"/>
      <c r="AN162" s="69"/>
      <c r="AO162" s="69"/>
      <c r="AP162" s="28" t="str">
        <f t="shared" si="37"/>
        <v>20233</v>
      </c>
      <c r="AQ162" s="28" t="str">
        <f t="shared" si="38"/>
        <v/>
      </c>
      <c r="AR162" s="214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39.6">
      <c r="A163" s="65"/>
      <c r="B163" s="66"/>
      <c r="C163" s="66"/>
      <c r="D163" s="39" t="str">
        <f t="shared" si="42"/>
        <v/>
      </c>
      <c r="E163" s="13" t="s">
        <v>41</v>
      </c>
      <c r="F163" s="179">
        <v>2023</v>
      </c>
      <c r="G163" s="179">
        <v>3</v>
      </c>
      <c r="H163" s="67"/>
      <c r="I163" s="39" t="str">
        <f t="shared" si="29"/>
        <v>Q4</v>
      </c>
      <c r="J163" s="68"/>
      <c r="K163" s="67"/>
      <c r="L163" s="17" t="s">
        <v>29</v>
      </c>
      <c r="M163" s="13" t="s">
        <v>30</v>
      </c>
      <c r="N163" s="13">
        <v>0</v>
      </c>
      <c r="O163" s="180"/>
      <c r="P163" s="39" t="str">
        <f t="shared" si="30"/>
        <v>C66 SERVICE/OTHERS</v>
      </c>
      <c r="Q163" s="179" t="s">
        <v>31</v>
      </c>
      <c r="R163" s="13" t="s">
        <v>32</v>
      </c>
      <c r="S163" s="13" t="s">
        <v>37</v>
      </c>
      <c r="T163" s="14"/>
      <c r="U163" s="14"/>
      <c r="V163" s="65"/>
      <c r="W163" s="14"/>
      <c r="X163" s="181"/>
      <c r="Y163" s="182"/>
      <c r="Z163" s="18" t="str">
        <f t="shared" si="43"/>
        <v/>
      </c>
      <c r="AA163" s="183"/>
      <c r="AB163" s="184">
        <v>228000</v>
      </c>
      <c r="AC163" s="185">
        <f t="shared" si="32"/>
        <v>0</v>
      </c>
      <c r="AD163" s="140"/>
      <c r="AE163" s="186">
        <f t="shared" si="33"/>
        <v>0</v>
      </c>
      <c r="AF163" s="186" t="str">
        <f>IF(AND(COUNTIFS($J$18:J163,J163)=1,AE163=1),1,"")</f>
        <v/>
      </c>
      <c r="AG163" s="186" t="str">
        <f>IF(C163="","",IF(AND(COUNTIFS($J$18:J163,J163)=1,C163&lt;&gt;""),1,""))</f>
        <v/>
      </c>
      <c r="AH163" s="186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9"/>
      <c r="AM163" s="69"/>
      <c r="AN163" s="69"/>
      <c r="AO163" s="69"/>
      <c r="AP163" s="28" t="str">
        <f t="shared" si="37"/>
        <v>20233</v>
      </c>
      <c r="AQ163" s="28" t="str">
        <f t="shared" si="38"/>
        <v/>
      </c>
      <c r="AR163" s="214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39.6">
      <c r="A164" s="65"/>
      <c r="B164" s="66"/>
      <c r="C164" s="66"/>
      <c r="D164" s="39" t="str">
        <f t="shared" si="42"/>
        <v/>
      </c>
      <c r="E164" s="13" t="s">
        <v>41</v>
      </c>
      <c r="F164" s="179">
        <v>2023</v>
      </c>
      <c r="G164" s="179">
        <v>3</v>
      </c>
      <c r="H164" s="67"/>
      <c r="I164" s="39" t="str">
        <f t="shared" si="29"/>
        <v>Q4</v>
      </c>
      <c r="J164" s="68"/>
      <c r="K164" s="67"/>
      <c r="L164" s="17" t="s">
        <v>29</v>
      </c>
      <c r="M164" s="13" t="s">
        <v>30</v>
      </c>
      <c r="N164" s="13">
        <v>0</v>
      </c>
      <c r="O164" s="180"/>
      <c r="P164" s="39" t="str">
        <f t="shared" si="30"/>
        <v>C66 SERVICE/OTHERS</v>
      </c>
      <c r="Q164" s="179" t="s">
        <v>31</v>
      </c>
      <c r="R164" s="13" t="s">
        <v>32</v>
      </c>
      <c r="S164" s="13" t="s">
        <v>38</v>
      </c>
      <c r="T164" s="14"/>
      <c r="U164" s="14"/>
      <c r="V164" s="65"/>
      <c r="W164" s="14"/>
      <c r="X164" s="181"/>
      <c r="Y164" s="182"/>
      <c r="Z164" s="18" t="str">
        <f t="shared" si="43"/>
        <v/>
      </c>
      <c r="AA164" s="183"/>
      <c r="AB164" s="184">
        <v>160000</v>
      </c>
      <c r="AC164" s="185">
        <f t="shared" si="32"/>
        <v>0</v>
      </c>
      <c r="AD164" s="140"/>
      <c r="AE164" s="186">
        <f t="shared" si="33"/>
        <v>0</v>
      </c>
      <c r="AF164" s="186" t="str">
        <f>IF(AND(COUNTIFS($J$18:J164,J164)=1,AE164=1),1,"")</f>
        <v/>
      </c>
      <c r="AG164" s="186" t="str">
        <f>IF(C164="","",IF(AND(COUNTIFS($J$18:J164,J164)=1,C164&lt;&gt;""),1,""))</f>
        <v/>
      </c>
      <c r="AH164" s="186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9"/>
      <c r="AM164" s="69"/>
      <c r="AN164" s="69"/>
      <c r="AO164" s="69"/>
      <c r="AP164" s="28" t="str">
        <f t="shared" si="37"/>
        <v>20233</v>
      </c>
      <c r="AQ164" s="28" t="str">
        <f t="shared" si="38"/>
        <v/>
      </c>
      <c r="AR164" s="214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39.6">
      <c r="A165" s="65"/>
      <c r="B165" s="66"/>
      <c r="C165" s="66"/>
      <c r="D165" s="39" t="str">
        <f t="shared" si="42"/>
        <v/>
      </c>
      <c r="E165" s="13" t="s">
        <v>41</v>
      </c>
      <c r="F165" s="179">
        <v>2023</v>
      </c>
      <c r="G165" s="179">
        <v>3</v>
      </c>
      <c r="H165" s="67"/>
      <c r="I165" s="39" t="str">
        <f t="shared" si="29"/>
        <v>Q4</v>
      </c>
      <c r="J165" s="68"/>
      <c r="K165" s="67"/>
      <c r="L165" s="17" t="s">
        <v>29</v>
      </c>
      <c r="M165" s="13" t="s">
        <v>30</v>
      </c>
      <c r="N165" s="13">
        <v>0</v>
      </c>
      <c r="O165" s="180"/>
      <c r="P165" s="39" t="str">
        <f t="shared" si="30"/>
        <v>C66 SERVICE/OTHERS</v>
      </c>
      <c r="Q165" s="179" t="s">
        <v>31</v>
      </c>
      <c r="R165" s="13" t="s">
        <v>32</v>
      </c>
      <c r="S165" s="13" t="s">
        <v>39</v>
      </c>
      <c r="T165" s="14"/>
      <c r="U165" s="14"/>
      <c r="V165" s="65"/>
      <c r="W165" s="14"/>
      <c r="X165" s="181"/>
      <c r="Y165" s="182"/>
      <c r="Z165" s="18" t="str">
        <f t="shared" si="43"/>
        <v/>
      </c>
      <c r="AA165" s="183"/>
      <c r="AB165" s="184">
        <v>27000</v>
      </c>
      <c r="AC165" s="185">
        <f t="shared" si="32"/>
        <v>0</v>
      </c>
      <c r="AD165" s="140"/>
      <c r="AE165" s="186">
        <f t="shared" si="33"/>
        <v>0</v>
      </c>
      <c r="AF165" s="186" t="str">
        <f>IF(AND(COUNTIFS($J$18:J165,J165)=1,AE165=1),1,"")</f>
        <v/>
      </c>
      <c r="AG165" s="186" t="str">
        <f>IF(C165="","",IF(AND(COUNTIFS($J$18:J165,J165)=1,C165&lt;&gt;""),1,""))</f>
        <v/>
      </c>
      <c r="AH165" s="186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9"/>
      <c r="AM165" s="69"/>
      <c r="AN165" s="69"/>
      <c r="AO165" s="69"/>
      <c r="AP165" s="28" t="str">
        <f t="shared" si="37"/>
        <v>20233</v>
      </c>
      <c r="AQ165" s="28" t="str">
        <f t="shared" si="38"/>
        <v/>
      </c>
      <c r="AR165" s="214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39.6">
      <c r="A166" s="65"/>
      <c r="B166" s="66"/>
      <c r="C166" s="66"/>
      <c r="D166" s="39" t="str">
        <f t="shared" si="42"/>
        <v/>
      </c>
      <c r="E166" s="13" t="s">
        <v>41</v>
      </c>
      <c r="F166" s="179">
        <v>2022</v>
      </c>
      <c r="G166" s="179">
        <v>4</v>
      </c>
      <c r="H166" s="67"/>
      <c r="I166" s="39" t="str">
        <f t="shared" si="29"/>
        <v>Q1</v>
      </c>
      <c r="J166" s="68"/>
      <c r="K166" s="67"/>
      <c r="L166" s="17" t="s">
        <v>29</v>
      </c>
      <c r="M166" s="13" t="s">
        <v>30</v>
      </c>
      <c r="N166" s="13">
        <v>0</v>
      </c>
      <c r="O166" s="180"/>
      <c r="P166" s="39" t="str">
        <f t="shared" si="30"/>
        <v>C66 SERVICE/OTHERS</v>
      </c>
      <c r="Q166" s="179" t="s">
        <v>31</v>
      </c>
      <c r="R166" s="13" t="s">
        <v>32</v>
      </c>
      <c r="S166" s="13" t="s">
        <v>36</v>
      </c>
      <c r="T166" s="14"/>
      <c r="U166" s="14"/>
      <c r="V166" s="65"/>
      <c r="W166" s="14"/>
      <c r="X166" s="181"/>
      <c r="Y166" s="182"/>
      <c r="Z166" s="18" t="str">
        <f t="shared" si="43"/>
        <v/>
      </c>
      <c r="AA166" s="183"/>
      <c r="AB166" s="184">
        <v>478000</v>
      </c>
      <c r="AC166" s="185">
        <f t="shared" si="32"/>
        <v>0</v>
      </c>
      <c r="AD166" s="140"/>
      <c r="AE166" s="186">
        <f t="shared" si="33"/>
        <v>0</v>
      </c>
      <c r="AF166" s="186" t="str">
        <f>IF(AND(COUNTIFS($J$18:J166,J166)=1,AE166=1),1,"")</f>
        <v/>
      </c>
      <c r="AG166" s="186" t="str">
        <f>IF(C166="","",IF(AND(COUNTIFS($J$18:J166,J166)=1,C166&lt;&gt;""),1,""))</f>
        <v/>
      </c>
      <c r="AH166" s="186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9"/>
      <c r="AM166" s="69"/>
      <c r="AN166" s="69"/>
      <c r="AO166" s="69"/>
      <c r="AP166" s="28" t="str">
        <f t="shared" si="37"/>
        <v>20224</v>
      </c>
      <c r="AQ166" s="28" t="str">
        <f t="shared" si="38"/>
        <v/>
      </c>
      <c r="AR166" s="214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39.6">
      <c r="A167" s="65"/>
      <c r="B167" s="66"/>
      <c r="C167" s="66"/>
      <c r="D167" s="39" t="str">
        <f t="shared" si="42"/>
        <v/>
      </c>
      <c r="E167" s="13" t="s">
        <v>41</v>
      </c>
      <c r="F167" s="179">
        <v>2022</v>
      </c>
      <c r="G167" s="179">
        <v>4</v>
      </c>
      <c r="H167" s="67"/>
      <c r="I167" s="39" t="str">
        <f t="shared" si="29"/>
        <v>Q1</v>
      </c>
      <c r="J167" s="68"/>
      <c r="K167" s="67"/>
      <c r="L167" s="17" t="s">
        <v>29</v>
      </c>
      <c r="M167" s="13" t="s">
        <v>30</v>
      </c>
      <c r="N167" s="13">
        <v>0</v>
      </c>
      <c r="O167" s="180"/>
      <c r="P167" s="39" t="str">
        <f t="shared" si="30"/>
        <v>C66 SERVICE/OTHERS</v>
      </c>
      <c r="Q167" s="179" t="s">
        <v>31</v>
      </c>
      <c r="R167" s="13" t="s">
        <v>32</v>
      </c>
      <c r="S167" s="13" t="s">
        <v>37</v>
      </c>
      <c r="T167" s="14"/>
      <c r="U167" s="14"/>
      <c r="V167" s="65"/>
      <c r="W167" s="14"/>
      <c r="X167" s="181"/>
      <c r="Y167" s="182"/>
      <c r="Z167" s="18" t="str">
        <f t="shared" si="43"/>
        <v/>
      </c>
      <c r="AA167" s="183"/>
      <c r="AB167" s="184">
        <v>49000</v>
      </c>
      <c r="AC167" s="185">
        <f t="shared" si="32"/>
        <v>0</v>
      </c>
      <c r="AD167" s="140"/>
      <c r="AE167" s="186">
        <f t="shared" si="33"/>
        <v>0</v>
      </c>
      <c r="AF167" s="186" t="str">
        <f>IF(AND(COUNTIFS($J$18:J167,J167)=1,AE167=1),1,"")</f>
        <v/>
      </c>
      <c r="AG167" s="186" t="str">
        <f>IF(C167="","",IF(AND(COUNTIFS($J$18:J167,J167)=1,C167&lt;&gt;""),1,""))</f>
        <v/>
      </c>
      <c r="AH167" s="186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9"/>
      <c r="AM167" s="69"/>
      <c r="AN167" s="69"/>
      <c r="AO167" s="69"/>
      <c r="AP167" s="28" t="str">
        <f t="shared" si="37"/>
        <v>20224</v>
      </c>
      <c r="AQ167" s="28" t="str">
        <f t="shared" si="38"/>
        <v/>
      </c>
      <c r="AR167" s="214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39.6">
      <c r="A168" s="65"/>
      <c r="B168" s="66"/>
      <c r="C168" s="66"/>
      <c r="D168" s="39" t="str">
        <f t="shared" si="42"/>
        <v/>
      </c>
      <c r="E168" s="13" t="s">
        <v>41</v>
      </c>
      <c r="F168" s="179">
        <v>2022</v>
      </c>
      <c r="G168" s="179">
        <v>4</v>
      </c>
      <c r="H168" s="67"/>
      <c r="I168" s="39" t="str">
        <f t="shared" si="29"/>
        <v>Q1</v>
      </c>
      <c r="J168" s="68"/>
      <c r="K168" s="67"/>
      <c r="L168" s="17" t="s">
        <v>29</v>
      </c>
      <c r="M168" s="13" t="s">
        <v>30</v>
      </c>
      <c r="N168" s="13">
        <v>0</v>
      </c>
      <c r="O168" s="180"/>
      <c r="P168" s="39" t="str">
        <f t="shared" si="30"/>
        <v>C66 SERVICE/OTHERS</v>
      </c>
      <c r="Q168" s="179" t="s">
        <v>31</v>
      </c>
      <c r="R168" s="13" t="s">
        <v>32</v>
      </c>
      <c r="S168" s="13" t="s">
        <v>38</v>
      </c>
      <c r="T168" s="14"/>
      <c r="U168" s="14"/>
      <c r="V168" s="65"/>
      <c r="W168" s="14"/>
      <c r="X168" s="181"/>
      <c r="Y168" s="182"/>
      <c r="Z168" s="18" t="str">
        <f t="shared" si="43"/>
        <v/>
      </c>
      <c r="AA168" s="183"/>
      <c r="AB168" s="184">
        <v>2000</v>
      </c>
      <c r="AC168" s="185">
        <f t="shared" si="32"/>
        <v>0</v>
      </c>
      <c r="AD168" s="140"/>
      <c r="AE168" s="186">
        <f t="shared" si="33"/>
        <v>0</v>
      </c>
      <c r="AF168" s="186" t="str">
        <f>IF(AND(COUNTIFS($J$18:J168,J168)=1,AE168=1),1,"")</f>
        <v/>
      </c>
      <c r="AG168" s="186" t="str">
        <f>IF(C168="","",IF(AND(COUNTIFS($J$18:J168,J168)=1,C168&lt;&gt;""),1,""))</f>
        <v/>
      </c>
      <c r="AH168" s="186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9"/>
      <c r="AM168" s="69"/>
      <c r="AN168" s="69"/>
      <c r="AO168" s="69"/>
      <c r="AP168" s="28" t="str">
        <f t="shared" si="37"/>
        <v>20224</v>
      </c>
      <c r="AQ168" s="28" t="str">
        <f t="shared" si="38"/>
        <v/>
      </c>
      <c r="AR168" s="214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39.6">
      <c r="A169" s="65"/>
      <c r="B169" s="66"/>
      <c r="C169" s="66"/>
      <c r="D169" s="39" t="str">
        <f t="shared" si="42"/>
        <v/>
      </c>
      <c r="E169" s="13" t="s">
        <v>41</v>
      </c>
      <c r="F169" s="179">
        <v>2022</v>
      </c>
      <c r="G169" s="179">
        <v>4</v>
      </c>
      <c r="H169" s="67"/>
      <c r="I169" s="39" t="str">
        <f t="shared" si="29"/>
        <v>Q1</v>
      </c>
      <c r="J169" s="68"/>
      <c r="K169" s="67"/>
      <c r="L169" s="17" t="s">
        <v>29</v>
      </c>
      <c r="M169" s="13" t="s">
        <v>30</v>
      </c>
      <c r="N169" s="13">
        <v>0</v>
      </c>
      <c r="O169" s="180"/>
      <c r="P169" s="39" t="str">
        <f t="shared" si="30"/>
        <v>C66 SERVICE/OTHERS</v>
      </c>
      <c r="Q169" s="179" t="s">
        <v>31</v>
      </c>
      <c r="R169" s="13" t="s">
        <v>32</v>
      </c>
      <c r="S169" s="13" t="s">
        <v>39</v>
      </c>
      <c r="T169" s="14"/>
      <c r="U169" s="14"/>
      <c r="V169" s="65"/>
      <c r="W169" s="14"/>
      <c r="X169" s="181"/>
      <c r="Y169" s="182"/>
      <c r="Z169" s="18" t="str">
        <f t="shared" si="43"/>
        <v/>
      </c>
      <c r="AA169" s="183"/>
      <c r="AB169" s="184">
        <v>3000</v>
      </c>
      <c r="AC169" s="185">
        <f t="shared" si="32"/>
        <v>0</v>
      </c>
      <c r="AD169" s="140"/>
      <c r="AE169" s="186">
        <f t="shared" si="33"/>
        <v>0</v>
      </c>
      <c r="AF169" s="186" t="str">
        <f>IF(AND(COUNTIFS($J$18:J169,J169)=1,AE169=1),1,"")</f>
        <v/>
      </c>
      <c r="AG169" s="186" t="str">
        <f>IF(C169="","",IF(AND(COUNTIFS($J$18:J169,J169)=1,C169&lt;&gt;""),1,""))</f>
        <v/>
      </c>
      <c r="AH169" s="186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9"/>
      <c r="AM169" s="69"/>
      <c r="AN169" s="69"/>
      <c r="AO169" s="69"/>
      <c r="AP169" s="28" t="str">
        <f t="shared" si="37"/>
        <v>20224</v>
      </c>
      <c r="AQ169" s="28" t="str">
        <f t="shared" si="38"/>
        <v/>
      </c>
      <c r="AR169" s="214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39.6">
      <c r="A170" s="65"/>
      <c r="B170" s="66"/>
      <c r="C170" s="66"/>
      <c r="D170" s="39" t="str">
        <f t="shared" si="42"/>
        <v/>
      </c>
      <c r="E170" s="13" t="s">
        <v>41</v>
      </c>
      <c r="F170" s="179">
        <v>2022</v>
      </c>
      <c r="G170" s="179">
        <v>5</v>
      </c>
      <c r="H170" s="67"/>
      <c r="I170" s="39" t="str">
        <f t="shared" si="29"/>
        <v>Q1</v>
      </c>
      <c r="J170" s="68"/>
      <c r="K170" s="67"/>
      <c r="L170" s="17" t="s">
        <v>29</v>
      </c>
      <c r="M170" s="13" t="s">
        <v>30</v>
      </c>
      <c r="N170" s="13">
        <v>0</v>
      </c>
      <c r="O170" s="180"/>
      <c r="P170" s="39" t="str">
        <f t="shared" si="30"/>
        <v>C66 SERVICE/OTHERS</v>
      </c>
      <c r="Q170" s="179" t="s">
        <v>31</v>
      </c>
      <c r="R170" s="13" t="s">
        <v>32</v>
      </c>
      <c r="S170" s="13" t="s">
        <v>36</v>
      </c>
      <c r="T170" s="14"/>
      <c r="U170" s="14"/>
      <c r="V170" s="65"/>
      <c r="W170" s="14"/>
      <c r="X170" s="181"/>
      <c r="Y170" s="182"/>
      <c r="Z170" s="18" t="str">
        <f t="shared" si="43"/>
        <v/>
      </c>
      <c r="AA170" s="183"/>
      <c r="AB170" s="184">
        <v>365000</v>
      </c>
      <c r="AC170" s="185">
        <f t="shared" si="32"/>
        <v>0</v>
      </c>
      <c r="AD170" s="140"/>
      <c r="AE170" s="186">
        <f t="shared" si="33"/>
        <v>0</v>
      </c>
      <c r="AF170" s="186" t="str">
        <f>IF(AND(COUNTIFS($J$18:J170,J170)=1,AE170=1),1,"")</f>
        <v/>
      </c>
      <c r="AG170" s="186" t="str">
        <f>IF(C170="","",IF(AND(COUNTIFS($J$18:J170,J170)=1,C170&lt;&gt;""),1,""))</f>
        <v/>
      </c>
      <c r="AH170" s="186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9"/>
      <c r="AM170" s="69"/>
      <c r="AN170" s="69"/>
      <c r="AO170" s="69"/>
      <c r="AP170" s="28" t="str">
        <f t="shared" si="37"/>
        <v>20225</v>
      </c>
      <c r="AQ170" s="28" t="str">
        <f t="shared" si="38"/>
        <v/>
      </c>
      <c r="AR170" s="214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39.6">
      <c r="A171" s="65"/>
      <c r="B171" s="66"/>
      <c r="C171" s="66"/>
      <c r="D171" s="39" t="str">
        <f t="shared" si="42"/>
        <v/>
      </c>
      <c r="E171" s="13" t="s">
        <v>41</v>
      </c>
      <c r="F171" s="179">
        <v>2022</v>
      </c>
      <c r="G171" s="179">
        <v>5</v>
      </c>
      <c r="H171" s="67"/>
      <c r="I171" s="39" t="str">
        <f t="shared" si="29"/>
        <v>Q1</v>
      </c>
      <c r="J171" s="68"/>
      <c r="K171" s="67"/>
      <c r="L171" s="17" t="s">
        <v>29</v>
      </c>
      <c r="M171" s="13" t="s">
        <v>30</v>
      </c>
      <c r="N171" s="13">
        <v>0</v>
      </c>
      <c r="O171" s="180"/>
      <c r="P171" s="39" t="str">
        <f t="shared" si="30"/>
        <v>C66 SERVICE/OTHERS</v>
      </c>
      <c r="Q171" s="179" t="s">
        <v>31</v>
      </c>
      <c r="R171" s="13" t="s">
        <v>32</v>
      </c>
      <c r="S171" s="13" t="s">
        <v>37</v>
      </c>
      <c r="T171" s="14"/>
      <c r="U171" s="14"/>
      <c r="V171" s="65"/>
      <c r="W171" s="14"/>
      <c r="X171" s="181"/>
      <c r="Y171" s="182"/>
      <c r="Z171" s="18" t="str">
        <f t="shared" si="43"/>
        <v/>
      </c>
      <c r="AA171" s="183"/>
      <c r="AB171" s="184">
        <v>23000</v>
      </c>
      <c r="AC171" s="185">
        <f t="shared" si="32"/>
        <v>0</v>
      </c>
      <c r="AD171" s="140"/>
      <c r="AE171" s="186">
        <f t="shared" si="33"/>
        <v>0</v>
      </c>
      <c r="AF171" s="186" t="str">
        <f>IF(AND(COUNTIFS($J$18:J171,J171)=1,AE171=1),1,"")</f>
        <v/>
      </c>
      <c r="AG171" s="186" t="str">
        <f>IF(C171="","",IF(AND(COUNTIFS($J$18:J171,J171)=1,C171&lt;&gt;""),1,""))</f>
        <v/>
      </c>
      <c r="AH171" s="186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9"/>
      <c r="AM171" s="69"/>
      <c r="AN171" s="69"/>
      <c r="AO171" s="69"/>
      <c r="AP171" s="28" t="str">
        <f t="shared" si="37"/>
        <v>20225</v>
      </c>
      <c r="AQ171" s="28" t="str">
        <f t="shared" si="38"/>
        <v/>
      </c>
      <c r="AR171" s="214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39.6">
      <c r="A172" s="65"/>
      <c r="B172" s="66"/>
      <c r="C172" s="66"/>
      <c r="D172" s="39" t="str">
        <f t="shared" si="42"/>
        <v/>
      </c>
      <c r="E172" s="13" t="s">
        <v>41</v>
      </c>
      <c r="F172" s="179">
        <v>2022</v>
      </c>
      <c r="G172" s="179">
        <v>5</v>
      </c>
      <c r="H172" s="67"/>
      <c r="I172" s="39" t="str">
        <f t="shared" si="29"/>
        <v>Q1</v>
      </c>
      <c r="J172" s="68"/>
      <c r="K172" s="67"/>
      <c r="L172" s="17" t="s">
        <v>29</v>
      </c>
      <c r="M172" s="13" t="s">
        <v>30</v>
      </c>
      <c r="N172" s="13">
        <v>0</v>
      </c>
      <c r="O172" s="180"/>
      <c r="P172" s="39" t="str">
        <f t="shared" si="30"/>
        <v>C66 SERVICE/OTHERS</v>
      </c>
      <c r="Q172" s="179" t="s">
        <v>31</v>
      </c>
      <c r="R172" s="13" t="s">
        <v>32</v>
      </c>
      <c r="S172" s="13" t="s">
        <v>38</v>
      </c>
      <c r="T172" s="14"/>
      <c r="U172" s="14"/>
      <c r="V172" s="65"/>
      <c r="W172" s="14"/>
      <c r="X172" s="181"/>
      <c r="Y172" s="182"/>
      <c r="Z172" s="18" t="str">
        <f t="shared" si="43"/>
        <v/>
      </c>
      <c r="AA172" s="183"/>
      <c r="AB172" s="184">
        <v>30000</v>
      </c>
      <c r="AC172" s="185">
        <f t="shared" si="32"/>
        <v>0</v>
      </c>
      <c r="AD172" s="140"/>
      <c r="AE172" s="186">
        <f t="shared" si="33"/>
        <v>0</v>
      </c>
      <c r="AF172" s="186" t="str">
        <f>IF(AND(COUNTIFS($J$18:J172,J172)=1,AE172=1),1,"")</f>
        <v/>
      </c>
      <c r="AG172" s="186" t="str">
        <f>IF(C172="","",IF(AND(COUNTIFS($J$18:J172,J172)=1,C172&lt;&gt;""),1,""))</f>
        <v/>
      </c>
      <c r="AH172" s="186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9"/>
      <c r="AM172" s="69"/>
      <c r="AN172" s="69"/>
      <c r="AO172" s="69"/>
      <c r="AP172" s="28" t="str">
        <f t="shared" si="37"/>
        <v>20225</v>
      </c>
      <c r="AQ172" s="28" t="str">
        <f t="shared" si="38"/>
        <v/>
      </c>
      <c r="AR172" s="214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39.6">
      <c r="A173" s="65"/>
      <c r="B173" s="66"/>
      <c r="C173" s="66"/>
      <c r="D173" s="39" t="str">
        <f t="shared" si="42"/>
        <v/>
      </c>
      <c r="E173" s="13" t="s">
        <v>41</v>
      </c>
      <c r="F173" s="179">
        <v>2022</v>
      </c>
      <c r="G173" s="179">
        <v>5</v>
      </c>
      <c r="H173" s="67"/>
      <c r="I173" s="39" t="str">
        <f t="shared" si="29"/>
        <v>Q1</v>
      </c>
      <c r="J173" s="68"/>
      <c r="K173" s="67"/>
      <c r="L173" s="17" t="s">
        <v>29</v>
      </c>
      <c r="M173" s="13" t="s">
        <v>30</v>
      </c>
      <c r="N173" s="13">
        <v>0</v>
      </c>
      <c r="O173" s="180"/>
      <c r="P173" s="39" t="str">
        <f t="shared" si="30"/>
        <v>C66 SERVICE/OTHERS</v>
      </c>
      <c r="Q173" s="179" t="s">
        <v>31</v>
      </c>
      <c r="R173" s="13" t="s">
        <v>32</v>
      </c>
      <c r="S173" s="13" t="s">
        <v>39</v>
      </c>
      <c r="T173" s="14"/>
      <c r="U173" s="14"/>
      <c r="V173" s="65"/>
      <c r="W173" s="14"/>
      <c r="X173" s="181"/>
      <c r="Y173" s="182"/>
      <c r="Z173" s="18" t="str">
        <f t="shared" si="43"/>
        <v/>
      </c>
      <c r="AA173" s="183"/>
      <c r="AB173" s="184">
        <v>0</v>
      </c>
      <c r="AC173" s="185">
        <f t="shared" si="32"/>
        <v>0</v>
      </c>
      <c r="AD173" s="140"/>
      <c r="AE173" s="186">
        <f t="shared" si="33"/>
        <v>0</v>
      </c>
      <c r="AF173" s="186" t="str">
        <f>IF(AND(COUNTIFS($J$18:J173,J173)=1,AE173=1),1,"")</f>
        <v/>
      </c>
      <c r="AG173" s="186" t="str">
        <f>IF(C173="","",IF(AND(COUNTIFS($J$18:J173,J173)=1,C173&lt;&gt;""),1,""))</f>
        <v/>
      </c>
      <c r="AH173" s="186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9"/>
      <c r="AM173" s="69"/>
      <c r="AN173" s="69"/>
      <c r="AO173" s="69"/>
      <c r="AP173" s="28" t="str">
        <f t="shared" si="37"/>
        <v>20225</v>
      </c>
      <c r="AQ173" s="28" t="str">
        <f t="shared" si="38"/>
        <v/>
      </c>
      <c r="AR173" s="214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39.6">
      <c r="A174" s="65"/>
      <c r="B174" s="66"/>
      <c r="C174" s="66"/>
      <c r="D174" s="39" t="str">
        <f t="shared" si="42"/>
        <v/>
      </c>
      <c r="E174" s="13" t="s">
        <v>41</v>
      </c>
      <c r="F174" s="179">
        <v>2022</v>
      </c>
      <c r="G174" s="179">
        <v>6</v>
      </c>
      <c r="H174" s="67"/>
      <c r="I174" s="39" t="str">
        <f t="shared" si="29"/>
        <v>Q1</v>
      </c>
      <c r="J174" s="68"/>
      <c r="K174" s="67"/>
      <c r="L174" s="17" t="s">
        <v>29</v>
      </c>
      <c r="M174" s="13" t="s">
        <v>30</v>
      </c>
      <c r="N174" s="13">
        <v>0</v>
      </c>
      <c r="O174" s="180"/>
      <c r="P174" s="39" t="str">
        <f t="shared" si="30"/>
        <v>C66 SERVICE/OTHERS</v>
      </c>
      <c r="Q174" s="179" t="s">
        <v>31</v>
      </c>
      <c r="R174" s="13" t="s">
        <v>32</v>
      </c>
      <c r="S174" s="13" t="s">
        <v>36</v>
      </c>
      <c r="T174" s="14"/>
      <c r="U174" s="14"/>
      <c r="V174" s="65"/>
      <c r="W174" s="14"/>
      <c r="X174" s="181"/>
      <c r="Y174" s="182"/>
      <c r="Z174" s="18" t="str">
        <f t="shared" si="43"/>
        <v/>
      </c>
      <c r="AA174" s="183"/>
      <c r="AB174" s="184">
        <v>348000</v>
      </c>
      <c r="AC174" s="185">
        <f t="shared" si="32"/>
        <v>0</v>
      </c>
      <c r="AD174" s="140"/>
      <c r="AE174" s="186">
        <f t="shared" si="33"/>
        <v>0</v>
      </c>
      <c r="AF174" s="186" t="str">
        <f>IF(AND(COUNTIFS($J$18:J174,J174)=1,AE174=1),1,"")</f>
        <v/>
      </c>
      <c r="AG174" s="186" t="str">
        <f>IF(C174="","",IF(AND(COUNTIFS($J$18:J174,J174)=1,C174&lt;&gt;""),1,""))</f>
        <v/>
      </c>
      <c r="AH174" s="186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9"/>
      <c r="AM174" s="69"/>
      <c r="AN174" s="69"/>
      <c r="AO174" s="69"/>
      <c r="AP174" s="28" t="str">
        <f t="shared" si="37"/>
        <v>20226</v>
      </c>
      <c r="AQ174" s="28" t="str">
        <f t="shared" si="38"/>
        <v/>
      </c>
      <c r="AR174" s="214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39.6">
      <c r="A175" s="65"/>
      <c r="B175" s="66"/>
      <c r="C175" s="66"/>
      <c r="D175" s="39" t="str">
        <f t="shared" si="42"/>
        <v/>
      </c>
      <c r="E175" s="13" t="s">
        <v>41</v>
      </c>
      <c r="F175" s="179">
        <v>2022</v>
      </c>
      <c r="G175" s="179">
        <v>6</v>
      </c>
      <c r="H175" s="67"/>
      <c r="I175" s="39" t="str">
        <f t="shared" si="29"/>
        <v>Q1</v>
      </c>
      <c r="J175" s="68"/>
      <c r="K175" s="67"/>
      <c r="L175" s="17" t="s">
        <v>29</v>
      </c>
      <c r="M175" s="13" t="s">
        <v>30</v>
      </c>
      <c r="N175" s="13">
        <v>0</v>
      </c>
      <c r="O175" s="180"/>
      <c r="P175" s="39" t="str">
        <f t="shared" si="30"/>
        <v>C66 SERVICE/OTHERS</v>
      </c>
      <c r="Q175" s="179" t="s">
        <v>31</v>
      </c>
      <c r="R175" s="13" t="s">
        <v>32</v>
      </c>
      <c r="S175" s="13" t="s">
        <v>37</v>
      </c>
      <c r="T175" s="14"/>
      <c r="U175" s="14"/>
      <c r="V175" s="65"/>
      <c r="W175" s="14"/>
      <c r="X175" s="181"/>
      <c r="Y175" s="182"/>
      <c r="Z175" s="18" t="str">
        <f t="shared" si="43"/>
        <v/>
      </c>
      <c r="AA175" s="183"/>
      <c r="AB175" s="184">
        <v>363000</v>
      </c>
      <c r="AC175" s="185">
        <f t="shared" si="32"/>
        <v>0</v>
      </c>
      <c r="AD175" s="140"/>
      <c r="AE175" s="186">
        <f t="shared" si="33"/>
        <v>0</v>
      </c>
      <c r="AF175" s="186" t="str">
        <f>IF(AND(COUNTIFS($J$18:J175,J175)=1,AE175=1),1,"")</f>
        <v/>
      </c>
      <c r="AG175" s="186" t="str">
        <f>IF(C175="","",IF(AND(COUNTIFS($J$18:J175,J175)=1,C175&lt;&gt;""),1,""))</f>
        <v/>
      </c>
      <c r="AH175" s="186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9"/>
      <c r="AM175" s="69"/>
      <c r="AN175" s="69"/>
      <c r="AO175" s="69"/>
      <c r="AP175" s="28" t="str">
        <f t="shared" si="37"/>
        <v>20226</v>
      </c>
      <c r="AQ175" s="28" t="str">
        <f t="shared" si="38"/>
        <v/>
      </c>
      <c r="AR175" s="214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39.6">
      <c r="A176" s="65"/>
      <c r="B176" s="66"/>
      <c r="C176" s="66"/>
      <c r="D176" s="39" t="str">
        <f t="shared" si="42"/>
        <v/>
      </c>
      <c r="E176" s="13" t="s">
        <v>41</v>
      </c>
      <c r="F176" s="179">
        <v>2022</v>
      </c>
      <c r="G176" s="179">
        <v>6</v>
      </c>
      <c r="H176" s="67"/>
      <c r="I176" s="39" t="str">
        <f t="shared" si="29"/>
        <v>Q1</v>
      </c>
      <c r="J176" s="68"/>
      <c r="K176" s="67"/>
      <c r="L176" s="17" t="s">
        <v>29</v>
      </c>
      <c r="M176" s="13" t="s">
        <v>30</v>
      </c>
      <c r="N176" s="13">
        <v>0</v>
      </c>
      <c r="O176" s="180"/>
      <c r="P176" s="39" t="str">
        <f t="shared" si="30"/>
        <v>C66 SERVICE/OTHERS</v>
      </c>
      <c r="Q176" s="179" t="s">
        <v>31</v>
      </c>
      <c r="R176" s="13" t="s">
        <v>32</v>
      </c>
      <c r="S176" s="13" t="s">
        <v>38</v>
      </c>
      <c r="T176" s="14"/>
      <c r="U176" s="14"/>
      <c r="V176" s="65"/>
      <c r="W176" s="14"/>
      <c r="X176" s="181"/>
      <c r="Y176" s="182"/>
      <c r="Z176" s="18" t="str">
        <f t="shared" si="43"/>
        <v/>
      </c>
      <c r="AA176" s="183"/>
      <c r="AB176" s="184">
        <v>37000</v>
      </c>
      <c r="AC176" s="185">
        <f t="shared" si="32"/>
        <v>0</v>
      </c>
      <c r="AD176" s="140"/>
      <c r="AE176" s="186">
        <f t="shared" si="33"/>
        <v>0</v>
      </c>
      <c r="AF176" s="186" t="str">
        <f>IF(AND(COUNTIFS($J$18:J176,J176)=1,AE176=1),1,"")</f>
        <v/>
      </c>
      <c r="AG176" s="186" t="str">
        <f>IF(C176="","",IF(AND(COUNTIFS($J$18:J176,J176)=1,C176&lt;&gt;""),1,""))</f>
        <v/>
      </c>
      <c r="AH176" s="186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9"/>
      <c r="AM176" s="69"/>
      <c r="AN176" s="69"/>
      <c r="AO176" s="69"/>
      <c r="AP176" s="28" t="str">
        <f t="shared" si="37"/>
        <v>20226</v>
      </c>
      <c r="AQ176" s="28" t="str">
        <f t="shared" si="38"/>
        <v/>
      </c>
      <c r="AR176" s="214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39.6">
      <c r="A177" s="65"/>
      <c r="B177" s="66"/>
      <c r="C177" s="66"/>
      <c r="D177" s="39" t="str">
        <f t="shared" si="42"/>
        <v/>
      </c>
      <c r="E177" s="13" t="s">
        <v>41</v>
      </c>
      <c r="F177" s="179">
        <v>2022</v>
      </c>
      <c r="G177" s="179">
        <v>6</v>
      </c>
      <c r="H177" s="67"/>
      <c r="I177" s="39" t="str">
        <f t="shared" si="29"/>
        <v>Q1</v>
      </c>
      <c r="J177" s="68"/>
      <c r="K177" s="67"/>
      <c r="L177" s="17" t="s">
        <v>29</v>
      </c>
      <c r="M177" s="13" t="s">
        <v>30</v>
      </c>
      <c r="N177" s="13">
        <v>0</v>
      </c>
      <c r="O177" s="180"/>
      <c r="P177" s="39" t="str">
        <f t="shared" si="30"/>
        <v>C66 SERVICE/OTHERS</v>
      </c>
      <c r="Q177" s="179" t="s">
        <v>31</v>
      </c>
      <c r="R177" s="13" t="s">
        <v>32</v>
      </c>
      <c r="S177" s="13" t="s">
        <v>39</v>
      </c>
      <c r="T177" s="14"/>
      <c r="U177" s="14"/>
      <c r="V177" s="65"/>
      <c r="W177" s="14"/>
      <c r="X177" s="181"/>
      <c r="Y177" s="182"/>
      <c r="Z177" s="18" t="str">
        <f t="shared" si="43"/>
        <v/>
      </c>
      <c r="AA177" s="183"/>
      <c r="AB177" s="184">
        <v>9000</v>
      </c>
      <c r="AC177" s="185">
        <f t="shared" si="32"/>
        <v>0</v>
      </c>
      <c r="AD177" s="140"/>
      <c r="AE177" s="186">
        <f t="shared" si="33"/>
        <v>0</v>
      </c>
      <c r="AF177" s="186" t="str">
        <f>IF(AND(COUNTIFS($J$18:J177,J177)=1,AE177=1),1,"")</f>
        <v/>
      </c>
      <c r="AG177" s="186" t="str">
        <f>IF(C177="","",IF(AND(COUNTIFS($J$18:J177,J177)=1,C177&lt;&gt;""),1,""))</f>
        <v/>
      </c>
      <c r="AH177" s="186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9"/>
      <c r="AM177" s="69"/>
      <c r="AN177" s="69"/>
      <c r="AO177" s="69"/>
      <c r="AP177" s="28" t="str">
        <f t="shared" si="37"/>
        <v>20226</v>
      </c>
      <c r="AQ177" s="28" t="str">
        <f t="shared" si="38"/>
        <v/>
      </c>
      <c r="AR177" s="214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39.6">
      <c r="A178" s="65"/>
      <c r="B178" s="66"/>
      <c r="C178" s="66"/>
      <c r="D178" s="39" t="str">
        <f t="shared" si="42"/>
        <v/>
      </c>
      <c r="E178" s="13" t="s">
        <v>41</v>
      </c>
      <c r="F178" s="179">
        <v>2022</v>
      </c>
      <c r="G178" s="179">
        <v>7</v>
      </c>
      <c r="H178" s="67"/>
      <c r="I178" s="39" t="str">
        <f t="shared" si="29"/>
        <v>Q2</v>
      </c>
      <c r="J178" s="68"/>
      <c r="K178" s="67"/>
      <c r="L178" s="17" t="s">
        <v>29</v>
      </c>
      <c r="M178" s="13" t="s">
        <v>30</v>
      </c>
      <c r="N178" s="13">
        <v>0</v>
      </c>
      <c r="O178" s="180"/>
      <c r="P178" s="39" t="str">
        <f t="shared" si="30"/>
        <v>C66 SERVICE/OTHERS</v>
      </c>
      <c r="Q178" s="179" t="s">
        <v>31</v>
      </c>
      <c r="R178" s="13" t="s">
        <v>32</v>
      </c>
      <c r="S178" s="13" t="s">
        <v>36</v>
      </c>
      <c r="T178" s="14"/>
      <c r="U178" s="14"/>
      <c r="V178" s="65"/>
      <c r="W178" s="14"/>
      <c r="X178" s="181"/>
      <c r="Y178" s="182"/>
      <c r="Z178" s="18" t="str">
        <f t="shared" si="43"/>
        <v/>
      </c>
      <c r="AA178" s="183"/>
      <c r="AB178" s="184">
        <v>295000</v>
      </c>
      <c r="AC178" s="185">
        <f t="shared" si="32"/>
        <v>0</v>
      </c>
      <c r="AD178" s="140"/>
      <c r="AE178" s="186">
        <f t="shared" si="33"/>
        <v>0</v>
      </c>
      <c r="AF178" s="186" t="str">
        <f>IF(AND(COUNTIFS($J$18:J178,J178)=1,AE178=1),1,"")</f>
        <v/>
      </c>
      <c r="AG178" s="186" t="str">
        <f>IF(C178="","",IF(AND(COUNTIFS($J$18:J178,J178)=1,C178&lt;&gt;""),1,""))</f>
        <v/>
      </c>
      <c r="AH178" s="186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9"/>
      <c r="AM178" s="69"/>
      <c r="AN178" s="69"/>
      <c r="AO178" s="69"/>
      <c r="AP178" s="28" t="str">
        <f t="shared" si="37"/>
        <v>20227</v>
      </c>
      <c r="AQ178" s="28" t="str">
        <f t="shared" si="38"/>
        <v/>
      </c>
      <c r="AR178" s="214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39.6">
      <c r="A179" s="65"/>
      <c r="B179" s="66"/>
      <c r="C179" s="66"/>
      <c r="D179" s="39" t="str">
        <f t="shared" si="42"/>
        <v/>
      </c>
      <c r="E179" s="13" t="s">
        <v>41</v>
      </c>
      <c r="F179" s="179">
        <v>2022</v>
      </c>
      <c r="G179" s="179">
        <v>7</v>
      </c>
      <c r="H179" s="67"/>
      <c r="I179" s="39" t="str">
        <f t="shared" si="29"/>
        <v>Q2</v>
      </c>
      <c r="J179" s="68"/>
      <c r="K179" s="67"/>
      <c r="L179" s="17" t="s">
        <v>29</v>
      </c>
      <c r="M179" s="13" t="s">
        <v>30</v>
      </c>
      <c r="N179" s="13">
        <v>0</v>
      </c>
      <c r="O179" s="180"/>
      <c r="P179" s="39" t="str">
        <f t="shared" si="30"/>
        <v>C66 SERVICE/OTHERS</v>
      </c>
      <c r="Q179" s="179" t="s">
        <v>31</v>
      </c>
      <c r="R179" s="13" t="s">
        <v>32</v>
      </c>
      <c r="S179" s="13" t="s">
        <v>37</v>
      </c>
      <c r="T179" s="14"/>
      <c r="U179" s="14"/>
      <c r="V179" s="65"/>
      <c r="W179" s="14"/>
      <c r="X179" s="181"/>
      <c r="Y179" s="182"/>
      <c r="Z179" s="18" t="str">
        <f t="shared" si="43"/>
        <v/>
      </c>
      <c r="AA179" s="183"/>
      <c r="AB179" s="184">
        <v>218000</v>
      </c>
      <c r="AC179" s="185">
        <f t="shared" si="32"/>
        <v>0</v>
      </c>
      <c r="AD179" s="140"/>
      <c r="AE179" s="186">
        <f t="shared" si="33"/>
        <v>0</v>
      </c>
      <c r="AF179" s="186" t="str">
        <f>IF(AND(COUNTIFS($J$18:J179,J179)=1,AE179=1),1,"")</f>
        <v/>
      </c>
      <c r="AG179" s="186" t="str">
        <f>IF(C179="","",IF(AND(COUNTIFS($J$18:J179,J179)=1,C179&lt;&gt;""),1,""))</f>
        <v/>
      </c>
      <c r="AH179" s="186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9"/>
      <c r="AM179" s="69"/>
      <c r="AN179" s="69"/>
      <c r="AO179" s="69"/>
      <c r="AP179" s="28" t="str">
        <f t="shared" si="37"/>
        <v>20227</v>
      </c>
      <c r="AQ179" s="28" t="str">
        <f t="shared" si="38"/>
        <v/>
      </c>
      <c r="AR179" s="214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39.6">
      <c r="A180" s="65"/>
      <c r="B180" s="66"/>
      <c r="C180" s="66"/>
      <c r="D180" s="39" t="str">
        <f t="shared" si="42"/>
        <v/>
      </c>
      <c r="E180" s="13" t="s">
        <v>41</v>
      </c>
      <c r="F180" s="179">
        <v>2022</v>
      </c>
      <c r="G180" s="179">
        <v>7</v>
      </c>
      <c r="H180" s="67"/>
      <c r="I180" s="39" t="str">
        <f t="shared" si="29"/>
        <v>Q2</v>
      </c>
      <c r="J180" s="68"/>
      <c r="K180" s="67"/>
      <c r="L180" s="17" t="s">
        <v>29</v>
      </c>
      <c r="M180" s="13" t="s">
        <v>30</v>
      </c>
      <c r="N180" s="13">
        <v>0</v>
      </c>
      <c r="O180" s="180"/>
      <c r="P180" s="39" t="str">
        <f t="shared" si="30"/>
        <v>C66 SERVICE/OTHERS</v>
      </c>
      <c r="Q180" s="179" t="s">
        <v>31</v>
      </c>
      <c r="R180" s="13" t="s">
        <v>32</v>
      </c>
      <c r="S180" s="13" t="s">
        <v>38</v>
      </c>
      <c r="T180" s="14"/>
      <c r="U180" s="14"/>
      <c r="V180" s="65"/>
      <c r="W180" s="14"/>
      <c r="X180" s="181"/>
      <c r="Y180" s="182"/>
      <c r="Z180" s="18" t="str">
        <f t="shared" si="43"/>
        <v/>
      </c>
      <c r="AA180" s="183"/>
      <c r="AB180" s="184">
        <v>30000</v>
      </c>
      <c r="AC180" s="185">
        <f t="shared" si="32"/>
        <v>0</v>
      </c>
      <c r="AD180" s="140"/>
      <c r="AE180" s="186">
        <f t="shared" si="33"/>
        <v>0</v>
      </c>
      <c r="AF180" s="186" t="str">
        <f>IF(AND(COUNTIFS($J$18:J180,J180)=1,AE180=1),1,"")</f>
        <v/>
      </c>
      <c r="AG180" s="186" t="str">
        <f>IF(C180="","",IF(AND(COUNTIFS($J$18:J180,J180)=1,C180&lt;&gt;""),1,""))</f>
        <v/>
      </c>
      <c r="AH180" s="186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9"/>
      <c r="AM180" s="69"/>
      <c r="AN180" s="69"/>
      <c r="AO180" s="69"/>
      <c r="AP180" s="28" t="str">
        <f t="shared" si="37"/>
        <v>20227</v>
      </c>
      <c r="AQ180" s="28" t="str">
        <f t="shared" si="38"/>
        <v/>
      </c>
      <c r="AR180" s="214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39.6">
      <c r="A181" s="65"/>
      <c r="B181" s="66"/>
      <c r="C181" s="66"/>
      <c r="D181" s="39" t="str">
        <f t="shared" si="42"/>
        <v/>
      </c>
      <c r="E181" s="13" t="s">
        <v>41</v>
      </c>
      <c r="F181" s="179">
        <v>2022</v>
      </c>
      <c r="G181" s="179">
        <v>7</v>
      </c>
      <c r="H181" s="67"/>
      <c r="I181" s="39" t="str">
        <f t="shared" si="29"/>
        <v>Q2</v>
      </c>
      <c r="J181" s="68"/>
      <c r="K181" s="67"/>
      <c r="L181" s="17" t="s">
        <v>29</v>
      </c>
      <c r="M181" s="13" t="s">
        <v>30</v>
      </c>
      <c r="N181" s="13">
        <v>0</v>
      </c>
      <c r="O181" s="180"/>
      <c r="P181" s="39" t="str">
        <f t="shared" si="30"/>
        <v>C66 SERVICE/OTHERS</v>
      </c>
      <c r="Q181" s="179" t="s">
        <v>31</v>
      </c>
      <c r="R181" s="13" t="s">
        <v>32</v>
      </c>
      <c r="S181" s="13" t="s">
        <v>39</v>
      </c>
      <c r="T181" s="14"/>
      <c r="U181" s="14"/>
      <c r="V181" s="65"/>
      <c r="W181" s="14"/>
      <c r="X181" s="181"/>
      <c r="Y181" s="182"/>
      <c r="Z181" s="18" t="str">
        <f t="shared" si="43"/>
        <v/>
      </c>
      <c r="AA181" s="183"/>
      <c r="AB181" s="184">
        <v>58000</v>
      </c>
      <c r="AC181" s="185">
        <f t="shared" si="32"/>
        <v>0</v>
      </c>
      <c r="AD181" s="140"/>
      <c r="AE181" s="186">
        <f t="shared" si="33"/>
        <v>0</v>
      </c>
      <c r="AF181" s="186" t="str">
        <f>IF(AND(COUNTIFS($J$18:J181,J181)=1,AE181=1),1,"")</f>
        <v/>
      </c>
      <c r="AG181" s="186" t="str">
        <f>IF(C181="","",IF(AND(COUNTIFS($J$18:J181,J181)=1,C181&lt;&gt;""),1,""))</f>
        <v/>
      </c>
      <c r="AH181" s="186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9"/>
      <c r="AM181" s="69"/>
      <c r="AN181" s="69"/>
      <c r="AO181" s="69"/>
      <c r="AP181" s="28" t="str">
        <f t="shared" si="37"/>
        <v>20227</v>
      </c>
      <c r="AQ181" s="28" t="str">
        <f t="shared" si="38"/>
        <v/>
      </c>
      <c r="AR181" s="214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39.6">
      <c r="A182" s="65"/>
      <c r="B182" s="66"/>
      <c r="C182" s="66"/>
      <c r="D182" s="39" t="str">
        <f t="shared" si="42"/>
        <v/>
      </c>
      <c r="E182" s="13" t="s">
        <v>41</v>
      </c>
      <c r="F182" s="179">
        <v>2022</v>
      </c>
      <c r="G182" s="179">
        <v>8</v>
      </c>
      <c r="H182" s="67"/>
      <c r="I182" s="39" t="str">
        <f t="shared" si="29"/>
        <v>Q2</v>
      </c>
      <c r="J182" s="68"/>
      <c r="K182" s="67"/>
      <c r="L182" s="17" t="s">
        <v>29</v>
      </c>
      <c r="M182" s="13" t="s">
        <v>30</v>
      </c>
      <c r="N182" s="13">
        <v>0</v>
      </c>
      <c r="O182" s="180"/>
      <c r="P182" s="39" t="str">
        <f t="shared" si="30"/>
        <v>C66 SERVICE/OTHERS</v>
      </c>
      <c r="Q182" s="179" t="s">
        <v>31</v>
      </c>
      <c r="R182" s="13" t="s">
        <v>32</v>
      </c>
      <c r="S182" s="13" t="s">
        <v>36</v>
      </c>
      <c r="T182" s="14"/>
      <c r="U182" s="14"/>
      <c r="V182" s="65"/>
      <c r="W182" s="14"/>
      <c r="X182" s="181"/>
      <c r="Y182" s="182"/>
      <c r="Z182" s="18" t="str">
        <f t="shared" si="43"/>
        <v/>
      </c>
      <c r="AA182" s="183"/>
      <c r="AB182" s="184">
        <v>441000</v>
      </c>
      <c r="AC182" s="185">
        <f t="shared" si="32"/>
        <v>0</v>
      </c>
      <c r="AD182" s="140"/>
      <c r="AE182" s="186">
        <f t="shared" si="33"/>
        <v>0</v>
      </c>
      <c r="AF182" s="186" t="str">
        <f>IF(AND(COUNTIFS($J$18:J182,J182)=1,AE182=1),1,"")</f>
        <v/>
      </c>
      <c r="AG182" s="186" t="str">
        <f>IF(C182="","",IF(AND(COUNTIFS($J$18:J182,J182)=1,C182&lt;&gt;""),1,""))</f>
        <v/>
      </c>
      <c r="AH182" s="186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9"/>
      <c r="AM182" s="69"/>
      <c r="AN182" s="69"/>
      <c r="AO182" s="69"/>
      <c r="AP182" s="28" t="str">
        <f t="shared" si="37"/>
        <v>20228</v>
      </c>
      <c r="AQ182" s="28" t="str">
        <f t="shared" si="38"/>
        <v/>
      </c>
      <c r="AR182" s="214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39.6">
      <c r="A183" s="65"/>
      <c r="B183" s="66"/>
      <c r="C183" s="66"/>
      <c r="D183" s="39" t="str">
        <f t="shared" si="42"/>
        <v/>
      </c>
      <c r="E183" s="13" t="s">
        <v>41</v>
      </c>
      <c r="F183" s="179">
        <v>2022</v>
      </c>
      <c r="G183" s="179">
        <v>8</v>
      </c>
      <c r="H183" s="67"/>
      <c r="I183" s="39" t="str">
        <f t="shared" si="29"/>
        <v>Q2</v>
      </c>
      <c r="J183" s="68"/>
      <c r="K183" s="67"/>
      <c r="L183" s="17" t="s">
        <v>29</v>
      </c>
      <c r="M183" s="13" t="s">
        <v>30</v>
      </c>
      <c r="N183" s="13">
        <v>0</v>
      </c>
      <c r="O183" s="180"/>
      <c r="P183" s="39" t="str">
        <f t="shared" si="30"/>
        <v>C66 SERVICE/OTHERS</v>
      </c>
      <c r="Q183" s="179" t="s">
        <v>31</v>
      </c>
      <c r="R183" s="13" t="s">
        <v>32</v>
      </c>
      <c r="S183" s="13" t="s">
        <v>37</v>
      </c>
      <c r="T183" s="14"/>
      <c r="U183" s="14"/>
      <c r="V183" s="65"/>
      <c r="W183" s="14"/>
      <c r="X183" s="181"/>
      <c r="Y183" s="182"/>
      <c r="Z183" s="18" t="str">
        <f t="shared" si="43"/>
        <v/>
      </c>
      <c r="AA183" s="183"/>
      <c r="AB183" s="184">
        <v>301000</v>
      </c>
      <c r="AC183" s="185">
        <f t="shared" si="32"/>
        <v>0</v>
      </c>
      <c r="AD183" s="140"/>
      <c r="AE183" s="186">
        <f t="shared" si="33"/>
        <v>0</v>
      </c>
      <c r="AF183" s="186" t="str">
        <f>IF(AND(COUNTIFS($J$18:J183,J183)=1,AE183=1),1,"")</f>
        <v/>
      </c>
      <c r="AG183" s="186" t="str">
        <f>IF(C183="","",IF(AND(COUNTIFS($J$18:J183,J183)=1,C183&lt;&gt;""),1,""))</f>
        <v/>
      </c>
      <c r="AH183" s="186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9"/>
      <c r="AM183" s="69"/>
      <c r="AN183" s="69"/>
      <c r="AO183" s="69"/>
      <c r="AP183" s="28" t="str">
        <f t="shared" si="37"/>
        <v>20228</v>
      </c>
      <c r="AQ183" s="28" t="str">
        <f t="shared" si="38"/>
        <v/>
      </c>
      <c r="AR183" s="214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39.6">
      <c r="A184" s="65"/>
      <c r="B184" s="66"/>
      <c r="C184" s="66"/>
      <c r="D184" s="39" t="str">
        <f t="shared" si="42"/>
        <v/>
      </c>
      <c r="E184" s="13" t="s">
        <v>41</v>
      </c>
      <c r="F184" s="179">
        <v>2022</v>
      </c>
      <c r="G184" s="179">
        <v>8</v>
      </c>
      <c r="H184" s="67"/>
      <c r="I184" s="39" t="str">
        <f t="shared" si="29"/>
        <v>Q2</v>
      </c>
      <c r="J184" s="68"/>
      <c r="K184" s="67"/>
      <c r="L184" s="17" t="s">
        <v>29</v>
      </c>
      <c r="M184" s="13" t="s">
        <v>30</v>
      </c>
      <c r="N184" s="13">
        <v>0</v>
      </c>
      <c r="O184" s="180"/>
      <c r="P184" s="39" t="str">
        <f t="shared" si="30"/>
        <v>C66 SERVICE/OTHERS</v>
      </c>
      <c r="Q184" s="179" t="s">
        <v>31</v>
      </c>
      <c r="R184" s="13" t="s">
        <v>32</v>
      </c>
      <c r="S184" s="13" t="s">
        <v>38</v>
      </c>
      <c r="T184" s="14"/>
      <c r="U184" s="14"/>
      <c r="V184" s="65"/>
      <c r="W184" s="14"/>
      <c r="X184" s="181"/>
      <c r="Y184" s="182"/>
      <c r="Z184" s="18" t="str">
        <f t="shared" si="43"/>
        <v/>
      </c>
      <c r="AA184" s="183"/>
      <c r="AB184" s="184">
        <v>102000</v>
      </c>
      <c r="AC184" s="185">
        <f t="shared" si="32"/>
        <v>0</v>
      </c>
      <c r="AD184" s="140"/>
      <c r="AE184" s="186">
        <f t="shared" si="33"/>
        <v>0</v>
      </c>
      <c r="AF184" s="186" t="str">
        <f>IF(AND(COUNTIFS($J$18:J184,J184)=1,AE184=1),1,"")</f>
        <v/>
      </c>
      <c r="AG184" s="186" t="str">
        <f>IF(C184="","",IF(AND(COUNTIFS($J$18:J184,J184)=1,C184&lt;&gt;""),1,""))</f>
        <v/>
      </c>
      <c r="AH184" s="186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9"/>
      <c r="AM184" s="69"/>
      <c r="AN184" s="69"/>
      <c r="AO184" s="69"/>
      <c r="AP184" s="28" t="str">
        <f t="shared" si="37"/>
        <v>20228</v>
      </c>
      <c r="AQ184" s="28" t="str">
        <f t="shared" si="38"/>
        <v/>
      </c>
      <c r="AR184" s="214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39.6">
      <c r="A185" s="65"/>
      <c r="B185" s="66"/>
      <c r="C185" s="66"/>
      <c r="D185" s="39" t="str">
        <f t="shared" si="42"/>
        <v/>
      </c>
      <c r="E185" s="13" t="s">
        <v>41</v>
      </c>
      <c r="F185" s="179">
        <v>2022</v>
      </c>
      <c r="G185" s="179">
        <v>8</v>
      </c>
      <c r="H185" s="67"/>
      <c r="I185" s="39" t="str">
        <f t="shared" si="29"/>
        <v>Q2</v>
      </c>
      <c r="J185" s="68"/>
      <c r="K185" s="67"/>
      <c r="L185" s="17" t="s">
        <v>29</v>
      </c>
      <c r="M185" s="13" t="s">
        <v>30</v>
      </c>
      <c r="N185" s="13">
        <v>0</v>
      </c>
      <c r="O185" s="180"/>
      <c r="P185" s="39" t="str">
        <f t="shared" si="30"/>
        <v>C66 SERVICE/OTHERS</v>
      </c>
      <c r="Q185" s="179" t="s">
        <v>31</v>
      </c>
      <c r="R185" s="13" t="s">
        <v>32</v>
      </c>
      <c r="S185" s="13" t="s">
        <v>39</v>
      </c>
      <c r="T185" s="14"/>
      <c r="U185" s="14"/>
      <c r="V185" s="65"/>
      <c r="W185" s="14"/>
      <c r="X185" s="181"/>
      <c r="Y185" s="182"/>
      <c r="Z185" s="18" t="str">
        <f t="shared" si="43"/>
        <v/>
      </c>
      <c r="AA185" s="183"/>
      <c r="AB185" s="184">
        <v>29000</v>
      </c>
      <c r="AC185" s="185">
        <f t="shared" si="32"/>
        <v>0</v>
      </c>
      <c r="AD185" s="140"/>
      <c r="AE185" s="186">
        <f t="shared" si="33"/>
        <v>0</v>
      </c>
      <c r="AF185" s="186" t="str">
        <f>IF(AND(COUNTIFS($J$18:J185,J185)=1,AE185=1),1,"")</f>
        <v/>
      </c>
      <c r="AG185" s="186" t="str">
        <f>IF(C185="","",IF(AND(COUNTIFS($J$18:J185,J185)=1,C185&lt;&gt;""),1,""))</f>
        <v/>
      </c>
      <c r="AH185" s="186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9"/>
      <c r="AM185" s="69"/>
      <c r="AN185" s="69"/>
      <c r="AO185" s="69"/>
      <c r="AP185" s="28" t="str">
        <f t="shared" si="37"/>
        <v>20228</v>
      </c>
      <c r="AQ185" s="28" t="str">
        <f t="shared" si="38"/>
        <v/>
      </c>
      <c r="AR185" s="214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39.6">
      <c r="A186" s="65"/>
      <c r="B186" s="66"/>
      <c r="C186" s="66"/>
      <c r="D186" s="39" t="str">
        <f t="shared" si="42"/>
        <v/>
      </c>
      <c r="E186" s="13" t="s">
        <v>41</v>
      </c>
      <c r="F186" s="179">
        <v>2022</v>
      </c>
      <c r="G186" s="179">
        <v>9</v>
      </c>
      <c r="H186" s="67"/>
      <c r="I186" s="39" t="str">
        <f t="shared" si="29"/>
        <v>Q2</v>
      </c>
      <c r="J186" s="68"/>
      <c r="K186" s="67"/>
      <c r="L186" s="17" t="s">
        <v>29</v>
      </c>
      <c r="M186" s="13" t="s">
        <v>30</v>
      </c>
      <c r="N186" s="13">
        <v>0</v>
      </c>
      <c r="O186" s="180"/>
      <c r="P186" s="39" t="str">
        <f t="shared" si="30"/>
        <v>C66 SERVICE/OTHERS</v>
      </c>
      <c r="Q186" s="179" t="s">
        <v>31</v>
      </c>
      <c r="R186" s="13" t="s">
        <v>32</v>
      </c>
      <c r="S186" s="13" t="s">
        <v>36</v>
      </c>
      <c r="T186" s="14"/>
      <c r="U186" s="14"/>
      <c r="V186" s="65"/>
      <c r="W186" s="14"/>
      <c r="X186" s="181"/>
      <c r="Y186" s="182"/>
      <c r="Z186" s="18" t="str">
        <f t="shared" si="43"/>
        <v/>
      </c>
      <c r="AA186" s="183"/>
      <c r="AB186" s="184">
        <v>243000</v>
      </c>
      <c r="AC186" s="185">
        <f t="shared" si="32"/>
        <v>0</v>
      </c>
      <c r="AD186" s="140"/>
      <c r="AE186" s="186">
        <f t="shared" si="33"/>
        <v>0</v>
      </c>
      <c r="AF186" s="186" t="str">
        <f>IF(AND(COUNTIFS($J$18:J186,J186)=1,AE186=1),1,"")</f>
        <v/>
      </c>
      <c r="AG186" s="186" t="str">
        <f>IF(C186="","",IF(AND(COUNTIFS($J$18:J186,J186)=1,C186&lt;&gt;""),1,""))</f>
        <v/>
      </c>
      <c r="AH186" s="186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9"/>
      <c r="AM186" s="69"/>
      <c r="AN186" s="69"/>
      <c r="AO186" s="69"/>
      <c r="AP186" s="28" t="str">
        <f t="shared" si="37"/>
        <v>20229</v>
      </c>
      <c r="AQ186" s="28" t="str">
        <f t="shared" si="38"/>
        <v/>
      </c>
      <c r="AR186" s="214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39.6">
      <c r="A187" s="65"/>
      <c r="B187" s="66"/>
      <c r="C187" s="66"/>
      <c r="D187" s="39" t="str">
        <f t="shared" si="42"/>
        <v/>
      </c>
      <c r="E187" s="13" t="s">
        <v>41</v>
      </c>
      <c r="F187" s="179">
        <v>2022</v>
      </c>
      <c r="G187" s="179">
        <v>9</v>
      </c>
      <c r="H187" s="67"/>
      <c r="I187" s="39" t="str">
        <f t="shared" si="29"/>
        <v>Q2</v>
      </c>
      <c r="J187" s="68"/>
      <c r="K187" s="67"/>
      <c r="L187" s="17" t="s">
        <v>29</v>
      </c>
      <c r="M187" s="13" t="s">
        <v>30</v>
      </c>
      <c r="N187" s="13">
        <v>0</v>
      </c>
      <c r="O187" s="180"/>
      <c r="P187" s="39" t="str">
        <f t="shared" si="30"/>
        <v>C66 SERVICE/OTHERS</v>
      </c>
      <c r="Q187" s="179" t="s">
        <v>31</v>
      </c>
      <c r="R187" s="13" t="s">
        <v>32</v>
      </c>
      <c r="S187" s="13" t="s">
        <v>37</v>
      </c>
      <c r="T187" s="14"/>
      <c r="U187" s="14"/>
      <c r="V187" s="65"/>
      <c r="W187" s="14"/>
      <c r="X187" s="181"/>
      <c r="Y187" s="182"/>
      <c r="Z187" s="18" t="str">
        <f t="shared" si="43"/>
        <v/>
      </c>
      <c r="AA187" s="183"/>
      <c r="AB187" s="184">
        <v>210000</v>
      </c>
      <c r="AC187" s="185">
        <f t="shared" si="32"/>
        <v>0</v>
      </c>
      <c r="AD187" s="140"/>
      <c r="AE187" s="186">
        <f t="shared" si="33"/>
        <v>0</v>
      </c>
      <c r="AF187" s="186" t="str">
        <f>IF(AND(COUNTIFS($J$18:J187,J187)=1,AE187=1),1,"")</f>
        <v/>
      </c>
      <c r="AG187" s="186" t="str">
        <f>IF(C187="","",IF(AND(COUNTIFS($J$18:J187,J187)=1,C187&lt;&gt;""),1,""))</f>
        <v/>
      </c>
      <c r="AH187" s="186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9"/>
      <c r="AM187" s="69"/>
      <c r="AN187" s="69"/>
      <c r="AO187" s="69"/>
      <c r="AP187" s="28" t="str">
        <f t="shared" si="37"/>
        <v>20229</v>
      </c>
      <c r="AQ187" s="28" t="str">
        <f t="shared" si="38"/>
        <v/>
      </c>
      <c r="AR187" s="214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39.6">
      <c r="A188" s="65"/>
      <c r="B188" s="66"/>
      <c r="C188" s="66"/>
      <c r="D188" s="39" t="str">
        <f t="shared" si="42"/>
        <v/>
      </c>
      <c r="E188" s="13" t="s">
        <v>41</v>
      </c>
      <c r="F188" s="179">
        <v>2022</v>
      </c>
      <c r="G188" s="179">
        <v>9</v>
      </c>
      <c r="H188" s="67"/>
      <c r="I188" s="39" t="str">
        <f t="shared" si="29"/>
        <v>Q2</v>
      </c>
      <c r="J188" s="68"/>
      <c r="K188" s="67"/>
      <c r="L188" s="17" t="s">
        <v>29</v>
      </c>
      <c r="M188" s="13" t="s">
        <v>30</v>
      </c>
      <c r="N188" s="13">
        <v>0</v>
      </c>
      <c r="O188" s="180"/>
      <c r="P188" s="39" t="str">
        <f t="shared" si="30"/>
        <v>C66 SERVICE/OTHERS</v>
      </c>
      <c r="Q188" s="179" t="s">
        <v>31</v>
      </c>
      <c r="R188" s="13" t="s">
        <v>32</v>
      </c>
      <c r="S188" s="13" t="s">
        <v>38</v>
      </c>
      <c r="T188" s="14"/>
      <c r="U188" s="14"/>
      <c r="V188" s="65"/>
      <c r="W188" s="14"/>
      <c r="X188" s="181"/>
      <c r="Y188" s="182"/>
      <c r="Z188" s="18" t="str">
        <f t="shared" si="43"/>
        <v/>
      </c>
      <c r="AA188" s="183"/>
      <c r="AB188" s="184">
        <v>7000</v>
      </c>
      <c r="AC188" s="185">
        <f t="shared" si="32"/>
        <v>0</v>
      </c>
      <c r="AD188" s="140"/>
      <c r="AE188" s="186">
        <f t="shared" si="33"/>
        <v>0</v>
      </c>
      <c r="AF188" s="186" t="str">
        <f>IF(AND(COUNTIFS($J$18:J188,J188)=1,AE188=1),1,"")</f>
        <v/>
      </c>
      <c r="AG188" s="186" t="str">
        <f>IF(C188="","",IF(AND(COUNTIFS($J$18:J188,J188)=1,C188&lt;&gt;""),1,""))</f>
        <v/>
      </c>
      <c r="AH188" s="186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9"/>
      <c r="AM188" s="69"/>
      <c r="AN188" s="69"/>
      <c r="AO188" s="69"/>
      <c r="AP188" s="28" t="str">
        <f t="shared" si="37"/>
        <v>20229</v>
      </c>
      <c r="AQ188" s="28" t="str">
        <f t="shared" si="38"/>
        <v/>
      </c>
      <c r="AR188" s="214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39.6">
      <c r="A189" s="65"/>
      <c r="B189" s="66"/>
      <c r="C189" s="66"/>
      <c r="D189" s="39" t="str">
        <f t="shared" si="42"/>
        <v/>
      </c>
      <c r="E189" s="13" t="s">
        <v>41</v>
      </c>
      <c r="F189" s="179">
        <v>2022</v>
      </c>
      <c r="G189" s="179">
        <v>9</v>
      </c>
      <c r="H189" s="67"/>
      <c r="I189" s="39" t="str">
        <f t="shared" si="29"/>
        <v>Q2</v>
      </c>
      <c r="J189" s="68"/>
      <c r="K189" s="67"/>
      <c r="L189" s="17" t="s">
        <v>29</v>
      </c>
      <c r="M189" s="13" t="s">
        <v>30</v>
      </c>
      <c r="N189" s="13">
        <v>0</v>
      </c>
      <c r="O189" s="180"/>
      <c r="P189" s="39" t="str">
        <f t="shared" si="30"/>
        <v>C66 SERVICE/OTHERS</v>
      </c>
      <c r="Q189" s="179" t="s">
        <v>31</v>
      </c>
      <c r="R189" s="13" t="s">
        <v>32</v>
      </c>
      <c r="S189" s="13" t="s">
        <v>39</v>
      </c>
      <c r="T189" s="14"/>
      <c r="U189" s="14"/>
      <c r="V189" s="65"/>
      <c r="W189" s="14"/>
      <c r="X189" s="181"/>
      <c r="Y189" s="182"/>
      <c r="Z189" s="18" t="str">
        <f t="shared" si="43"/>
        <v/>
      </c>
      <c r="AA189" s="183"/>
      <c r="AB189" s="184">
        <v>0</v>
      </c>
      <c r="AC189" s="185">
        <f t="shared" si="32"/>
        <v>0</v>
      </c>
      <c r="AD189" s="140"/>
      <c r="AE189" s="186">
        <f t="shared" si="33"/>
        <v>0</v>
      </c>
      <c r="AF189" s="186" t="str">
        <f>IF(AND(COUNTIFS($J$18:J189,J189)=1,AE189=1),1,"")</f>
        <v/>
      </c>
      <c r="AG189" s="186" t="str">
        <f>IF(C189="","",IF(AND(COUNTIFS($J$18:J189,J189)=1,C189&lt;&gt;""),1,""))</f>
        <v/>
      </c>
      <c r="AH189" s="186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9"/>
      <c r="AM189" s="69"/>
      <c r="AN189" s="69"/>
      <c r="AO189" s="69"/>
      <c r="AP189" s="28" t="str">
        <f t="shared" si="37"/>
        <v>20229</v>
      </c>
      <c r="AQ189" s="28" t="str">
        <f t="shared" si="38"/>
        <v/>
      </c>
      <c r="AR189" s="214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39.6">
      <c r="A190" s="65"/>
      <c r="B190" s="66"/>
      <c r="C190" s="66"/>
      <c r="D190" s="39" t="str">
        <f t="shared" si="42"/>
        <v/>
      </c>
      <c r="E190" s="13" t="s">
        <v>41</v>
      </c>
      <c r="F190" s="179">
        <v>2022</v>
      </c>
      <c r="G190" s="179">
        <v>10</v>
      </c>
      <c r="H190" s="67"/>
      <c r="I190" s="39" t="str">
        <f t="shared" si="29"/>
        <v>Q3</v>
      </c>
      <c r="J190" s="68"/>
      <c r="K190" s="67"/>
      <c r="L190" s="17" t="s">
        <v>29</v>
      </c>
      <c r="M190" s="13" t="s">
        <v>30</v>
      </c>
      <c r="N190" s="13">
        <v>0</v>
      </c>
      <c r="O190" s="180"/>
      <c r="P190" s="39" t="str">
        <f t="shared" si="30"/>
        <v>C66 SERVICE/OTHERS</v>
      </c>
      <c r="Q190" s="179" t="s">
        <v>31</v>
      </c>
      <c r="R190" s="13" t="s">
        <v>32</v>
      </c>
      <c r="S190" s="13" t="s">
        <v>36</v>
      </c>
      <c r="T190" s="14"/>
      <c r="U190" s="14"/>
      <c r="V190" s="65"/>
      <c r="W190" s="14"/>
      <c r="X190" s="181"/>
      <c r="Y190" s="182"/>
      <c r="Z190" s="18" t="str">
        <f t="shared" si="43"/>
        <v/>
      </c>
      <c r="AA190" s="183"/>
      <c r="AB190" s="184">
        <v>122000</v>
      </c>
      <c r="AC190" s="185">
        <f t="shared" si="32"/>
        <v>0</v>
      </c>
      <c r="AD190" s="140"/>
      <c r="AE190" s="186">
        <f t="shared" si="33"/>
        <v>0</v>
      </c>
      <c r="AF190" s="186" t="str">
        <f>IF(AND(COUNTIFS($J$18:J190,J190)=1,AE190=1),1,"")</f>
        <v/>
      </c>
      <c r="AG190" s="186" t="str">
        <f>IF(C190="","",IF(AND(COUNTIFS($J$18:J190,J190)=1,C190&lt;&gt;""),1,""))</f>
        <v/>
      </c>
      <c r="AH190" s="186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9"/>
      <c r="AM190" s="69"/>
      <c r="AN190" s="69"/>
      <c r="AO190" s="69"/>
      <c r="AP190" s="28" t="str">
        <f t="shared" si="37"/>
        <v>202210</v>
      </c>
      <c r="AQ190" s="28" t="str">
        <f t="shared" si="38"/>
        <v/>
      </c>
      <c r="AR190" s="214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39.6">
      <c r="A191" s="65"/>
      <c r="B191" s="66"/>
      <c r="C191" s="66"/>
      <c r="D191" s="39" t="str">
        <f t="shared" si="42"/>
        <v/>
      </c>
      <c r="E191" s="13" t="s">
        <v>41</v>
      </c>
      <c r="F191" s="179">
        <v>2022</v>
      </c>
      <c r="G191" s="179">
        <v>10</v>
      </c>
      <c r="H191" s="67"/>
      <c r="I191" s="39" t="str">
        <f t="shared" si="29"/>
        <v>Q3</v>
      </c>
      <c r="J191" s="68"/>
      <c r="K191" s="67"/>
      <c r="L191" s="17" t="s">
        <v>29</v>
      </c>
      <c r="M191" s="13" t="s">
        <v>30</v>
      </c>
      <c r="N191" s="13">
        <v>0</v>
      </c>
      <c r="O191" s="180"/>
      <c r="P191" s="39" t="str">
        <f t="shared" si="30"/>
        <v>C66 SERVICE/OTHERS</v>
      </c>
      <c r="Q191" s="179" t="s">
        <v>31</v>
      </c>
      <c r="R191" s="13" t="s">
        <v>32</v>
      </c>
      <c r="S191" s="13" t="s">
        <v>37</v>
      </c>
      <c r="T191" s="14"/>
      <c r="U191" s="14"/>
      <c r="V191" s="65"/>
      <c r="W191" s="14"/>
      <c r="X191" s="181"/>
      <c r="Y191" s="182"/>
      <c r="Z191" s="18" t="str">
        <f t="shared" si="43"/>
        <v/>
      </c>
      <c r="AA191" s="183"/>
      <c r="AB191" s="184">
        <v>175000</v>
      </c>
      <c r="AC191" s="185">
        <f t="shared" si="32"/>
        <v>0</v>
      </c>
      <c r="AD191" s="140"/>
      <c r="AE191" s="186">
        <f t="shared" si="33"/>
        <v>0</v>
      </c>
      <c r="AF191" s="186" t="str">
        <f>IF(AND(COUNTIFS($J$18:J191,J191)=1,AE191=1),1,"")</f>
        <v/>
      </c>
      <c r="AG191" s="186" t="str">
        <f>IF(C191="","",IF(AND(COUNTIFS($J$18:J191,J191)=1,C191&lt;&gt;""),1,""))</f>
        <v/>
      </c>
      <c r="AH191" s="186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9"/>
      <c r="AM191" s="69"/>
      <c r="AN191" s="69"/>
      <c r="AO191" s="69"/>
      <c r="AP191" s="28" t="str">
        <f t="shared" si="37"/>
        <v>202210</v>
      </c>
      <c r="AQ191" s="28" t="str">
        <f t="shared" si="38"/>
        <v/>
      </c>
      <c r="AR191" s="214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39.6">
      <c r="A192" s="65"/>
      <c r="B192" s="66"/>
      <c r="C192" s="66"/>
      <c r="D192" s="39" t="str">
        <f t="shared" si="42"/>
        <v/>
      </c>
      <c r="E192" s="13" t="s">
        <v>41</v>
      </c>
      <c r="F192" s="179">
        <v>2022</v>
      </c>
      <c r="G192" s="179">
        <v>10</v>
      </c>
      <c r="H192" s="67"/>
      <c r="I192" s="39" t="str">
        <f t="shared" si="29"/>
        <v>Q3</v>
      </c>
      <c r="J192" s="68"/>
      <c r="K192" s="67"/>
      <c r="L192" s="17" t="s">
        <v>29</v>
      </c>
      <c r="M192" s="13" t="s">
        <v>30</v>
      </c>
      <c r="N192" s="13">
        <v>0</v>
      </c>
      <c r="O192" s="180"/>
      <c r="P192" s="39" t="str">
        <f t="shared" si="30"/>
        <v>C66 SERVICE/OTHERS</v>
      </c>
      <c r="Q192" s="179" t="s">
        <v>31</v>
      </c>
      <c r="R192" s="13" t="s">
        <v>32</v>
      </c>
      <c r="S192" s="13" t="s">
        <v>38</v>
      </c>
      <c r="T192" s="14"/>
      <c r="U192" s="14"/>
      <c r="V192" s="65"/>
      <c r="W192" s="14"/>
      <c r="X192" s="181"/>
      <c r="Y192" s="182"/>
      <c r="Z192" s="18" t="str">
        <f t="shared" si="43"/>
        <v/>
      </c>
      <c r="AA192" s="183"/>
      <c r="AB192" s="184">
        <v>21000</v>
      </c>
      <c r="AC192" s="185">
        <f t="shared" si="32"/>
        <v>0</v>
      </c>
      <c r="AD192" s="140"/>
      <c r="AE192" s="186">
        <f t="shared" si="33"/>
        <v>0</v>
      </c>
      <c r="AF192" s="186" t="str">
        <f>IF(AND(COUNTIFS($J$18:J192,J192)=1,AE192=1),1,"")</f>
        <v/>
      </c>
      <c r="AG192" s="186" t="str">
        <f>IF(C192="","",IF(AND(COUNTIFS($J$18:J192,J192)=1,C192&lt;&gt;""),1,""))</f>
        <v/>
      </c>
      <c r="AH192" s="186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9"/>
      <c r="AM192" s="69"/>
      <c r="AN192" s="69"/>
      <c r="AO192" s="69"/>
      <c r="AP192" s="28" t="str">
        <f t="shared" si="37"/>
        <v>202210</v>
      </c>
      <c r="AQ192" s="28" t="str">
        <f t="shared" si="38"/>
        <v/>
      </c>
      <c r="AR192" s="214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39.6">
      <c r="A193" s="65"/>
      <c r="B193" s="66"/>
      <c r="C193" s="66"/>
      <c r="D193" s="39" t="str">
        <f t="shared" si="42"/>
        <v/>
      </c>
      <c r="E193" s="13" t="s">
        <v>41</v>
      </c>
      <c r="F193" s="179">
        <v>2022</v>
      </c>
      <c r="G193" s="179">
        <v>10</v>
      </c>
      <c r="H193" s="67"/>
      <c r="I193" s="39" t="str">
        <f t="shared" si="29"/>
        <v>Q3</v>
      </c>
      <c r="J193" s="68"/>
      <c r="K193" s="67"/>
      <c r="L193" s="17" t="s">
        <v>29</v>
      </c>
      <c r="M193" s="13" t="s">
        <v>30</v>
      </c>
      <c r="N193" s="13">
        <v>0</v>
      </c>
      <c r="O193" s="180"/>
      <c r="P193" s="39" t="str">
        <f t="shared" si="30"/>
        <v>C66 SERVICE/OTHERS</v>
      </c>
      <c r="Q193" s="179" t="s">
        <v>31</v>
      </c>
      <c r="R193" s="13" t="s">
        <v>32</v>
      </c>
      <c r="S193" s="13" t="s">
        <v>39</v>
      </c>
      <c r="T193" s="14"/>
      <c r="U193" s="14"/>
      <c r="V193" s="65"/>
      <c r="W193" s="14"/>
      <c r="X193" s="181"/>
      <c r="Y193" s="182"/>
      <c r="Z193" s="18" t="str">
        <f t="shared" si="43"/>
        <v/>
      </c>
      <c r="AA193" s="183"/>
      <c r="AB193" s="184">
        <v>15000</v>
      </c>
      <c r="AC193" s="185">
        <f t="shared" si="32"/>
        <v>0</v>
      </c>
      <c r="AD193" s="140"/>
      <c r="AE193" s="186">
        <f t="shared" si="33"/>
        <v>0</v>
      </c>
      <c r="AF193" s="186" t="str">
        <f>IF(AND(COUNTIFS($J$18:J193,J193)=1,AE193=1),1,"")</f>
        <v/>
      </c>
      <c r="AG193" s="186" t="str">
        <f>IF(C193="","",IF(AND(COUNTIFS($J$18:J193,J193)=1,C193&lt;&gt;""),1,""))</f>
        <v/>
      </c>
      <c r="AH193" s="186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9"/>
      <c r="AM193" s="69"/>
      <c r="AN193" s="69"/>
      <c r="AO193" s="69"/>
      <c r="AP193" s="28" t="str">
        <f t="shared" si="37"/>
        <v>202210</v>
      </c>
      <c r="AQ193" s="28" t="str">
        <f t="shared" si="38"/>
        <v/>
      </c>
      <c r="AR193" s="214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39.6">
      <c r="A194" s="65"/>
      <c r="B194" s="66"/>
      <c r="C194" s="66"/>
      <c r="D194" s="39" t="str">
        <f t="shared" si="42"/>
        <v/>
      </c>
      <c r="E194" s="13" t="s">
        <v>41</v>
      </c>
      <c r="F194" s="179">
        <v>2022</v>
      </c>
      <c r="G194" s="179">
        <v>11</v>
      </c>
      <c r="H194" s="67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68"/>
      <c r="K194" s="67"/>
      <c r="L194" s="17" t="s">
        <v>29</v>
      </c>
      <c r="M194" s="13" t="s">
        <v>30</v>
      </c>
      <c r="N194" s="13">
        <v>0</v>
      </c>
      <c r="O194" s="180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79" t="s">
        <v>31</v>
      </c>
      <c r="R194" s="13" t="s">
        <v>32</v>
      </c>
      <c r="S194" s="13" t="s">
        <v>36</v>
      </c>
      <c r="T194" s="14"/>
      <c r="U194" s="14"/>
      <c r="V194" s="65"/>
      <c r="W194" s="14"/>
      <c r="X194" s="181"/>
      <c r="Y194" s="182"/>
      <c r="Z194" s="18" t="str">
        <f t="shared" si="43"/>
        <v/>
      </c>
      <c r="AA194" s="183"/>
      <c r="AB194" s="184">
        <v>352000</v>
      </c>
      <c r="AC194" s="185">
        <f t="shared" ref="AC194:AC257" si="46">IF(R194&lt;&gt;"",AB194*AD194,"")</f>
        <v>0</v>
      </c>
      <c r="AD194" s="140"/>
      <c r="AE194" s="186">
        <f t="shared" ref="AE194:AE257" si="47">IF(Q194="","",IF(Q194="Yes",1,0))</f>
        <v>0</v>
      </c>
      <c r="AF194" s="186" t="str">
        <f>IF(AND(COUNTIFS($J$18:J194,J194)=1,AE194=1),1,"")</f>
        <v/>
      </c>
      <c r="AG194" s="186" t="str">
        <f>IF(C194="","",IF(AND(COUNTIFS($J$18:J194,J194)=1,C194&lt;&gt;""),1,""))</f>
        <v/>
      </c>
      <c r="AH194" s="186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9"/>
      <c r="AM194" s="69"/>
      <c r="AN194" s="69"/>
      <c r="AO194" s="69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214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39.6">
      <c r="A195" s="65"/>
      <c r="B195" s="66"/>
      <c r="C195" s="66"/>
      <c r="D195" s="39" t="str">
        <f t="shared" si="42"/>
        <v/>
      </c>
      <c r="E195" s="13" t="s">
        <v>41</v>
      </c>
      <c r="F195" s="179">
        <v>2022</v>
      </c>
      <c r="G195" s="179">
        <v>11</v>
      </c>
      <c r="H195" s="67"/>
      <c r="I195" s="39" t="str">
        <f t="shared" si="44"/>
        <v>Q3</v>
      </c>
      <c r="J195" s="68"/>
      <c r="K195" s="67"/>
      <c r="L195" s="17" t="s">
        <v>29</v>
      </c>
      <c r="M195" s="13" t="s">
        <v>30</v>
      </c>
      <c r="N195" s="13">
        <v>0</v>
      </c>
      <c r="O195" s="180"/>
      <c r="P195" s="39" t="str">
        <f t="shared" si="45"/>
        <v>C66 SERVICE/OTHERS</v>
      </c>
      <c r="Q195" s="179" t="s">
        <v>31</v>
      </c>
      <c r="R195" s="13" t="s">
        <v>32</v>
      </c>
      <c r="S195" s="13" t="s">
        <v>37</v>
      </c>
      <c r="T195" s="14"/>
      <c r="U195" s="14"/>
      <c r="V195" s="65"/>
      <c r="W195" s="14"/>
      <c r="X195" s="181"/>
      <c r="Y195" s="182"/>
      <c r="Z195" s="18" t="str">
        <f t="shared" si="43"/>
        <v/>
      </c>
      <c r="AA195" s="183"/>
      <c r="AB195" s="184">
        <v>325000</v>
      </c>
      <c r="AC195" s="185">
        <f t="shared" si="46"/>
        <v>0</v>
      </c>
      <c r="AD195" s="140"/>
      <c r="AE195" s="186">
        <f t="shared" si="47"/>
        <v>0</v>
      </c>
      <c r="AF195" s="186" t="str">
        <f>IF(AND(COUNTIFS($J$18:J195,J195)=1,AE195=1),1,"")</f>
        <v/>
      </c>
      <c r="AG195" s="186" t="str">
        <f>IF(C195="","",IF(AND(COUNTIFS($J$18:J195,J195)=1,C195&lt;&gt;""),1,""))</f>
        <v/>
      </c>
      <c r="AH195" s="186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9"/>
      <c r="AM195" s="69"/>
      <c r="AN195" s="69"/>
      <c r="AO195" s="69"/>
      <c r="AP195" s="28" t="str">
        <f t="shared" si="51"/>
        <v>202211</v>
      </c>
      <c r="AQ195" s="28" t="str">
        <f t="shared" si="52"/>
        <v/>
      </c>
      <c r="AR195" s="214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39.6">
      <c r="A196" s="65"/>
      <c r="B196" s="66"/>
      <c r="C196" s="66"/>
      <c r="D196" s="39" t="str">
        <f t="shared" si="42"/>
        <v/>
      </c>
      <c r="E196" s="13" t="s">
        <v>41</v>
      </c>
      <c r="F196" s="179">
        <v>2022</v>
      </c>
      <c r="G196" s="179">
        <v>11</v>
      </c>
      <c r="H196" s="67"/>
      <c r="I196" s="39" t="str">
        <f t="shared" si="44"/>
        <v>Q3</v>
      </c>
      <c r="J196" s="68"/>
      <c r="K196" s="67"/>
      <c r="L196" s="17" t="s">
        <v>29</v>
      </c>
      <c r="M196" s="13" t="s">
        <v>30</v>
      </c>
      <c r="N196" s="13">
        <v>0</v>
      </c>
      <c r="O196" s="180"/>
      <c r="P196" s="39" t="str">
        <f t="shared" si="45"/>
        <v>C66 SERVICE/OTHERS</v>
      </c>
      <c r="Q196" s="179" t="s">
        <v>31</v>
      </c>
      <c r="R196" s="13" t="s">
        <v>32</v>
      </c>
      <c r="S196" s="13" t="s">
        <v>38</v>
      </c>
      <c r="T196" s="14"/>
      <c r="U196" s="14"/>
      <c r="V196" s="65"/>
      <c r="W196" s="14"/>
      <c r="X196" s="181"/>
      <c r="Y196" s="182"/>
      <c r="Z196" s="18" t="str">
        <f t="shared" si="43"/>
        <v/>
      </c>
      <c r="AA196" s="183"/>
      <c r="AB196" s="184">
        <v>7000</v>
      </c>
      <c r="AC196" s="185">
        <f t="shared" si="46"/>
        <v>0</v>
      </c>
      <c r="AD196" s="140"/>
      <c r="AE196" s="186">
        <f t="shared" si="47"/>
        <v>0</v>
      </c>
      <c r="AF196" s="186" t="str">
        <f>IF(AND(COUNTIFS($J$18:J196,J196)=1,AE196=1),1,"")</f>
        <v/>
      </c>
      <c r="AG196" s="186" t="str">
        <f>IF(C196="","",IF(AND(COUNTIFS($J$18:J196,J196)=1,C196&lt;&gt;""),1,""))</f>
        <v/>
      </c>
      <c r="AH196" s="186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9"/>
      <c r="AM196" s="69"/>
      <c r="AN196" s="69"/>
      <c r="AO196" s="69"/>
      <c r="AP196" s="28" t="str">
        <f t="shared" si="51"/>
        <v>202211</v>
      </c>
      <c r="AQ196" s="28" t="str">
        <f t="shared" si="52"/>
        <v/>
      </c>
      <c r="AR196" s="214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39.6">
      <c r="A197" s="65"/>
      <c r="B197" s="66"/>
      <c r="C197" s="66"/>
      <c r="D197" s="39" t="str">
        <f t="shared" si="42"/>
        <v/>
      </c>
      <c r="E197" s="13" t="s">
        <v>41</v>
      </c>
      <c r="F197" s="179">
        <v>2022</v>
      </c>
      <c r="G197" s="179">
        <v>11</v>
      </c>
      <c r="H197" s="67"/>
      <c r="I197" s="39" t="str">
        <f t="shared" si="44"/>
        <v>Q3</v>
      </c>
      <c r="J197" s="68"/>
      <c r="K197" s="67"/>
      <c r="L197" s="17" t="s">
        <v>29</v>
      </c>
      <c r="M197" s="13" t="s">
        <v>30</v>
      </c>
      <c r="N197" s="13">
        <v>0</v>
      </c>
      <c r="O197" s="180"/>
      <c r="P197" s="39" t="str">
        <f t="shared" si="45"/>
        <v>C66 SERVICE/OTHERS</v>
      </c>
      <c r="Q197" s="179" t="s">
        <v>31</v>
      </c>
      <c r="R197" s="13" t="s">
        <v>32</v>
      </c>
      <c r="S197" s="13" t="s">
        <v>39</v>
      </c>
      <c r="T197" s="14"/>
      <c r="U197" s="14"/>
      <c r="V197" s="65"/>
      <c r="W197" s="14"/>
      <c r="X197" s="181"/>
      <c r="Y197" s="182"/>
      <c r="Z197" s="18" t="str">
        <f t="shared" si="43"/>
        <v/>
      </c>
      <c r="AA197" s="183"/>
      <c r="AB197" s="184">
        <v>0</v>
      </c>
      <c r="AC197" s="185">
        <f t="shared" si="46"/>
        <v>0</v>
      </c>
      <c r="AD197" s="140"/>
      <c r="AE197" s="186">
        <f t="shared" si="47"/>
        <v>0</v>
      </c>
      <c r="AF197" s="186" t="str">
        <f>IF(AND(COUNTIFS($J$18:J197,J197)=1,AE197=1),1,"")</f>
        <v/>
      </c>
      <c r="AG197" s="186" t="str">
        <f>IF(C197="","",IF(AND(COUNTIFS($J$18:J197,J197)=1,C197&lt;&gt;""),1,""))</f>
        <v/>
      </c>
      <c r="AH197" s="186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9"/>
      <c r="AM197" s="69"/>
      <c r="AN197" s="69"/>
      <c r="AO197" s="69"/>
      <c r="AP197" s="28" t="str">
        <f t="shared" si="51"/>
        <v>202211</v>
      </c>
      <c r="AQ197" s="28" t="str">
        <f t="shared" si="52"/>
        <v/>
      </c>
      <c r="AR197" s="214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39.6">
      <c r="A198" s="65"/>
      <c r="B198" s="66"/>
      <c r="C198" s="66"/>
      <c r="D198" s="39" t="str">
        <f t="shared" si="42"/>
        <v/>
      </c>
      <c r="E198" s="13" t="s">
        <v>41</v>
      </c>
      <c r="F198" s="179">
        <v>2022</v>
      </c>
      <c r="G198" s="179">
        <v>12</v>
      </c>
      <c r="H198" s="67"/>
      <c r="I198" s="39" t="str">
        <f t="shared" si="44"/>
        <v>Q3</v>
      </c>
      <c r="J198" s="68"/>
      <c r="K198" s="67"/>
      <c r="L198" s="17" t="s">
        <v>29</v>
      </c>
      <c r="M198" s="13" t="s">
        <v>30</v>
      </c>
      <c r="N198" s="13">
        <v>0</v>
      </c>
      <c r="O198" s="180"/>
      <c r="P198" s="39" t="str">
        <f t="shared" si="45"/>
        <v>C66 SERVICE/OTHERS</v>
      </c>
      <c r="Q198" s="179" t="s">
        <v>31</v>
      </c>
      <c r="R198" s="13" t="s">
        <v>32</v>
      </c>
      <c r="S198" s="13" t="s">
        <v>36</v>
      </c>
      <c r="T198" s="14"/>
      <c r="U198" s="14"/>
      <c r="V198" s="65"/>
      <c r="W198" s="14"/>
      <c r="X198" s="181"/>
      <c r="Y198" s="182"/>
      <c r="Z198" s="18" t="str">
        <f t="shared" si="43"/>
        <v/>
      </c>
      <c r="AA198" s="183"/>
      <c r="AB198" s="184">
        <v>211000</v>
      </c>
      <c r="AC198" s="185">
        <f t="shared" si="46"/>
        <v>0</v>
      </c>
      <c r="AD198" s="140"/>
      <c r="AE198" s="186">
        <f t="shared" si="47"/>
        <v>0</v>
      </c>
      <c r="AF198" s="186" t="str">
        <f>IF(AND(COUNTIFS($J$18:J198,J198)=1,AE198=1),1,"")</f>
        <v/>
      </c>
      <c r="AG198" s="186" t="str">
        <f>IF(C198="","",IF(AND(COUNTIFS($J$18:J198,J198)=1,C198&lt;&gt;""),1,""))</f>
        <v/>
      </c>
      <c r="AH198" s="186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9"/>
      <c r="AM198" s="69"/>
      <c r="AN198" s="69"/>
      <c r="AO198" s="69"/>
      <c r="AP198" s="28" t="str">
        <f t="shared" si="51"/>
        <v>202212</v>
      </c>
      <c r="AQ198" s="28" t="str">
        <f t="shared" si="52"/>
        <v/>
      </c>
      <c r="AR198" s="214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39.6">
      <c r="A199" s="65"/>
      <c r="B199" s="66"/>
      <c r="C199" s="66"/>
      <c r="D199" s="39" t="str">
        <f t="shared" si="42"/>
        <v/>
      </c>
      <c r="E199" s="13" t="s">
        <v>41</v>
      </c>
      <c r="F199" s="179">
        <v>2022</v>
      </c>
      <c r="G199" s="179">
        <v>12</v>
      </c>
      <c r="H199" s="67"/>
      <c r="I199" s="39" t="str">
        <f t="shared" si="44"/>
        <v>Q3</v>
      </c>
      <c r="J199" s="68"/>
      <c r="K199" s="67"/>
      <c r="L199" s="17" t="s">
        <v>29</v>
      </c>
      <c r="M199" s="13" t="s">
        <v>30</v>
      </c>
      <c r="N199" s="13">
        <v>0</v>
      </c>
      <c r="O199" s="180"/>
      <c r="P199" s="39" t="str">
        <f t="shared" si="45"/>
        <v>C66 SERVICE/OTHERS</v>
      </c>
      <c r="Q199" s="179" t="s">
        <v>31</v>
      </c>
      <c r="R199" s="13" t="s">
        <v>32</v>
      </c>
      <c r="S199" s="13" t="s">
        <v>37</v>
      </c>
      <c r="T199" s="14"/>
      <c r="U199" s="14"/>
      <c r="V199" s="65"/>
      <c r="W199" s="14"/>
      <c r="X199" s="181"/>
      <c r="Y199" s="182"/>
      <c r="Z199" s="18" t="str">
        <f t="shared" si="43"/>
        <v/>
      </c>
      <c r="AA199" s="183"/>
      <c r="AB199" s="184">
        <v>363000</v>
      </c>
      <c r="AC199" s="185">
        <f t="shared" si="46"/>
        <v>0</v>
      </c>
      <c r="AD199" s="140"/>
      <c r="AE199" s="186">
        <f t="shared" si="47"/>
        <v>0</v>
      </c>
      <c r="AF199" s="186" t="str">
        <f>IF(AND(COUNTIFS($J$18:J199,J199)=1,AE199=1),1,"")</f>
        <v/>
      </c>
      <c r="AG199" s="186" t="str">
        <f>IF(C199="","",IF(AND(COUNTIFS($J$18:J199,J199)=1,C199&lt;&gt;""),1,""))</f>
        <v/>
      </c>
      <c r="AH199" s="186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9"/>
      <c r="AM199" s="69"/>
      <c r="AN199" s="69"/>
      <c r="AO199" s="69"/>
      <c r="AP199" s="28" t="str">
        <f t="shared" si="51"/>
        <v>202212</v>
      </c>
      <c r="AQ199" s="28" t="str">
        <f t="shared" si="52"/>
        <v/>
      </c>
      <c r="AR199" s="214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39.6">
      <c r="A200" s="65"/>
      <c r="B200" s="66"/>
      <c r="C200" s="66"/>
      <c r="D200" s="39" t="str">
        <f t="shared" si="42"/>
        <v/>
      </c>
      <c r="E200" s="13" t="s">
        <v>41</v>
      </c>
      <c r="F200" s="179">
        <v>2022</v>
      </c>
      <c r="G200" s="179">
        <v>12</v>
      </c>
      <c r="H200" s="67"/>
      <c r="I200" s="39" t="str">
        <f t="shared" si="44"/>
        <v>Q3</v>
      </c>
      <c r="J200" s="68"/>
      <c r="K200" s="67"/>
      <c r="L200" s="17" t="s">
        <v>29</v>
      </c>
      <c r="M200" s="13" t="s">
        <v>30</v>
      </c>
      <c r="N200" s="13">
        <v>0</v>
      </c>
      <c r="O200" s="180"/>
      <c r="P200" s="39" t="str">
        <f t="shared" si="45"/>
        <v>C66 SERVICE/OTHERS</v>
      </c>
      <c r="Q200" s="179" t="s">
        <v>31</v>
      </c>
      <c r="R200" s="13" t="s">
        <v>32</v>
      </c>
      <c r="S200" s="13" t="s">
        <v>38</v>
      </c>
      <c r="T200" s="14"/>
      <c r="U200" s="14"/>
      <c r="V200" s="65"/>
      <c r="W200" s="14"/>
      <c r="X200" s="181"/>
      <c r="Y200" s="182"/>
      <c r="Z200" s="18" t="str">
        <f t="shared" si="43"/>
        <v/>
      </c>
      <c r="AA200" s="183"/>
      <c r="AB200" s="184">
        <v>439000</v>
      </c>
      <c r="AC200" s="185">
        <f t="shared" si="46"/>
        <v>0</v>
      </c>
      <c r="AD200" s="140"/>
      <c r="AE200" s="186">
        <f t="shared" si="47"/>
        <v>0</v>
      </c>
      <c r="AF200" s="186" t="str">
        <f>IF(AND(COUNTIFS($J$18:J200,J200)=1,AE200=1),1,"")</f>
        <v/>
      </c>
      <c r="AG200" s="186" t="str">
        <f>IF(C200="","",IF(AND(COUNTIFS($J$18:J200,J200)=1,C200&lt;&gt;""),1,""))</f>
        <v/>
      </c>
      <c r="AH200" s="186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9"/>
      <c r="AM200" s="69"/>
      <c r="AN200" s="69"/>
      <c r="AO200" s="69"/>
      <c r="AP200" s="28" t="str">
        <f t="shared" si="51"/>
        <v>202212</v>
      </c>
      <c r="AQ200" s="28" t="str">
        <f t="shared" si="52"/>
        <v/>
      </c>
      <c r="AR200" s="214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39.6">
      <c r="A201" s="65"/>
      <c r="B201" s="66"/>
      <c r="C201" s="66"/>
      <c r="D201" s="39" t="str">
        <f t="shared" si="42"/>
        <v/>
      </c>
      <c r="E201" s="13" t="s">
        <v>41</v>
      </c>
      <c r="F201" s="179">
        <v>2022</v>
      </c>
      <c r="G201" s="179">
        <v>12</v>
      </c>
      <c r="H201" s="67"/>
      <c r="I201" s="39" t="str">
        <f t="shared" si="44"/>
        <v>Q3</v>
      </c>
      <c r="J201" s="68"/>
      <c r="K201" s="67"/>
      <c r="L201" s="17" t="s">
        <v>29</v>
      </c>
      <c r="M201" s="13" t="s">
        <v>30</v>
      </c>
      <c r="N201" s="13">
        <v>0</v>
      </c>
      <c r="O201" s="180"/>
      <c r="P201" s="39" t="str">
        <f t="shared" si="45"/>
        <v>C66 SERVICE/OTHERS</v>
      </c>
      <c r="Q201" s="179" t="s">
        <v>31</v>
      </c>
      <c r="R201" s="13" t="s">
        <v>32</v>
      </c>
      <c r="S201" s="13" t="s">
        <v>39</v>
      </c>
      <c r="T201" s="14"/>
      <c r="U201" s="14"/>
      <c r="V201" s="65"/>
      <c r="W201" s="14"/>
      <c r="X201" s="181"/>
      <c r="Y201" s="182"/>
      <c r="Z201" s="18" t="str">
        <f t="shared" si="43"/>
        <v/>
      </c>
      <c r="AA201" s="183"/>
      <c r="AB201" s="184">
        <v>55000</v>
      </c>
      <c r="AC201" s="185">
        <f t="shared" si="46"/>
        <v>0</v>
      </c>
      <c r="AD201" s="140"/>
      <c r="AE201" s="186">
        <f t="shared" si="47"/>
        <v>0</v>
      </c>
      <c r="AF201" s="186" t="str">
        <f>IF(AND(COUNTIFS($J$18:J201,J201)=1,AE201=1),1,"")</f>
        <v/>
      </c>
      <c r="AG201" s="186" t="str">
        <f>IF(C201="","",IF(AND(COUNTIFS($J$18:J201,J201)=1,C201&lt;&gt;""),1,""))</f>
        <v/>
      </c>
      <c r="AH201" s="186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9"/>
      <c r="AM201" s="69"/>
      <c r="AN201" s="69"/>
      <c r="AO201" s="69"/>
      <c r="AP201" s="28" t="str">
        <f t="shared" si="51"/>
        <v>202212</v>
      </c>
      <c r="AQ201" s="28" t="str">
        <f t="shared" si="52"/>
        <v/>
      </c>
      <c r="AR201" s="214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43</v>
      </c>
      <c r="B202" s="179">
        <v>2017</v>
      </c>
      <c r="C202" s="179">
        <v>12</v>
      </c>
      <c r="D202" s="39" t="str">
        <f t="shared" si="42"/>
        <v>Q3</v>
      </c>
      <c r="E202" s="13" t="s">
        <v>43</v>
      </c>
      <c r="F202" s="179">
        <v>2017</v>
      </c>
      <c r="G202" s="179">
        <v>12</v>
      </c>
      <c r="H202" s="191"/>
      <c r="I202" s="39" t="str">
        <f t="shared" si="44"/>
        <v>Q3</v>
      </c>
      <c r="J202" s="191" t="s">
        <v>44</v>
      </c>
      <c r="K202" s="191" t="s">
        <v>3307</v>
      </c>
      <c r="L202" s="17" t="s">
        <v>45</v>
      </c>
      <c r="M202" s="13" t="s">
        <v>46</v>
      </c>
      <c r="N202" s="13">
        <v>1</v>
      </c>
      <c r="O202" s="13"/>
      <c r="P202" s="39" t="str">
        <f t="shared" si="45"/>
        <v>MAIN UNIT</v>
      </c>
      <c r="Q202" s="13" t="s">
        <v>47</v>
      </c>
      <c r="R202" s="13" t="s">
        <v>48</v>
      </c>
      <c r="S202" s="13" t="s">
        <v>36</v>
      </c>
      <c r="T202" s="13"/>
      <c r="U202" s="13"/>
      <c r="V202" s="13" t="s">
        <v>49</v>
      </c>
      <c r="W202" s="13" t="s">
        <v>50</v>
      </c>
      <c r="X202" s="192">
        <v>630000</v>
      </c>
      <c r="Y202" s="193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85">
        <f t="shared" si="46"/>
        <v>76246.153846153844</v>
      </c>
      <c r="AD202" s="141">
        <v>0.12</v>
      </c>
      <c r="AE202" s="186">
        <f t="shared" si="47"/>
        <v>0</v>
      </c>
      <c r="AF202" s="186" t="str">
        <f>IF(AND(COUNTIFS($J$2:J218,J202)=1,AE202=1),1,"")</f>
        <v/>
      </c>
      <c r="AG202" s="186">
        <f>IF(C202="","",IF(AND(COUNTIFS($J$2:J218,J202)=1,C202&lt;&gt;""),1,""))</f>
        <v>1</v>
      </c>
      <c r="AH202" s="186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214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51</v>
      </c>
      <c r="B203" s="179">
        <v>2017</v>
      </c>
      <c r="C203" s="179">
        <v>8</v>
      </c>
      <c r="D203" s="39" t="str">
        <f t="shared" si="42"/>
        <v>Q2</v>
      </c>
      <c r="E203" s="13" t="s">
        <v>28</v>
      </c>
      <c r="F203" s="179">
        <v>2018</v>
      </c>
      <c r="G203" s="179">
        <v>4</v>
      </c>
      <c r="H203" s="191"/>
      <c r="I203" s="39" t="str">
        <f t="shared" si="44"/>
        <v>Q1</v>
      </c>
      <c r="J203" s="191" t="s">
        <v>52</v>
      </c>
      <c r="K203" s="191" t="s">
        <v>53</v>
      </c>
      <c r="L203" s="17" t="s">
        <v>54</v>
      </c>
      <c r="M203" s="13" t="s">
        <v>46</v>
      </c>
      <c r="N203" s="13">
        <v>1</v>
      </c>
      <c r="O203" s="13"/>
      <c r="P203" s="39" t="str">
        <f t="shared" si="45"/>
        <v>MAIN UNIT</v>
      </c>
      <c r="Q203" s="13" t="s">
        <v>55</v>
      </c>
      <c r="R203" s="13" t="s">
        <v>48</v>
      </c>
      <c r="S203" s="13" t="s">
        <v>37</v>
      </c>
      <c r="T203" s="13" t="s">
        <v>56</v>
      </c>
      <c r="U203" s="13" t="s">
        <v>57</v>
      </c>
      <c r="V203" s="13" t="s">
        <v>58</v>
      </c>
      <c r="W203" s="13" t="s">
        <v>50</v>
      </c>
      <c r="X203" s="192">
        <v>983000</v>
      </c>
      <c r="Y203" s="193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85">
        <f t="shared" si="46"/>
        <v>165448.98205128204</v>
      </c>
      <c r="AD203" s="141">
        <v>0.16009999999999999</v>
      </c>
      <c r="AE203" s="186">
        <f t="shared" si="47"/>
        <v>1</v>
      </c>
      <c r="AF203" s="186">
        <f>IF(AND(COUNTIFS($J$3:J218,J203)=1,AE203=1),1,"")</f>
        <v>1</v>
      </c>
      <c r="AG203" s="186">
        <f>IF(C203="","",IF(AND(COUNTIFS($J$3:J218,J203)=1,C203&lt;&gt;""),1,""))</f>
        <v>1</v>
      </c>
      <c r="AH203" s="186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59</v>
      </c>
      <c r="AM203" s="17">
        <v>983000</v>
      </c>
      <c r="AN203" s="17" t="s">
        <v>60</v>
      </c>
      <c r="AO203" s="17" t="s">
        <v>3078</v>
      </c>
      <c r="AP203" s="28" t="str">
        <f t="shared" si="51"/>
        <v>20184</v>
      </c>
      <c r="AQ203" s="28" t="str">
        <f t="shared" si="52"/>
        <v>20184RMB</v>
      </c>
      <c r="AR203" s="214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51</v>
      </c>
      <c r="B204" s="179">
        <v>2017</v>
      </c>
      <c r="C204" s="179">
        <v>12</v>
      </c>
      <c r="D204" s="39" t="str">
        <f t="shared" si="42"/>
        <v>Q3</v>
      </c>
      <c r="E204" s="13" t="s">
        <v>28</v>
      </c>
      <c r="F204" s="179">
        <v>2018</v>
      </c>
      <c r="G204" s="179">
        <v>4</v>
      </c>
      <c r="H204" s="191"/>
      <c r="I204" s="39" t="str">
        <f t="shared" si="44"/>
        <v>Q1</v>
      </c>
      <c r="J204" s="191" t="s">
        <v>61</v>
      </c>
      <c r="K204" s="191" t="s">
        <v>62</v>
      </c>
      <c r="L204" s="17" t="s">
        <v>63</v>
      </c>
      <c r="M204" s="13" t="s">
        <v>46</v>
      </c>
      <c r="N204" s="13">
        <v>1</v>
      </c>
      <c r="O204" s="13"/>
      <c r="P204" s="39" t="str">
        <f t="shared" si="45"/>
        <v>MAIN UNIT</v>
      </c>
      <c r="Q204" s="13" t="s">
        <v>47</v>
      </c>
      <c r="R204" s="13" t="s">
        <v>48</v>
      </c>
      <c r="S204" s="13" t="s">
        <v>36</v>
      </c>
      <c r="T204" s="13" t="s">
        <v>64</v>
      </c>
      <c r="U204" s="13" t="s">
        <v>65</v>
      </c>
      <c r="V204" s="13" t="s">
        <v>66</v>
      </c>
      <c r="W204" s="13" t="s">
        <v>50</v>
      </c>
      <c r="X204" s="192">
        <v>700000</v>
      </c>
      <c r="Y204" s="193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85">
        <f t="shared" si="46"/>
        <v>90147.435897435906</v>
      </c>
      <c r="AD204" s="141">
        <v>0.1225</v>
      </c>
      <c r="AE204" s="186">
        <f t="shared" si="47"/>
        <v>0</v>
      </c>
      <c r="AF204" s="186" t="str">
        <f>IF(AND(COUNTIFS($J$4:J218,J204)=1,AE204=1),1,"")</f>
        <v/>
      </c>
      <c r="AG204" s="186">
        <f>IF(C204="","",IF(AND(COUNTIFS($J$4:J218,J204)=1,C204&lt;&gt;""),1,""))</f>
        <v>1</v>
      </c>
      <c r="AH204" s="186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214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51</v>
      </c>
      <c r="B205" s="179">
        <v>2017</v>
      </c>
      <c r="C205" s="179">
        <v>11</v>
      </c>
      <c r="D205" s="39" t="str">
        <f t="shared" si="42"/>
        <v>Q3</v>
      </c>
      <c r="E205" s="13" t="s">
        <v>28</v>
      </c>
      <c r="F205" s="179">
        <v>2018</v>
      </c>
      <c r="G205" s="179">
        <v>4</v>
      </c>
      <c r="H205" s="191"/>
      <c r="I205" s="39" t="str">
        <f t="shared" si="44"/>
        <v>Q1</v>
      </c>
      <c r="J205" s="191" t="s">
        <v>67</v>
      </c>
      <c r="K205" s="191" t="s">
        <v>68</v>
      </c>
      <c r="L205" s="17" t="s">
        <v>63</v>
      </c>
      <c r="M205" s="13" t="s">
        <v>46</v>
      </c>
      <c r="N205" s="13">
        <v>1</v>
      </c>
      <c r="O205" s="13"/>
      <c r="P205" s="39" t="str">
        <f t="shared" si="45"/>
        <v>MAIN UNIT</v>
      </c>
      <c r="Q205" s="13" t="s">
        <v>47</v>
      </c>
      <c r="R205" s="13" t="s">
        <v>48</v>
      </c>
      <c r="S205" s="13" t="s">
        <v>37</v>
      </c>
      <c r="T205" s="13" t="s">
        <v>69</v>
      </c>
      <c r="U205" s="13" t="s">
        <v>57</v>
      </c>
      <c r="V205" s="13" t="s">
        <v>70</v>
      </c>
      <c r="W205" s="13" t="s">
        <v>50</v>
      </c>
      <c r="X205" s="192">
        <v>852780</v>
      </c>
      <c r="Y205" s="193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85">
        <f t="shared" si="46"/>
        <v>133132.07769230768</v>
      </c>
      <c r="AD205" s="141">
        <v>0.14849999999999999</v>
      </c>
      <c r="AE205" s="186">
        <f t="shared" si="47"/>
        <v>0</v>
      </c>
      <c r="AF205" s="186" t="str">
        <f>IF(AND(COUNTIFS($J$5:J218,J205)=1,AE205=1),1,"")</f>
        <v/>
      </c>
      <c r="AG205" s="186">
        <f>IF(C205="","",IF(AND(COUNTIFS($J$5:J218,J205)=1,C205&lt;&gt;""),1,""))</f>
        <v>1</v>
      </c>
      <c r="AH205" s="186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71</v>
      </c>
      <c r="AO205" s="17"/>
      <c r="AP205" s="28" t="str">
        <f t="shared" si="51"/>
        <v>20184</v>
      </c>
      <c r="AQ205" s="28" t="str">
        <f t="shared" si="52"/>
        <v>20184RMB</v>
      </c>
      <c r="AR205" s="214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51</v>
      </c>
      <c r="B206" s="179">
        <v>2017</v>
      </c>
      <c r="C206" s="179">
        <v>11</v>
      </c>
      <c r="D206" s="39" t="str">
        <f t="shared" si="42"/>
        <v>Q3</v>
      </c>
      <c r="E206" s="13" t="s">
        <v>28</v>
      </c>
      <c r="F206" s="179">
        <v>2018</v>
      </c>
      <c r="G206" s="179">
        <v>4</v>
      </c>
      <c r="H206" s="191"/>
      <c r="I206" s="39" t="str">
        <f t="shared" si="44"/>
        <v>Q1</v>
      </c>
      <c r="J206" s="191" t="s">
        <v>72</v>
      </c>
      <c r="K206" s="191" t="s">
        <v>73</v>
      </c>
      <c r="L206" s="17" t="s">
        <v>45</v>
      </c>
      <c r="M206" s="13" t="s">
        <v>46</v>
      </c>
      <c r="N206" s="13">
        <v>1</v>
      </c>
      <c r="O206" s="13"/>
      <c r="P206" s="39" t="str">
        <f t="shared" si="45"/>
        <v>MAIN UNIT</v>
      </c>
      <c r="Q206" s="13" t="s">
        <v>47</v>
      </c>
      <c r="R206" s="13" t="s">
        <v>48</v>
      </c>
      <c r="S206" s="13" t="s">
        <v>37</v>
      </c>
      <c r="T206" s="13" t="s">
        <v>74</v>
      </c>
      <c r="U206" s="13" t="s">
        <v>75</v>
      </c>
      <c r="V206" s="13" t="s">
        <v>70</v>
      </c>
      <c r="W206" s="13" t="s">
        <v>50</v>
      </c>
      <c r="X206" s="192">
        <v>507000</v>
      </c>
      <c r="Y206" s="193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85">
        <f t="shared" si="46"/>
        <v>64972.7</v>
      </c>
      <c r="AD206" s="141">
        <v>0.12189999999999999</v>
      </c>
      <c r="AE206" s="186">
        <f t="shared" si="47"/>
        <v>0</v>
      </c>
      <c r="AF206" s="186" t="str">
        <f>IF(AND(COUNTIFS($J$6:J218,J206)=1,AE206=1),1,"")</f>
        <v/>
      </c>
      <c r="AG206" s="186">
        <f>IF(C206="","",IF(AND(COUNTIFS($J$6:J218,J206)=1,C206&lt;&gt;""),1,""))</f>
        <v>1</v>
      </c>
      <c r="AH206" s="186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214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51</v>
      </c>
      <c r="B207" s="179">
        <v>2017</v>
      </c>
      <c r="C207" s="179">
        <v>11</v>
      </c>
      <c r="D207" s="39" t="str">
        <f t="shared" si="42"/>
        <v>Q3</v>
      </c>
      <c r="E207" s="13" t="s">
        <v>28</v>
      </c>
      <c r="F207" s="179">
        <v>2018</v>
      </c>
      <c r="G207" s="179">
        <v>4</v>
      </c>
      <c r="H207" s="191"/>
      <c r="I207" s="39" t="str">
        <f t="shared" si="44"/>
        <v>Q1</v>
      </c>
      <c r="J207" s="191" t="s">
        <v>76</v>
      </c>
      <c r="K207" s="191" t="s">
        <v>77</v>
      </c>
      <c r="L207" s="17" t="s">
        <v>78</v>
      </c>
      <c r="M207" s="13" t="s">
        <v>46</v>
      </c>
      <c r="N207" s="13">
        <v>1</v>
      </c>
      <c r="O207" s="13"/>
      <c r="P207" s="39" t="str">
        <f t="shared" si="45"/>
        <v>MAIN UNIT</v>
      </c>
      <c r="Q207" s="13" t="s">
        <v>47</v>
      </c>
      <c r="R207" s="13" t="s">
        <v>48</v>
      </c>
      <c r="S207" s="13" t="s">
        <v>37</v>
      </c>
      <c r="T207" s="13" t="s">
        <v>79</v>
      </c>
      <c r="U207" s="13" t="s">
        <v>57</v>
      </c>
      <c r="V207" s="13" t="s">
        <v>80</v>
      </c>
      <c r="W207" s="13" t="s">
        <v>50</v>
      </c>
      <c r="X207" s="192">
        <v>1040000</v>
      </c>
      <c r="Y207" s="193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85">
        <f t="shared" si="46"/>
        <v>147600.00000000003</v>
      </c>
      <c r="AD207" s="141">
        <v>0.13500000000000001</v>
      </c>
      <c r="AE207" s="186">
        <f t="shared" si="47"/>
        <v>0</v>
      </c>
      <c r="AF207" s="186" t="str">
        <f>IF(AND(COUNTIFS($J$7:J218,J207)=1,AE207=1),1,"")</f>
        <v/>
      </c>
      <c r="AG207" s="186">
        <f>IF(C207="","",IF(AND(COUNTIFS($J$7:J218,J207)=1,C207&lt;&gt;""),1,""))</f>
        <v>1</v>
      </c>
      <c r="AH207" s="186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81</v>
      </c>
      <c r="AM207" s="17">
        <v>1040000</v>
      </c>
      <c r="AN207" s="17" t="s">
        <v>82</v>
      </c>
      <c r="AO207" s="17" t="s">
        <v>83</v>
      </c>
      <c r="AP207" s="28" t="str">
        <f t="shared" si="51"/>
        <v>20184</v>
      </c>
      <c r="AQ207" s="28" t="str">
        <f t="shared" si="52"/>
        <v>20184RMB</v>
      </c>
      <c r="AR207" s="214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51</v>
      </c>
      <c r="B208" s="179">
        <v>2017</v>
      </c>
      <c r="C208" s="179">
        <v>11</v>
      </c>
      <c r="D208" s="39" t="str">
        <f t="shared" si="42"/>
        <v>Q3</v>
      </c>
      <c r="E208" s="13" t="s">
        <v>28</v>
      </c>
      <c r="F208" s="179">
        <v>2018</v>
      </c>
      <c r="G208" s="179">
        <v>4</v>
      </c>
      <c r="H208" s="191"/>
      <c r="I208" s="39" t="str">
        <f t="shared" si="44"/>
        <v>Q1</v>
      </c>
      <c r="J208" s="191" t="s">
        <v>84</v>
      </c>
      <c r="K208" s="191" t="s">
        <v>85</v>
      </c>
      <c r="L208" s="17" t="s">
        <v>86</v>
      </c>
      <c r="M208" s="13" t="s">
        <v>46</v>
      </c>
      <c r="N208" s="13">
        <v>6</v>
      </c>
      <c r="O208" s="13"/>
      <c r="P208" s="39" t="str">
        <f t="shared" si="45"/>
        <v>MAIN UNIT</v>
      </c>
      <c r="Q208" s="13" t="s">
        <v>47</v>
      </c>
      <c r="R208" s="13" t="s">
        <v>48</v>
      </c>
      <c r="S208" s="13" t="s">
        <v>37</v>
      </c>
      <c r="T208" s="13" t="s">
        <v>87</v>
      </c>
      <c r="U208" s="13" t="s">
        <v>57</v>
      </c>
      <c r="V208" s="13" t="s">
        <v>88</v>
      </c>
      <c r="W208" s="13" t="s">
        <v>50</v>
      </c>
      <c r="X208" s="192">
        <v>606263</v>
      </c>
      <c r="Y208" s="193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85">
        <f t="shared" si="46"/>
        <v>729642.18406153854</v>
      </c>
      <c r="AD208" s="141">
        <v>0.1908</v>
      </c>
      <c r="AE208" s="186">
        <f t="shared" si="47"/>
        <v>0</v>
      </c>
      <c r="AF208" s="186" t="str">
        <f>IF(AND(COUNTIFS($J$8:J218,J208)=1,AE208=1),1,"")</f>
        <v/>
      </c>
      <c r="AG208" s="186">
        <f>IF(C208="","",IF(AND(COUNTIFS($J$8:J218,J208)=1,C208&lt;&gt;""),1,""))</f>
        <v>1</v>
      </c>
      <c r="AH208" s="186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214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51</v>
      </c>
      <c r="B209" s="179">
        <v>2017</v>
      </c>
      <c r="C209" s="179">
        <v>10</v>
      </c>
      <c r="D209" s="39" t="str">
        <f t="shared" si="42"/>
        <v>Q3</v>
      </c>
      <c r="E209" s="13" t="s">
        <v>28</v>
      </c>
      <c r="F209" s="179">
        <v>2018</v>
      </c>
      <c r="G209" s="179">
        <v>4</v>
      </c>
      <c r="H209" s="191"/>
      <c r="I209" s="39" t="str">
        <f t="shared" si="44"/>
        <v>Q1</v>
      </c>
      <c r="J209" s="191" t="s">
        <v>89</v>
      </c>
      <c r="K209" s="191" t="s">
        <v>90</v>
      </c>
      <c r="L209" s="17" t="s">
        <v>63</v>
      </c>
      <c r="M209" s="13" t="s">
        <v>46</v>
      </c>
      <c r="N209" s="13">
        <v>1</v>
      </c>
      <c r="O209" s="13"/>
      <c r="P209" s="39" t="str">
        <f t="shared" si="45"/>
        <v>MAIN UNIT</v>
      </c>
      <c r="Q209" s="13" t="s">
        <v>47</v>
      </c>
      <c r="R209" s="13" t="s">
        <v>48</v>
      </c>
      <c r="S209" s="13" t="s">
        <v>36</v>
      </c>
      <c r="T209" s="13" t="s">
        <v>91</v>
      </c>
      <c r="U209" s="13" t="s">
        <v>65</v>
      </c>
      <c r="V209" s="13" t="s">
        <v>92</v>
      </c>
      <c r="W209" s="13" t="s">
        <v>50</v>
      </c>
      <c r="X209" s="192">
        <v>811934</v>
      </c>
      <c r="Y209" s="193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85">
        <f t="shared" si="46"/>
        <v>141522.17808205128</v>
      </c>
      <c r="AD209" s="141">
        <v>0.1658</v>
      </c>
      <c r="AE209" s="186">
        <f t="shared" si="47"/>
        <v>0</v>
      </c>
      <c r="AF209" s="186" t="str">
        <f>IF(AND(COUNTIFS($J$9:J218,J209)=1,AE209=1),1,"")</f>
        <v/>
      </c>
      <c r="AG209" s="186">
        <f>IF(C209="","",IF(AND(COUNTIFS($J$9:J218,J209)=1,C209&lt;&gt;""),1,""))</f>
        <v>1</v>
      </c>
      <c r="AH209" s="186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214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51</v>
      </c>
      <c r="B210" s="179">
        <v>2017</v>
      </c>
      <c r="C210" s="179">
        <v>12</v>
      </c>
      <c r="D210" s="39" t="str">
        <f t="shared" si="42"/>
        <v>Q3</v>
      </c>
      <c r="E210" s="13" t="s">
        <v>28</v>
      </c>
      <c r="F210" s="179">
        <v>2018</v>
      </c>
      <c r="G210" s="179">
        <v>8</v>
      </c>
      <c r="H210" s="191"/>
      <c r="I210" s="39" t="str">
        <f t="shared" si="44"/>
        <v>Q2</v>
      </c>
      <c r="J210" s="191" t="s">
        <v>93</v>
      </c>
      <c r="K210" s="191" t="s">
        <v>94</v>
      </c>
      <c r="L210" s="17" t="s">
        <v>63</v>
      </c>
      <c r="M210" s="13" t="s">
        <v>46</v>
      </c>
      <c r="N210" s="13">
        <v>1</v>
      </c>
      <c r="O210" s="13"/>
      <c r="P210" s="39" t="str">
        <f t="shared" si="45"/>
        <v>MAIN UNIT</v>
      </c>
      <c r="Q210" s="13" t="s">
        <v>55</v>
      </c>
      <c r="R210" s="13" t="s">
        <v>48</v>
      </c>
      <c r="S210" s="13" t="s">
        <v>36</v>
      </c>
      <c r="T210" s="13" t="s">
        <v>64</v>
      </c>
      <c r="U210" s="13" t="s">
        <v>65</v>
      </c>
      <c r="V210" s="13" t="s">
        <v>66</v>
      </c>
      <c r="W210" s="13" t="s">
        <v>95</v>
      </c>
      <c r="X210" s="192">
        <v>11820000</v>
      </c>
      <c r="Y210" s="193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85">
        <f t="shared" si="46"/>
        <v>137122.51979999998</v>
      </c>
      <c r="AD210" s="141">
        <v>0.16089999999999999</v>
      </c>
      <c r="AE210" s="186">
        <f t="shared" si="47"/>
        <v>1</v>
      </c>
      <c r="AF210" s="186">
        <f>IF(AND(COUNTIFS($J$10:J218,J210)=1,AE210=1),1,"")</f>
        <v>1</v>
      </c>
      <c r="AG210" s="186">
        <f>IF(C210="","",IF(AND(COUNTIFS($J$10:J218,J210)=1,C210&lt;&gt;""),1,""))</f>
        <v>1</v>
      </c>
      <c r="AH210" s="186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214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51</v>
      </c>
      <c r="B211" s="179">
        <v>2017</v>
      </c>
      <c r="C211" s="179">
        <v>12</v>
      </c>
      <c r="D211" s="39" t="str">
        <f t="shared" si="42"/>
        <v>Q3</v>
      </c>
      <c r="E211" s="13" t="s">
        <v>28</v>
      </c>
      <c r="F211" s="179">
        <v>2018</v>
      </c>
      <c r="G211" s="179">
        <v>8</v>
      </c>
      <c r="H211" s="191"/>
      <c r="I211" s="39" t="str">
        <f t="shared" si="44"/>
        <v>Q2</v>
      </c>
      <c r="J211" s="191" t="s">
        <v>96</v>
      </c>
      <c r="K211" s="191" t="s">
        <v>97</v>
      </c>
      <c r="L211" s="17" t="s">
        <v>78</v>
      </c>
      <c r="M211" s="13" t="s">
        <v>46</v>
      </c>
      <c r="N211" s="13">
        <v>1</v>
      </c>
      <c r="O211" s="13"/>
      <c r="P211" s="39" t="str">
        <f t="shared" si="45"/>
        <v>MAIN UNIT</v>
      </c>
      <c r="Q211" s="13" t="s">
        <v>47</v>
      </c>
      <c r="R211" s="13" t="s">
        <v>48</v>
      </c>
      <c r="S211" s="13" t="s">
        <v>36</v>
      </c>
      <c r="T211" s="13" t="s">
        <v>64</v>
      </c>
      <c r="U211" s="13" t="s">
        <v>65</v>
      </c>
      <c r="V211" s="13" t="s">
        <v>98</v>
      </c>
      <c r="W211" s="13" t="s">
        <v>95</v>
      </c>
      <c r="X211" s="192">
        <v>18426000</v>
      </c>
      <c r="Y211" s="193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85">
        <f t="shared" si="46"/>
        <v>214687.95935999998</v>
      </c>
      <c r="AD211" s="141">
        <v>0.16159999999999999</v>
      </c>
      <c r="AE211" s="186">
        <f t="shared" si="47"/>
        <v>0</v>
      </c>
      <c r="AF211" s="186" t="str">
        <f>IF(AND(COUNTIFS($J$11:J218,J211)=1,AE211=1),1,"")</f>
        <v/>
      </c>
      <c r="AG211" s="186">
        <f>IF(C211="","",IF(AND(COUNTIFS($J$11:J218,J211)=1,C211&lt;&gt;""),1,""))</f>
        <v>1</v>
      </c>
      <c r="AH211" s="186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214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99</v>
      </c>
      <c r="B212" s="179">
        <v>2017</v>
      </c>
      <c r="C212" s="179">
        <v>2</v>
      </c>
      <c r="D212" s="39" t="str">
        <f t="shared" si="42"/>
        <v>Q4</v>
      </c>
      <c r="E212" s="13" t="s">
        <v>28</v>
      </c>
      <c r="F212" s="179">
        <v>2018</v>
      </c>
      <c r="G212" s="179">
        <v>8</v>
      </c>
      <c r="H212" s="191"/>
      <c r="I212" s="39" t="str">
        <f t="shared" si="44"/>
        <v>Q2</v>
      </c>
      <c r="J212" s="191" t="s">
        <v>100</v>
      </c>
      <c r="K212" s="191" t="s">
        <v>101</v>
      </c>
      <c r="L212" s="17" t="s">
        <v>63</v>
      </c>
      <c r="M212" s="13" t="s">
        <v>46</v>
      </c>
      <c r="N212" s="13">
        <v>1</v>
      </c>
      <c r="O212" s="13"/>
      <c r="P212" s="39" t="str">
        <f t="shared" si="45"/>
        <v>MAIN UNIT</v>
      </c>
      <c r="Q212" s="13" t="s">
        <v>55</v>
      </c>
      <c r="R212" s="13" t="s">
        <v>48</v>
      </c>
      <c r="S212" s="13" t="s">
        <v>36</v>
      </c>
      <c r="T212" s="13"/>
      <c r="U212" s="13" t="s">
        <v>65</v>
      </c>
      <c r="V212" s="13" t="s">
        <v>49</v>
      </c>
      <c r="W212" s="13" t="s">
        <v>95</v>
      </c>
      <c r="X212" s="192">
        <v>11327150</v>
      </c>
      <c r="Y212" s="193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85">
        <f t="shared" si="46"/>
        <v>114499.589603</v>
      </c>
      <c r="AD212" s="141">
        <v>0.14019999999999999</v>
      </c>
      <c r="AE212" s="186">
        <f t="shared" si="47"/>
        <v>1</v>
      </c>
      <c r="AF212" s="186">
        <f>IF(AND(COUNTIFS($J$12:J218,J212)=1,AE212=1),1,"")</f>
        <v>1</v>
      </c>
      <c r="AG212" s="186">
        <f>IF(C212="","",IF(AND(COUNTIFS($J$12:J218,J212)=1,C212&lt;&gt;""),1,""))</f>
        <v>1</v>
      </c>
      <c r="AH212" s="186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214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99</v>
      </c>
      <c r="B213" s="179">
        <v>2017</v>
      </c>
      <c r="C213" s="179">
        <v>1</v>
      </c>
      <c r="D213" s="39" t="str">
        <f t="shared" si="42"/>
        <v>Q4</v>
      </c>
      <c r="E213" s="13" t="s">
        <v>43</v>
      </c>
      <c r="F213" s="179">
        <v>2018</v>
      </c>
      <c r="G213" s="179">
        <v>1</v>
      </c>
      <c r="H213" s="191"/>
      <c r="I213" s="39" t="str">
        <f t="shared" si="44"/>
        <v>Q4</v>
      </c>
      <c r="J213" s="191" t="s">
        <v>102</v>
      </c>
      <c r="K213" s="191" t="s">
        <v>77</v>
      </c>
      <c r="L213" s="17" t="s">
        <v>54</v>
      </c>
      <c r="M213" s="13" t="s">
        <v>46</v>
      </c>
      <c r="N213" s="13">
        <v>1</v>
      </c>
      <c r="O213" s="13"/>
      <c r="P213" s="39" t="str">
        <f t="shared" si="45"/>
        <v>MAIN UNIT</v>
      </c>
      <c r="Q213" s="13" t="s">
        <v>47</v>
      </c>
      <c r="R213" s="13" t="s">
        <v>48</v>
      </c>
      <c r="S213" s="13" t="s">
        <v>37</v>
      </c>
      <c r="T213" s="13" t="s">
        <v>79</v>
      </c>
      <c r="U213" s="13" t="s">
        <v>57</v>
      </c>
      <c r="V213" s="13" t="s">
        <v>80</v>
      </c>
      <c r="W213" s="13" t="s">
        <v>50</v>
      </c>
      <c r="X213" s="192">
        <v>699900</v>
      </c>
      <c r="Y213" s="193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85">
        <f t="shared" si="46"/>
        <v>85436.068965517246</v>
      </c>
      <c r="AD213" s="141">
        <v>0.12</v>
      </c>
      <c r="AE213" s="186">
        <f t="shared" si="47"/>
        <v>0</v>
      </c>
      <c r="AF213" s="186" t="str">
        <f>IF(AND(COUNTIFS($J$13:J218,J213)=1,AE213=1),1,"")</f>
        <v/>
      </c>
      <c r="AG213" s="186">
        <f>IF(C213="","",IF(AND(COUNTIFS($J$13:J218,J213)=1,C213&lt;&gt;""),1,""))</f>
        <v>1</v>
      </c>
      <c r="AH213" s="186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103</v>
      </c>
      <c r="AM213" s="17"/>
      <c r="AN213" s="17" t="s">
        <v>104</v>
      </c>
      <c r="AO213" s="17"/>
      <c r="AP213" s="28" t="str">
        <f t="shared" si="51"/>
        <v>20181</v>
      </c>
      <c r="AQ213" s="28" t="str">
        <f t="shared" si="52"/>
        <v>20181RMB</v>
      </c>
      <c r="AR213" s="214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99</v>
      </c>
      <c r="B214" s="179">
        <v>2017</v>
      </c>
      <c r="C214" s="179">
        <v>1</v>
      </c>
      <c r="D214" s="39" t="str">
        <f t="shared" si="42"/>
        <v>Q4</v>
      </c>
      <c r="E214" s="13" t="s">
        <v>28</v>
      </c>
      <c r="F214" s="179">
        <v>2018</v>
      </c>
      <c r="G214" s="179">
        <v>7</v>
      </c>
      <c r="H214" s="191"/>
      <c r="I214" s="39" t="str">
        <f t="shared" si="44"/>
        <v>Q2</v>
      </c>
      <c r="J214" s="191" t="s">
        <v>105</v>
      </c>
      <c r="K214" s="191" t="s">
        <v>106</v>
      </c>
      <c r="L214" s="17" t="s">
        <v>63</v>
      </c>
      <c r="M214" s="13" t="s">
        <v>46</v>
      </c>
      <c r="N214" s="13">
        <v>2</v>
      </c>
      <c r="O214" s="13"/>
      <c r="P214" s="39" t="str">
        <f t="shared" si="45"/>
        <v>MAIN UNIT</v>
      </c>
      <c r="Q214" s="13" t="s">
        <v>47</v>
      </c>
      <c r="R214" s="13" t="s">
        <v>48</v>
      </c>
      <c r="S214" s="13" t="s">
        <v>36</v>
      </c>
      <c r="T214" s="13" t="s">
        <v>107</v>
      </c>
      <c r="U214" s="13" t="s">
        <v>65</v>
      </c>
      <c r="V214" s="13" t="s">
        <v>108</v>
      </c>
      <c r="W214" s="13" t="s">
        <v>50</v>
      </c>
      <c r="X214" s="192">
        <v>941880</v>
      </c>
      <c r="Y214" s="193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85">
        <f t="shared" si="46"/>
        <v>492281.70165517245</v>
      </c>
      <c r="AD214" s="141">
        <v>0.25690000000000002</v>
      </c>
      <c r="AE214" s="186">
        <f t="shared" si="47"/>
        <v>0</v>
      </c>
      <c r="AF214" s="186" t="str">
        <f>IF(AND(COUNTIFS($J$14:J218,J214)=1,AE214=1),1,"")</f>
        <v/>
      </c>
      <c r="AG214" s="186">
        <f>IF(C214="","",IF(AND(COUNTIFS($J$14:J218,J214)=1,C214&lt;&gt;""),1,""))</f>
        <v>1</v>
      </c>
      <c r="AH214" s="186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214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99</v>
      </c>
      <c r="B215" s="179">
        <v>2017</v>
      </c>
      <c r="C215" s="179">
        <v>1</v>
      </c>
      <c r="D215" s="39" t="str">
        <f t="shared" si="42"/>
        <v>Q4</v>
      </c>
      <c r="E215" s="13" t="s">
        <v>28</v>
      </c>
      <c r="F215" s="179">
        <v>2018</v>
      </c>
      <c r="G215" s="179">
        <v>6</v>
      </c>
      <c r="H215" s="191"/>
      <c r="I215" s="39" t="str">
        <f t="shared" si="44"/>
        <v>Q1</v>
      </c>
      <c r="J215" s="191" t="s">
        <v>109</v>
      </c>
      <c r="K215" s="191" t="s">
        <v>106</v>
      </c>
      <c r="L215" s="17" t="s">
        <v>54</v>
      </c>
      <c r="M215" s="13" t="s">
        <v>46</v>
      </c>
      <c r="N215" s="13">
        <v>1</v>
      </c>
      <c r="O215" s="13"/>
      <c r="P215" s="39" t="str">
        <f t="shared" si="45"/>
        <v>MAIN UNIT</v>
      </c>
      <c r="Q215" s="13" t="s">
        <v>47</v>
      </c>
      <c r="R215" s="13" t="s">
        <v>48</v>
      </c>
      <c r="S215" s="13" t="s">
        <v>36</v>
      </c>
      <c r="T215" s="13" t="s">
        <v>107</v>
      </c>
      <c r="U215" s="13" t="s">
        <v>65</v>
      </c>
      <c r="V215" s="13" t="s">
        <v>108</v>
      </c>
      <c r="W215" s="13" t="s">
        <v>50</v>
      </c>
      <c r="X215" s="192">
        <v>1200000</v>
      </c>
      <c r="Y215" s="193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85">
        <f t="shared" si="46"/>
        <v>285402.41379310348</v>
      </c>
      <c r="AD215" s="141">
        <v>0.2243</v>
      </c>
      <c r="AE215" s="186">
        <f t="shared" si="47"/>
        <v>0</v>
      </c>
      <c r="AF215" s="186" t="str">
        <f>IF(AND(COUNTIFS($J$15:J218,J215)=1,AE215=1),1,"")</f>
        <v/>
      </c>
      <c r="AG215" s="186">
        <f>IF(C215="","",IF(AND(COUNTIFS($J$15:J218,J215)=1,C215&lt;&gt;""),1,""))</f>
        <v>1</v>
      </c>
      <c r="AH215" s="186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214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99</v>
      </c>
      <c r="B216" s="179">
        <v>2017</v>
      </c>
      <c r="C216" s="179">
        <v>1</v>
      </c>
      <c r="D216" s="39" t="str">
        <f t="shared" si="42"/>
        <v>Q4</v>
      </c>
      <c r="E216" s="13" t="s">
        <v>28</v>
      </c>
      <c r="F216" s="179">
        <v>2018</v>
      </c>
      <c r="G216" s="179">
        <v>6</v>
      </c>
      <c r="H216" s="191"/>
      <c r="I216" s="39" t="str">
        <f t="shared" si="44"/>
        <v>Q1</v>
      </c>
      <c r="J216" s="191" t="s">
        <v>110</v>
      </c>
      <c r="K216" s="191" t="s">
        <v>106</v>
      </c>
      <c r="L216" s="17" t="s">
        <v>63</v>
      </c>
      <c r="M216" s="13" t="s">
        <v>46</v>
      </c>
      <c r="N216" s="13">
        <v>1</v>
      </c>
      <c r="O216" s="13"/>
      <c r="P216" s="39" t="str">
        <f t="shared" si="45"/>
        <v>MAIN UNIT</v>
      </c>
      <c r="Q216" s="13" t="s">
        <v>47</v>
      </c>
      <c r="R216" s="13" t="s">
        <v>48</v>
      </c>
      <c r="S216" s="13" t="s">
        <v>36</v>
      </c>
      <c r="T216" s="13" t="s">
        <v>107</v>
      </c>
      <c r="U216" s="13" t="s">
        <v>65</v>
      </c>
      <c r="V216" s="13" t="s">
        <v>108</v>
      </c>
      <c r="W216" s="13" t="s">
        <v>50</v>
      </c>
      <c r="X216" s="192">
        <v>1470000</v>
      </c>
      <c r="Y216" s="193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85">
        <f t="shared" si="46"/>
        <v>349617.95689655171</v>
      </c>
      <c r="AD216" s="141">
        <v>0.2243</v>
      </c>
      <c r="AE216" s="186">
        <f t="shared" si="47"/>
        <v>0</v>
      </c>
      <c r="AF216" s="186" t="str">
        <f>IF(AND(COUNTIFS($J$16:J218,J216)=1,AE216=1),1,"")</f>
        <v/>
      </c>
      <c r="AG216" s="186">
        <f>IF(C216="","",IF(AND(COUNTIFS($J$16:J218,J216)=1,C216&lt;&gt;""),1,""))</f>
        <v>1</v>
      </c>
      <c r="AH216" s="186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214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51</v>
      </c>
      <c r="B217" s="179">
        <v>2017</v>
      </c>
      <c r="C217" s="179">
        <v>12</v>
      </c>
      <c r="D217" s="39" t="str">
        <f t="shared" si="42"/>
        <v>Q3</v>
      </c>
      <c r="E217" s="13" t="s">
        <v>43</v>
      </c>
      <c r="F217" s="179">
        <v>2018</v>
      </c>
      <c r="G217" s="179">
        <v>1</v>
      </c>
      <c r="H217" s="191"/>
      <c r="I217" s="39" t="str">
        <f t="shared" si="44"/>
        <v>Q4</v>
      </c>
      <c r="J217" s="191" t="s">
        <v>111</v>
      </c>
      <c r="K217" s="191" t="s">
        <v>112</v>
      </c>
      <c r="L217" s="17" t="s">
        <v>63</v>
      </c>
      <c r="M217" s="13" t="s">
        <v>46</v>
      </c>
      <c r="N217" s="13">
        <v>1</v>
      </c>
      <c r="O217" s="13"/>
      <c r="P217" s="39" t="str">
        <f t="shared" si="45"/>
        <v>MAIN UNIT</v>
      </c>
      <c r="Q217" s="13" t="s">
        <v>55</v>
      </c>
      <c r="R217" s="13" t="s">
        <v>48</v>
      </c>
      <c r="S217" s="13" t="s">
        <v>36</v>
      </c>
      <c r="T217" s="13"/>
      <c r="U217" s="13"/>
      <c r="V217" s="13" t="s">
        <v>113</v>
      </c>
      <c r="W217" s="13" t="s">
        <v>95</v>
      </c>
      <c r="X217" s="192">
        <v>12460000</v>
      </c>
      <c r="Y217" s="193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85">
        <f t="shared" si="46"/>
        <v>106159.19999999998</v>
      </c>
      <c r="AD217" s="141">
        <v>0.12</v>
      </c>
      <c r="AE217" s="186">
        <f t="shared" si="47"/>
        <v>1</v>
      </c>
      <c r="AF217" s="186">
        <f>IF(AND(COUNTIFS($J$17:J218,J217)=1,AE217=1),1,"")</f>
        <v>1</v>
      </c>
      <c r="AG217" s="186">
        <f>IF(C217="","",IF(AND(COUNTIFS($J$17:J218,J217)=1,C217&lt;&gt;""),1,""))</f>
        <v>1</v>
      </c>
      <c r="AH217" s="186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214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51</v>
      </c>
      <c r="B218" s="179">
        <v>2017</v>
      </c>
      <c r="C218" s="179">
        <v>7</v>
      </c>
      <c r="D218" s="39" t="str">
        <f t="shared" si="42"/>
        <v>Q2</v>
      </c>
      <c r="E218" s="13" t="s">
        <v>28</v>
      </c>
      <c r="F218" s="179">
        <v>2018</v>
      </c>
      <c r="G218" s="179">
        <v>7</v>
      </c>
      <c r="H218" s="191"/>
      <c r="I218" s="39" t="str">
        <f t="shared" si="44"/>
        <v>Q2</v>
      </c>
      <c r="J218" s="191" t="s">
        <v>114</v>
      </c>
      <c r="K218" s="191" t="s">
        <v>115</v>
      </c>
      <c r="L218" s="17" t="s">
        <v>63</v>
      </c>
      <c r="M218" s="13" t="s">
        <v>46</v>
      </c>
      <c r="N218" s="13">
        <v>1</v>
      </c>
      <c r="O218" s="13"/>
      <c r="P218" s="39" t="str">
        <f t="shared" si="45"/>
        <v>MAIN UNIT</v>
      </c>
      <c r="Q218" s="13" t="s">
        <v>47</v>
      </c>
      <c r="R218" s="13" t="s">
        <v>48</v>
      </c>
      <c r="S218" s="13" t="s">
        <v>36</v>
      </c>
      <c r="T218" s="13" t="s">
        <v>64</v>
      </c>
      <c r="U218" s="13" t="s">
        <v>65</v>
      </c>
      <c r="V218" s="13" t="s">
        <v>113</v>
      </c>
      <c r="W218" s="13" t="s">
        <v>95</v>
      </c>
      <c r="X218" s="192">
        <v>10337775</v>
      </c>
      <c r="Y218" s="193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85">
        <f t="shared" si="46"/>
        <v>79490.253307499996</v>
      </c>
      <c r="AD218" s="141">
        <v>0.1065</v>
      </c>
      <c r="AE218" s="186">
        <f t="shared" si="47"/>
        <v>0</v>
      </c>
      <c r="AF218" s="186" t="str">
        <f>IF(AND(COUNTIFS($J$18:J218,J218)=1,AE218=1),1,"")</f>
        <v/>
      </c>
      <c r="AG218" s="186">
        <f>IF(C218="","",IF(AND(COUNTIFS($J$18:J218,J218)=1,C218&lt;&gt;""),1,""))</f>
        <v>1</v>
      </c>
      <c r="AH218" s="186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214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51</v>
      </c>
      <c r="B219" s="179">
        <v>2017</v>
      </c>
      <c r="C219" s="179">
        <v>11</v>
      </c>
      <c r="D219" s="39" t="str">
        <f t="shared" si="42"/>
        <v>Q3</v>
      </c>
      <c r="E219" s="13" t="s">
        <v>28</v>
      </c>
      <c r="F219" s="179">
        <v>2018</v>
      </c>
      <c r="G219" s="179">
        <v>7</v>
      </c>
      <c r="H219" s="191"/>
      <c r="I219" s="39" t="str">
        <f t="shared" si="44"/>
        <v>Q2</v>
      </c>
      <c r="J219" s="191" t="s">
        <v>116</v>
      </c>
      <c r="K219" s="191" t="s">
        <v>117</v>
      </c>
      <c r="L219" s="17" t="s">
        <v>63</v>
      </c>
      <c r="M219" s="13" t="s">
        <v>46</v>
      </c>
      <c r="N219" s="13">
        <v>2</v>
      </c>
      <c r="O219" s="13"/>
      <c r="P219" s="39" t="str">
        <f t="shared" si="45"/>
        <v>MAIN UNIT</v>
      </c>
      <c r="Q219" s="13" t="s">
        <v>55</v>
      </c>
      <c r="R219" s="13" t="s">
        <v>48</v>
      </c>
      <c r="S219" s="13" t="s">
        <v>36</v>
      </c>
      <c r="T219" s="13" t="s">
        <v>64</v>
      </c>
      <c r="U219" s="13" t="s">
        <v>65</v>
      </c>
      <c r="V219" s="13" t="s">
        <v>118</v>
      </c>
      <c r="W219" s="13" t="s">
        <v>95</v>
      </c>
      <c r="X219" s="192">
        <v>10588000</v>
      </c>
      <c r="Y219" s="193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85">
        <f t="shared" si="46"/>
        <v>142035.47887999998</v>
      </c>
      <c r="AD219" s="141">
        <v>9.2899999999999996E-2</v>
      </c>
      <c r="AE219" s="186">
        <f t="shared" si="47"/>
        <v>1</v>
      </c>
      <c r="AF219" s="186">
        <f>IF(AND(COUNTIFS($J$18:J219,J219)=1,AE219=1),1,"")</f>
        <v>1</v>
      </c>
      <c r="AG219" s="186">
        <f>IF(C219="","",IF(AND(COUNTIFS($J$18:J219,J219)=1,C219&lt;&gt;""),1,""))</f>
        <v>1</v>
      </c>
      <c r="AH219" s="186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214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51</v>
      </c>
      <c r="B220" s="179">
        <v>2017</v>
      </c>
      <c r="C220" s="179">
        <v>12</v>
      </c>
      <c r="D220" s="39" t="str">
        <f t="shared" si="42"/>
        <v>Q3</v>
      </c>
      <c r="E220" s="13" t="s">
        <v>28</v>
      </c>
      <c r="F220" s="179">
        <v>2018</v>
      </c>
      <c r="G220" s="179">
        <v>6</v>
      </c>
      <c r="H220" s="191"/>
      <c r="I220" s="39" t="str">
        <f t="shared" si="44"/>
        <v>Q1</v>
      </c>
      <c r="J220" s="191" t="s">
        <v>119</v>
      </c>
      <c r="K220" s="191" t="s">
        <v>120</v>
      </c>
      <c r="L220" s="17" t="s">
        <v>63</v>
      </c>
      <c r="M220" s="13" t="s">
        <v>46</v>
      </c>
      <c r="N220" s="13">
        <v>1</v>
      </c>
      <c r="O220" s="13"/>
      <c r="P220" s="39" t="str">
        <f t="shared" si="45"/>
        <v>MAIN UNIT</v>
      </c>
      <c r="Q220" s="13" t="s">
        <v>55</v>
      </c>
      <c r="R220" s="13" t="s">
        <v>48</v>
      </c>
      <c r="S220" s="13" t="s">
        <v>36</v>
      </c>
      <c r="T220" s="13" t="s">
        <v>64</v>
      </c>
      <c r="U220" s="13" t="s">
        <v>65</v>
      </c>
      <c r="V220" s="13" t="s">
        <v>121</v>
      </c>
      <c r="W220" s="13" t="s">
        <v>95</v>
      </c>
      <c r="X220" s="192">
        <v>12500000</v>
      </c>
      <c r="Y220" s="193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85">
        <f t="shared" si="46"/>
        <v>108928</v>
      </c>
      <c r="AD220" s="141">
        <v>0.11840000000000001</v>
      </c>
      <c r="AE220" s="186">
        <f t="shared" si="47"/>
        <v>1</v>
      </c>
      <c r="AF220" s="186">
        <f>IF(AND(COUNTIFS($J$18:J220,J220)=1,AE220=1),1,"")</f>
        <v>1</v>
      </c>
      <c r="AG220" s="186">
        <f>IF(C220="","",IF(AND(COUNTIFS($J$18:J220,J220)=1,C220&lt;&gt;""),1,""))</f>
        <v>1</v>
      </c>
      <c r="AH220" s="186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214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51</v>
      </c>
      <c r="B221" s="179">
        <v>2017</v>
      </c>
      <c r="C221" s="179">
        <v>12</v>
      </c>
      <c r="D221" s="39" t="str">
        <f t="shared" si="42"/>
        <v>Q3</v>
      </c>
      <c r="E221" s="13" t="s">
        <v>28</v>
      </c>
      <c r="F221" s="179">
        <v>2018</v>
      </c>
      <c r="G221" s="179">
        <v>6</v>
      </c>
      <c r="H221" s="191"/>
      <c r="I221" s="39" t="str">
        <f t="shared" si="44"/>
        <v>Q1</v>
      </c>
      <c r="J221" s="191" t="s">
        <v>122</v>
      </c>
      <c r="K221" s="191" t="s">
        <v>123</v>
      </c>
      <c r="L221" s="17" t="s">
        <v>63</v>
      </c>
      <c r="M221" s="13" t="s">
        <v>46</v>
      </c>
      <c r="N221" s="13">
        <v>2</v>
      </c>
      <c r="O221" s="13"/>
      <c r="P221" s="39" t="str">
        <f t="shared" si="45"/>
        <v>MAIN UNIT</v>
      </c>
      <c r="Q221" s="13" t="s">
        <v>124</v>
      </c>
      <c r="R221" s="13" t="s">
        <v>48</v>
      </c>
      <c r="S221" s="13" t="s">
        <v>36</v>
      </c>
      <c r="T221" s="13" t="s">
        <v>64</v>
      </c>
      <c r="U221" s="13" t="s">
        <v>65</v>
      </c>
      <c r="V221" s="13" t="s">
        <v>118</v>
      </c>
      <c r="W221" s="13" t="s">
        <v>95</v>
      </c>
      <c r="X221" s="192">
        <v>10180000</v>
      </c>
      <c r="Y221" s="193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85">
        <f t="shared" si="46"/>
        <v>133815.69280000002</v>
      </c>
      <c r="AD221" s="141">
        <v>8.9300000000000004E-2</v>
      </c>
      <c r="AE221" s="186">
        <f t="shared" si="47"/>
        <v>0</v>
      </c>
      <c r="AF221" s="186" t="str">
        <f>IF(AND(COUNTIFS($J$18:J221,J221)=1,AE221=1),1,"")</f>
        <v/>
      </c>
      <c r="AG221" s="186">
        <f>IF(C221="","",IF(AND(COUNTIFS($J$18:J221,J221)=1,C221&lt;&gt;""),1,""))</f>
        <v>1</v>
      </c>
      <c r="AH221" s="186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214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51</v>
      </c>
      <c r="B222" s="179">
        <v>2017</v>
      </c>
      <c r="C222" s="179">
        <v>11</v>
      </c>
      <c r="D222" s="39" t="str">
        <f t="shared" si="42"/>
        <v>Q3</v>
      </c>
      <c r="E222" s="13" t="s">
        <v>28</v>
      </c>
      <c r="F222" s="179">
        <v>2018</v>
      </c>
      <c r="G222" s="179">
        <v>6</v>
      </c>
      <c r="H222" s="191"/>
      <c r="I222" s="39" t="str">
        <f t="shared" si="44"/>
        <v>Q1</v>
      </c>
      <c r="J222" s="191" t="s">
        <v>125</v>
      </c>
      <c r="K222" s="191" t="s">
        <v>126</v>
      </c>
      <c r="L222" s="17" t="s">
        <v>78</v>
      </c>
      <c r="M222" s="13" t="s">
        <v>46</v>
      </c>
      <c r="N222" s="13">
        <v>1</v>
      </c>
      <c r="O222" s="13"/>
      <c r="P222" s="39" t="str">
        <f t="shared" si="45"/>
        <v>MAIN UNIT</v>
      </c>
      <c r="Q222" s="13" t="s">
        <v>127</v>
      </c>
      <c r="R222" s="13" t="s">
        <v>48</v>
      </c>
      <c r="S222" s="13" t="s">
        <v>36</v>
      </c>
      <c r="T222" s="13" t="s">
        <v>64</v>
      </c>
      <c r="U222" s="13" t="s">
        <v>65</v>
      </c>
      <c r="V222" s="13" t="s">
        <v>113</v>
      </c>
      <c r="W222" s="13" t="s">
        <v>95</v>
      </c>
      <c r="X222" s="192">
        <v>18200000</v>
      </c>
      <c r="Y222" s="193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85">
        <f t="shared" si="46"/>
        <v>185255.61600000001</v>
      </c>
      <c r="AD222" s="141">
        <v>0.13830000000000001</v>
      </c>
      <c r="AE222" s="186">
        <f t="shared" si="47"/>
        <v>1</v>
      </c>
      <c r="AF222" s="186">
        <f>IF(AND(COUNTIFS($J$18:J222,J222)=1,AE222=1),1,"")</f>
        <v>1</v>
      </c>
      <c r="AG222" s="186">
        <f>IF(C222="","",IF(AND(COUNTIFS($J$18:J222,J222)=1,C222&lt;&gt;""),1,""))</f>
        <v>1</v>
      </c>
      <c r="AH222" s="186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214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51</v>
      </c>
      <c r="B223" s="179">
        <v>2017</v>
      </c>
      <c r="C223" s="179">
        <v>12</v>
      </c>
      <c r="D223" s="39" t="str">
        <f t="shared" si="42"/>
        <v>Q3</v>
      </c>
      <c r="E223" s="13" t="s">
        <v>43</v>
      </c>
      <c r="F223" s="179">
        <v>2018</v>
      </c>
      <c r="G223" s="179">
        <v>3</v>
      </c>
      <c r="H223" s="191"/>
      <c r="I223" s="39" t="str">
        <f t="shared" si="44"/>
        <v>Q4</v>
      </c>
      <c r="J223" s="191" t="s">
        <v>128</v>
      </c>
      <c r="K223" s="191" t="s">
        <v>3079</v>
      </c>
      <c r="L223" s="17" t="s">
        <v>86</v>
      </c>
      <c r="M223" s="13" t="s">
        <v>46</v>
      </c>
      <c r="N223" s="13">
        <v>1</v>
      </c>
      <c r="O223" s="13"/>
      <c r="P223" s="39" t="str">
        <f t="shared" si="45"/>
        <v>MAIN UNIT</v>
      </c>
      <c r="Q223" s="13" t="s">
        <v>55</v>
      </c>
      <c r="R223" s="13" t="s">
        <v>48</v>
      </c>
      <c r="S223" s="13" t="s">
        <v>39</v>
      </c>
      <c r="T223" s="13" t="s">
        <v>129</v>
      </c>
      <c r="U223" s="13" t="s">
        <v>130</v>
      </c>
      <c r="V223" s="13" t="s">
        <v>131</v>
      </c>
      <c r="W223" s="13" t="s">
        <v>50</v>
      </c>
      <c r="X223" s="192">
        <v>580000</v>
      </c>
      <c r="Y223" s="193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85">
        <f t="shared" si="46"/>
        <v>66804.102564102563</v>
      </c>
      <c r="AD223" s="141">
        <v>0.12</v>
      </c>
      <c r="AE223" s="186">
        <f t="shared" si="47"/>
        <v>1</v>
      </c>
      <c r="AF223" s="186">
        <f>IF(AND(COUNTIFS($J$18:J223,J223)=1,AE223=1),1,"")</f>
        <v>1</v>
      </c>
      <c r="AG223" s="186">
        <f>IF(C223="","",IF(AND(COUNTIFS($J$18:J223,J223)=1,C223&lt;&gt;""),1,""))</f>
        <v>1</v>
      </c>
      <c r="AH223" s="186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132</v>
      </c>
      <c r="AM223" s="17">
        <v>580000</v>
      </c>
      <c r="AN223" s="17" t="s">
        <v>133</v>
      </c>
      <c r="AO223" s="17"/>
      <c r="AP223" s="28" t="str">
        <f t="shared" si="51"/>
        <v>20183</v>
      </c>
      <c r="AQ223" s="28" t="str">
        <f t="shared" si="52"/>
        <v>20183RMB</v>
      </c>
      <c r="AR223" s="214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99</v>
      </c>
      <c r="B224" s="179">
        <v>2017</v>
      </c>
      <c r="C224" s="179">
        <v>3</v>
      </c>
      <c r="D224" s="39" t="str">
        <f t="shared" si="42"/>
        <v>Q4</v>
      </c>
      <c r="E224" s="13" t="s">
        <v>28</v>
      </c>
      <c r="F224" s="179">
        <v>2018</v>
      </c>
      <c r="G224" s="179">
        <v>9</v>
      </c>
      <c r="H224" s="191"/>
      <c r="I224" s="39" t="str">
        <f t="shared" si="44"/>
        <v>Q2</v>
      </c>
      <c r="J224" s="191" t="s">
        <v>134</v>
      </c>
      <c r="K224" s="191" t="s">
        <v>3080</v>
      </c>
      <c r="L224" s="17" t="s">
        <v>63</v>
      </c>
      <c r="M224" s="13" t="s">
        <v>46</v>
      </c>
      <c r="N224" s="13">
        <v>1</v>
      </c>
      <c r="O224" s="13"/>
      <c r="P224" s="39" t="str">
        <f t="shared" si="45"/>
        <v>MAIN UNIT</v>
      </c>
      <c r="Q224" s="13" t="s">
        <v>55</v>
      </c>
      <c r="R224" s="13" t="s">
        <v>48</v>
      </c>
      <c r="S224" s="13" t="s">
        <v>38</v>
      </c>
      <c r="T224" s="13" t="s">
        <v>135</v>
      </c>
      <c r="U224" s="13" t="s">
        <v>136</v>
      </c>
      <c r="V224" s="13" t="s">
        <v>137</v>
      </c>
      <c r="W224" s="13" t="s">
        <v>50</v>
      </c>
      <c r="X224" s="192">
        <v>800000</v>
      </c>
      <c r="Y224" s="193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85">
        <f t="shared" si="46"/>
        <v>95172.413793103435</v>
      </c>
      <c r="AD224" s="141">
        <v>0.12</v>
      </c>
      <c r="AE224" s="186">
        <f t="shared" si="47"/>
        <v>1</v>
      </c>
      <c r="AF224" s="186">
        <f>IF(AND(COUNTIFS($J$18:J224,J224)=1,AE224=1),1,"")</f>
        <v>1</v>
      </c>
      <c r="AG224" s="186">
        <f>IF(C224="","",IF(AND(COUNTIFS($J$18:J224,J224)=1,C224&lt;&gt;""),1,""))</f>
        <v>1</v>
      </c>
      <c r="AH224" s="186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138</v>
      </c>
      <c r="AO224" s="17"/>
      <c r="AP224" s="28" t="str">
        <f t="shared" si="51"/>
        <v>20189</v>
      </c>
      <c r="AQ224" s="28" t="str">
        <f t="shared" si="52"/>
        <v>20189RMB</v>
      </c>
      <c r="AR224" s="214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51</v>
      </c>
      <c r="B225" s="179">
        <v>2017</v>
      </c>
      <c r="C225" s="179">
        <v>12</v>
      </c>
      <c r="D225" s="39" t="str">
        <f t="shared" si="42"/>
        <v>Q3</v>
      </c>
      <c r="E225" s="13" t="s">
        <v>43</v>
      </c>
      <c r="F225" s="179">
        <v>2018</v>
      </c>
      <c r="G225" s="179">
        <v>3</v>
      </c>
      <c r="H225" s="191"/>
      <c r="I225" s="39" t="str">
        <f t="shared" si="44"/>
        <v>Q4</v>
      </c>
      <c r="J225" s="191" t="s">
        <v>139</v>
      </c>
      <c r="K225" s="191" t="s">
        <v>140</v>
      </c>
      <c r="L225" s="17" t="s">
        <v>63</v>
      </c>
      <c r="M225" s="13" t="s">
        <v>46</v>
      </c>
      <c r="N225" s="13">
        <v>1</v>
      </c>
      <c r="O225" s="13"/>
      <c r="P225" s="39" t="str">
        <f t="shared" si="45"/>
        <v>MAIN UNIT</v>
      </c>
      <c r="Q225" s="13" t="s">
        <v>55</v>
      </c>
      <c r="R225" s="13" t="s">
        <v>48</v>
      </c>
      <c r="S225" s="13" t="s">
        <v>36</v>
      </c>
      <c r="T225" s="13"/>
      <c r="U225" s="13"/>
      <c r="V225" s="13" t="s">
        <v>118</v>
      </c>
      <c r="W225" s="13" t="s">
        <v>95</v>
      </c>
      <c r="X225" s="192">
        <v>12200000</v>
      </c>
      <c r="Y225" s="193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85">
        <f t="shared" si="46"/>
        <v>103943.99999999999</v>
      </c>
      <c r="AD225" s="141">
        <v>0.12</v>
      </c>
      <c r="AE225" s="186">
        <f t="shared" si="47"/>
        <v>1</v>
      </c>
      <c r="AF225" s="186">
        <f>IF(AND(COUNTIFS($J$18:J225,J225)=1,AE225=1),1,"")</f>
        <v>1</v>
      </c>
      <c r="AG225" s="186">
        <f>IF(C225="","",IF(AND(COUNTIFS($J$18:J225,J225)=1,C225&lt;&gt;""),1,""))</f>
        <v>1</v>
      </c>
      <c r="AH225" s="186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214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51</v>
      </c>
      <c r="B226" s="179">
        <v>2017</v>
      </c>
      <c r="C226" s="179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43</v>
      </c>
      <c r="F226" s="179">
        <v>2018</v>
      </c>
      <c r="G226" s="179">
        <v>3</v>
      </c>
      <c r="H226" s="191"/>
      <c r="I226" s="39" t="str">
        <f t="shared" si="44"/>
        <v>Q4</v>
      </c>
      <c r="J226" s="191" t="s">
        <v>139</v>
      </c>
      <c r="K226" s="191" t="s">
        <v>140</v>
      </c>
      <c r="L226" s="17" t="s">
        <v>45</v>
      </c>
      <c r="M226" s="13" t="s">
        <v>46</v>
      </c>
      <c r="N226" s="13">
        <v>1</v>
      </c>
      <c r="O226" s="13"/>
      <c r="P226" s="39" t="str">
        <f t="shared" si="45"/>
        <v>MAIN UNIT</v>
      </c>
      <c r="Q226" s="13" t="s">
        <v>55</v>
      </c>
      <c r="R226" s="13" t="s">
        <v>48</v>
      </c>
      <c r="S226" s="13" t="s">
        <v>36</v>
      </c>
      <c r="T226" s="13"/>
      <c r="U226" s="13"/>
      <c r="V226" s="13" t="s">
        <v>118</v>
      </c>
      <c r="W226" s="13" t="s">
        <v>95</v>
      </c>
      <c r="X226" s="192">
        <v>10000000</v>
      </c>
      <c r="Y226" s="193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85">
        <f t="shared" si="46"/>
        <v>85199.999999999985</v>
      </c>
      <c r="AD226" s="141">
        <v>0.12</v>
      </c>
      <c r="AE226" s="186">
        <f t="shared" si="47"/>
        <v>1</v>
      </c>
      <c r="AF226" s="186" t="str">
        <f>IF(AND(COUNTIFS($J$18:J226,J226)=1,AE226=1),1,"")</f>
        <v/>
      </c>
      <c r="AG226" s="186" t="str">
        <f>IF(C226="","",IF(AND(COUNTIFS($J$18:J226,J226)=1,C226&lt;&gt;""),1,""))</f>
        <v/>
      </c>
      <c r="AH226" s="186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214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51</v>
      </c>
      <c r="B227" s="179">
        <v>2017</v>
      </c>
      <c r="C227" s="179">
        <v>12</v>
      </c>
      <c r="D227" s="39" t="str">
        <f t="shared" si="57"/>
        <v>Q3</v>
      </c>
      <c r="E227" s="13" t="s">
        <v>43</v>
      </c>
      <c r="F227" s="179">
        <v>2018</v>
      </c>
      <c r="G227" s="179">
        <v>3</v>
      </c>
      <c r="H227" s="191"/>
      <c r="I227" s="39" t="str">
        <f t="shared" si="44"/>
        <v>Q4</v>
      </c>
      <c r="J227" s="191" t="s">
        <v>122</v>
      </c>
      <c r="K227" s="191" t="s">
        <v>123</v>
      </c>
      <c r="L227" s="17" t="s">
        <v>63</v>
      </c>
      <c r="M227" s="13" t="s">
        <v>46</v>
      </c>
      <c r="N227" s="13">
        <v>2</v>
      </c>
      <c r="O227" s="13"/>
      <c r="P227" s="39" t="str">
        <f t="shared" si="45"/>
        <v>MAIN UNIT</v>
      </c>
      <c r="Q227" s="13" t="s">
        <v>47</v>
      </c>
      <c r="R227" s="13" t="s">
        <v>48</v>
      </c>
      <c r="S227" s="13" t="s">
        <v>36</v>
      </c>
      <c r="T227" s="13" t="s">
        <v>64</v>
      </c>
      <c r="U227" s="13" t="s">
        <v>65</v>
      </c>
      <c r="V227" s="13" t="s">
        <v>118</v>
      </c>
      <c r="W227" s="13" t="s">
        <v>95</v>
      </c>
      <c r="X227" s="192">
        <v>10180000</v>
      </c>
      <c r="Y227" s="193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85">
        <f t="shared" si="46"/>
        <v>129088.50799999999</v>
      </c>
      <c r="AD227" s="141">
        <v>8.9300000000000004E-2</v>
      </c>
      <c r="AE227" s="186">
        <f t="shared" si="47"/>
        <v>0</v>
      </c>
      <c r="AF227" s="186" t="str">
        <f>IF(AND(COUNTIFS($J$18:J227,J227)=1,AE227=1),1,"")</f>
        <v/>
      </c>
      <c r="AG227" s="186" t="str">
        <f>IF(C227="","",IF(AND(COUNTIFS($J$18:J227,J227)=1,C227&lt;&gt;""),1,""))</f>
        <v/>
      </c>
      <c r="AH227" s="186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141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214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99</v>
      </c>
      <c r="B228" s="179">
        <v>2017</v>
      </c>
      <c r="C228" s="179">
        <v>3</v>
      </c>
      <c r="D228" s="39" t="str">
        <f t="shared" si="57"/>
        <v>Q4</v>
      </c>
      <c r="E228" s="13" t="s">
        <v>28</v>
      </c>
      <c r="F228" s="179">
        <v>2018</v>
      </c>
      <c r="G228" s="179">
        <v>9</v>
      </c>
      <c r="H228" s="191"/>
      <c r="I228" s="39" t="str">
        <f t="shared" si="44"/>
        <v>Q2</v>
      </c>
      <c r="J228" s="191" t="s">
        <v>134</v>
      </c>
      <c r="K228" s="191" t="s">
        <v>3080</v>
      </c>
      <c r="L228" s="17" t="s">
        <v>86</v>
      </c>
      <c r="M228" s="13" t="s">
        <v>46</v>
      </c>
      <c r="N228" s="13">
        <v>1</v>
      </c>
      <c r="O228" s="13"/>
      <c r="P228" s="39" t="str">
        <f t="shared" si="45"/>
        <v>MAIN UNIT</v>
      </c>
      <c r="Q228" s="13" t="s">
        <v>127</v>
      </c>
      <c r="R228" s="13" t="s">
        <v>48</v>
      </c>
      <c r="S228" s="13" t="s">
        <v>38</v>
      </c>
      <c r="T228" s="13" t="s">
        <v>135</v>
      </c>
      <c r="U228" s="13" t="s">
        <v>136</v>
      </c>
      <c r="V228" s="13" t="s">
        <v>137</v>
      </c>
      <c r="W228" s="13" t="s">
        <v>50</v>
      </c>
      <c r="X228" s="192">
        <v>450000</v>
      </c>
      <c r="Y228" s="193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85">
        <f t="shared" si="46"/>
        <v>53534.482758620688</v>
      </c>
      <c r="AD228" s="141">
        <v>0.12</v>
      </c>
      <c r="AE228" s="186">
        <f t="shared" si="47"/>
        <v>1</v>
      </c>
      <c r="AF228" s="186" t="str">
        <f>IF(AND(COUNTIFS($J$18:J228,J228)=1,AE228=1),1,"")</f>
        <v/>
      </c>
      <c r="AG228" s="186" t="str">
        <f>IF(C228="","",IF(AND(COUNTIFS($J$18:J228,J228)=1,C228&lt;&gt;""),1,""))</f>
        <v/>
      </c>
      <c r="AH228" s="186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142</v>
      </c>
      <c r="AO228" s="17"/>
      <c r="AP228" s="28" t="str">
        <f t="shared" si="51"/>
        <v>20189</v>
      </c>
      <c r="AQ228" s="28" t="str">
        <f t="shared" si="52"/>
        <v>20189RMB</v>
      </c>
      <c r="AR228" s="214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99</v>
      </c>
      <c r="B229" s="179">
        <v>2017</v>
      </c>
      <c r="C229" s="179">
        <v>3</v>
      </c>
      <c r="D229" s="39" t="str">
        <f t="shared" si="57"/>
        <v>Q4</v>
      </c>
      <c r="E229" s="13" t="s">
        <v>28</v>
      </c>
      <c r="F229" s="179">
        <v>2018</v>
      </c>
      <c r="G229" s="179">
        <v>9</v>
      </c>
      <c r="H229" s="191"/>
      <c r="I229" s="39" t="str">
        <f t="shared" si="44"/>
        <v>Q2</v>
      </c>
      <c r="J229" s="191" t="s">
        <v>134</v>
      </c>
      <c r="K229" s="191" t="s">
        <v>3080</v>
      </c>
      <c r="L229" s="17" t="s">
        <v>45</v>
      </c>
      <c r="M229" s="13" t="s">
        <v>46</v>
      </c>
      <c r="N229" s="13">
        <v>1</v>
      </c>
      <c r="O229" s="13"/>
      <c r="P229" s="39" t="str">
        <f t="shared" si="45"/>
        <v>MAIN UNIT</v>
      </c>
      <c r="Q229" s="13" t="s">
        <v>127</v>
      </c>
      <c r="R229" s="13" t="s">
        <v>48</v>
      </c>
      <c r="S229" s="13" t="s">
        <v>38</v>
      </c>
      <c r="T229" s="13" t="s">
        <v>135</v>
      </c>
      <c r="U229" s="13" t="s">
        <v>136</v>
      </c>
      <c r="V229" s="13" t="s">
        <v>137</v>
      </c>
      <c r="W229" s="13" t="s">
        <v>50</v>
      </c>
      <c r="X229" s="192">
        <v>673419</v>
      </c>
      <c r="Y229" s="193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85">
        <f t="shared" si="46"/>
        <v>80113.639655172403</v>
      </c>
      <c r="AD229" s="141">
        <v>0.12</v>
      </c>
      <c r="AE229" s="186">
        <f t="shared" si="47"/>
        <v>1</v>
      </c>
      <c r="AF229" s="186" t="str">
        <f>IF(AND(COUNTIFS($J$18:J229,J229)=1,AE229=1),1,"")</f>
        <v/>
      </c>
      <c r="AG229" s="186" t="str">
        <f>IF(C229="","",IF(AND(COUNTIFS($J$18:J229,J229)=1,C229&lt;&gt;""),1,""))</f>
        <v/>
      </c>
      <c r="AH229" s="186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143</v>
      </c>
      <c r="AO229" s="17"/>
      <c r="AP229" s="28" t="str">
        <f t="shared" si="51"/>
        <v>20189</v>
      </c>
      <c r="AQ229" s="28" t="str">
        <f t="shared" si="52"/>
        <v>20189RMB</v>
      </c>
      <c r="AR229" s="214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51</v>
      </c>
      <c r="B230" s="179">
        <v>2017</v>
      </c>
      <c r="C230" s="179">
        <v>11</v>
      </c>
      <c r="D230" s="39" t="str">
        <f t="shared" si="57"/>
        <v>Q3</v>
      </c>
      <c r="E230" s="13" t="s">
        <v>43</v>
      </c>
      <c r="F230" s="179">
        <v>2018</v>
      </c>
      <c r="G230" s="179">
        <v>3</v>
      </c>
      <c r="H230" s="191"/>
      <c r="I230" s="39" t="str">
        <f t="shared" si="44"/>
        <v>Q4</v>
      </c>
      <c r="J230" s="191" t="s">
        <v>144</v>
      </c>
      <c r="K230" s="191" t="s">
        <v>3081</v>
      </c>
      <c r="L230" s="17" t="s">
        <v>86</v>
      </c>
      <c r="M230" s="13" t="s">
        <v>46</v>
      </c>
      <c r="N230" s="13">
        <v>1</v>
      </c>
      <c r="O230" s="13"/>
      <c r="P230" s="39" t="str">
        <f t="shared" si="45"/>
        <v>MAIN UNIT</v>
      </c>
      <c r="Q230" s="13" t="s">
        <v>55</v>
      </c>
      <c r="R230" s="13" t="s">
        <v>48</v>
      </c>
      <c r="S230" s="13" t="s">
        <v>38</v>
      </c>
      <c r="T230" s="13" t="s">
        <v>145</v>
      </c>
      <c r="U230" s="13" t="s">
        <v>136</v>
      </c>
      <c r="V230" s="13" t="s">
        <v>146</v>
      </c>
      <c r="W230" s="13" t="s">
        <v>50</v>
      </c>
      <c r="X230" s="192">
        <v>507000</v>
      </c>
      <c r="Y230" s="193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85">
        <f t="shared" si="46"/>
        <v>58396</v>
      </c>
      <c r="AD230" s="141">
        <v>0.12</v>
      </c>
      <c r="AE230" s="186">
        <f t="shared" si="47"/>
        <v>1</v>
      </c>
      <c r="AF230" s="186">
        <f>IF(AND(COUNTIFS($J$18:J230,J230)=1,AE230=1),1,"")</f>
        <v>1</v>
      </c>
      <c r="AG230" s="186">
        <f>IF(C230="","",IF(AND(COUNTIFS($J$18:J230,J230)=1,C230&lt;&gt;""),1,""))</f>
        <v>1</v>
      </c>
      <c r="AH230" s="186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147</v>
      </c>
      <c r="AM230" s="17">
        <v>507000</v>
      </c>
      <c r="AN230" s="17" t="s">
        <v>148</v>
      </c>
      <c r="AO230" s="17"/>
      <c r="AP230" s="28" t="str">
        <f t="shared" si="51"/>
        <v>20183</v>
      </c>
      <c r="AQ230" s="28" t="str">
        <f t="shared" si="52"/>
        <v>20183RMB</v>
      </c>
      <c r="AR230" s="214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51</v>
      </c>
      <c r="B231" s="179">
        <v>2017</v>
      </c>
      <c r="C231" s="179">
        <v>11</v>
      </c>
      <c r="D231" s="39" t="str">
        <f t="shared" si="57"/>
        <v>Q3</v>
      </c>
      <c r="E231" s="13" t="s">
        <v>43</v>
      </c>
      <c r="F231" s="179">
        <v>2018</v>
      </c>
      <c r="G231" s="179">
        <v>3</v>
      </c>
      <c r="H231" s="191"/>
      <c r="I231" s="39" t="str">
        <f t="shared" si="44"/>
        <v>Q4</v>
      </c>
      <c r="J231" s="191" t="s">
        <v>149</v>
      </c>
      <c r="K231" s="191" t="s">
        <v>150</v>
      </c>
      <c r="L231" s="17" t="s">
        <v>63</v>
      </c>
      <c r="M231" s="13" t="s">
        <v>46</v>
      </c>
      <c r="N231" s="13">
        <v>1</v>
      </c>
      <c r="O231" s="13"/>
      <c r="P231" s="39" t="str">
        <f t="shared" si="45"/>
        <v>MAIN UNIT</v>
      </c>
      <c r="Q231" s="13" t="s">
        <v>55</v>
      </c>
      <c r="R231" s="13" t="s">
        <v>48</v>
      </c>
      <c r="S231" s="13" t="s">
        <v>36</v>
      </c>
      <c r="T231" s="13"/>
      <c r="U231" s="13"/>
      <c r="V231" s="13" t="s">
        <v>113</v>
      </c>
      <c r="W231" s="13" t="s">
        <v>95</v>
      </c>
      <c r="X231" s="192">
        <v>11530000</v>
      </c>
      <c r="Y231" s="193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85">
        <f t="shared" si="46"/>
        <v>97267.08</v>
      </c>
      <c r="AD231" s="141">
        <v>0.12</v>
      </c>
      <c r="AE231" s="186">
        <f t="shared" si="47"/>
        <v>1</v>
      </c>
      <c r="AF231" s="186">
        <f>IF(AND(COUNTIFS($J$18:J231,J231)=1,AE231=1),1,"")</f>
        <v>1</v>
      </c>
      <c r="AG231" s="186">
        <f>IF(C231="","",IF(AND(COUNTIFS($J$18:J231,J231)=1,C231&lt;&gt;""),1,""))</f>
        <v>1</v>
      </c>
      <c r="AH231" s="186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214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51</v>
      </c>
      <c r="B232" s="179">
        <v>2017</v>
      </c>
      <c r="C232" s="179">
        <v>11</v>
      </c>
      <c r="D232" s="39" t="str">
        <f t="shared" si="57"/>
        <v>Q3</v>
      </c>
      <c r="E232" s="13" t="s">
        <v>43</v>
      </c>
      <c r="F232" s="179">
        <v>2018</v>
      </c>
      <c r="G232" s="179">
        <v>3</v>
      </c>
      <c r="H232" s="191"/>
      <c r="I232" s="39" t="str">
        <f t="shared" si="44"/>
        <v>Q4</v>
      </c>
      <c r="J232" s="191" t="s">
        <v>151</v>
      </c>
      <c r="K232" s="191" t="s">
        <v>117</v>
      </c>
      <c r="L232" s="17" t="s">
        <v>63</v>
      </c>
      <c r="M232" s="13" t="s">
        <v>46</v>
      </c>
      <c r="N232" s="13">
        <v>3</v>
      </c>
      <c r="O232" s="13"/>
      <c r="P232" s="39" t="str">
        <f t="shared" si="45"/>
        <v>MAIN UNIT</v>
      </c>
      <c r="Q232" s="13" t="s">
        <v>127</v>
      </c>
      <c r="R232" s="13" t="s">
        <v>48</v>
      </c>
      <c r="S232" s="13" t="s">
        <v>36</v>
      </c>
      <c r="T232" s="13"/>
      <c r="U232" s="13" t="s">
        <v>65</v>
      </c>
      <c r="V232" s="13" t="s">
        <v>118</v>
      </c>
      <c r="W232" s="13" t="s">
        <v>95</v>
      </c>
      <c r="X232" s="192">
        <v>10588000</v>
      </c>
      <c r="Y232" s="193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85">
        <f t="shared" si="46"/>
        <v>267961.10399999999</v>
      </c>
      <c r="AD232" s="141">
        <v>0.12</v>
      </c>
      <c r="AE232" s="186">
        <f t="shared" si="47"/>
        <v>1</v>
      </c>
      <c r="AF232" s="186">
        <f>IF(AND(COUNTIFS($J$18:J232,J232)=1,AE232=1),1,"")</f>
        <v>1</v>
      </c>
      <c r="AG232" s="186">
        <f>IF(C232="","",IF(AND(COUNTIFS($J$18:J232,J232)=1,C232&lt;&gt;""),1,""))</f>
        <v>1</v>
      </c>
      <c r="AH232" s="186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214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51</v>
      </c>
      <c r="B233" s="179">
        <v>2017</v>
      </c>
      <c r="C233" s="179">
        <v>11</v>
      </c>
      <c r="D233" s="39" t="str">
        <f t="shared" si="57"/>
        <v>Q3</v>
      </c>
      <c r="E233" s="13" t="s">
        <v>43</v>
      </c>
      <c r="F233" s="179">
        <v>2018</v>
      </c>
      <c r="G233" s="179">
        <v>3</v>
      </c>
      <c r="H233" s="191"/>
      <c r="I233" s="39" t="str">
        <f t="shared" si="44"/>
        <v>Q4</v>
      </c>
      <c r="J233" s="191" t="s">
        <v>125</v>
      </c>
      <c r="K233" s="191" t="s">
        <v>126</v>
      </c>
      <c r="L233" s="17" t="s">
        <v>63</v>
      </c>
      <c r="M233" s="13" t="s">
        <v>46</v>
      </c>
      <c r="N233" s="13">
        <v>2</v>
      </c>
      <c r="O233" s="13"/>
      <c r="P233" s="39" t="str">
        <f t="shared" si="45"/>
        <v>MAIN UNIT</v>
      </c>
      <c r="Q233" s="13" t="s">
        <v>55</v>
      </c>
      <c r="R233" s="13" t="s">
        <v>48</v>
      </c>
      <c r="S233" s="13" t="s">
        <v>36</v>
      </c>
      <c r="T233" s="13"/>
      <c r="U233" s="13" t="s">
        <v>65</v>
      </c>
      <c r="V233" s="13" t="s">
        <v>113</v>
      </c>
      <c r="W233" s="13" t="s">
        <v>95</v>
      </c>
      <c r="X233" s="192">
        <v>11500000</v>
      </c>
      <c r="Y233" s="193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85">
        <f t="shared" si="46"/>
        <v>194028</v>
      </c>
      <c r="AD233" s="141">
        <v>0.12</v>
      </c>
      <c r="AE233" s="186">
        <f t="shared" si="47"/>
        <v>1</v>
      </c>
      <c r="AF233" s="186" t="str">
        <f>IF(AND(COUNTIFS($J$18:J233,J233)=1,AE233=1),1,"")</f>
        <v/>
      </c>
      <c r="AG233" s="186" t="str">
        <f>IF(C233="","",IF(AND(COUNTIFS($J$18:J233,J233)=1,C233&lt;&gt;""),1,""))</f>
        <v/>
      </c>
      <c r="AH233" s="186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214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51</v>
      </c>
      <c r="B234" s="179">
        <v>2017</v>
      </c>
      <c r="C234" s="179">
        <v>12</v>
      </c>
      <c r="D234" s="39" t="str">
        <f t="shared" si="57"/>
        <v>Q3</v>
      </c>
      <c r="E234" s="13" t="s">
        <v>28</v>
      </c>
      <c r="F234" s="179">
        <v>2018</v>
      </c>
      <c r="G234" s="179">
        <v>5</v>
      </c>
      <c r="H234" s="191"/>
      <c r="I234" s="39" t="str">
        <f t="shared" si="44"/>
        <v>Q1</v>
      </c>
      <c r="J234" s="191" t="s">
        <v>152</v>
      </c>
      <c r="K234" s="191" t="s">
        <v>153</v>
      </c>
      <c r="L234" s="17" t="s">
        <v>63</v>
      </c>
      <c r="M234" s="13" t="s">
        <v>46</v>
      </c>
      <c r="N234" s="13">
        <v>2</v>
      </c>
      <c r="O234" s="13"/>
      <c r="P234" s="39" t="str">
        <f t="shared" si="45"/>
        <v>MAIN UNIT</v>
      </c>
      <c r="Q234" s="13" t="s">
        <v>47</v>
      </c>
      <c r="R234" s="13" t="s">
        <v>48</v>
      </c>
      <c r="S234" s="13" t="s">
        <v>37</v>
      </c>
      <c r="T234" s="13" t="s">
        <v>154</v>
      </c>
      <c r="U234" s="13" t="s">
        <v>57</v>
      </c>
      <c r="V234" s="13" t="s">
        <v>155</v>
      </c>
      <c r="W234" s="13" t="s">
        <v>50</v>
      </c>
      <c r="X234" s="192">
        <v>725000</v>
      </c>
      <c r="Y234" s="193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85">
        <f t="shared" si="46"/>
        <v>244507.1794871795</v>
      </c>
      <c r="AD234" s="141">
        <v>0.16039999999999999</v>
      </c>
      <c r="AE234" s="186">
        <f t="shared" si="47"/>
        <v>0</v>
      </c>
      <c r="AF234" s="186" t="str">
        <f>IF(AND(COUNTIFS($J$18:J234,J234)=1,AE234=1),1,"")</f>
        <v/>
      </c>
      <c r="AG234" s="186">
        <f>IF(C234="","",IF(AND(COUNTIFS($J$18:J234,J234)=1,C234&lt;&gt;""),1,""))</f>
        <v>1</v>
      </c>
      <c r="AH234" s="186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156</v>
      </c>
      <c r="AP234" s="28" t="str">
        <f t="shared" si="51"/>
        <v>20185</v>
      </c>
      <c r="AQ234" s="28" t="str">
        <f t="shared" si="52"/>
        <v>20185RMB</v>
      </c>
      <c r="AR234" s="214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51</v>
      </c>
      <c r="B235" s="179">
        <v>2017</v>
      </c>
      <c r="C235" s="179">
        <v>12</v>
      </c>
      <c r="D235" s="39" t="str">
        <f t="shared" si="57"/>
        <v>Q3</v>
      </c>
      <c r="E235" s="13" t="s">
        <v>28</v>
      </c>
      <c r="F235" s="179">
        <v>2018</v>
      </c>
      <c r="G235" s="179">
        <v>5</v>
      </c>
      <c r="H235" s="191"/>
      <c r="I235" s="39" t="str">
        <f t="shared" si="44"/>
        <v>Q1</v>
      </c>
      <c r="J235" s="191" t="s">
        <v>152</v>
      </c>
      <c r="K235" s="191" t="s">
        <v>153</v>
      </c>
      <c r="L235" s="17" t="s">
        <v>45</v>
      </c>
      <c r="M235" s="13" t="s">
        <v>46</v>
      </c>
      <c r="N235" s="13">
        <v>2</v>
      </c>
      <c r="O235" s="13"/>
      <c r="P235" s="39" t="str">
        <f t="shared" si="45"/>
        <v>MAIN UNIT</v>
      </c>
      <c r="Q235" s="13" t="s">
        <v>127</v>
      </c>
      <c r="R235" s="13" t="s">
        <v>48</v>
      </c>
      <c r="S235" s="13" t="s">
        <v>37</v>
      </c>
      <c r="T235" s="13" t="s">
        <v>154</v>
      </c>
      <c r="U235" s="13" t="s">
        <v>57</v>
      </c>
      <c r="V235" s="13" t="s">
        <v>155</v>
      </c>
      <c r="W235" s="13" t="s">
        <v>50</v>
      </c>
      <c r="X235" s="192">
        <v>450000</v>
      </c>
      <c r="Y235" s="193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85">
        <f t="shared" si="46"/>
        <v>151763.07692307691</v>
      </c>
      <c r="AD235" s="141">
        <v>0.16039999999999999</v>
      </c>
      <c r="AE235" s="186">
        <f t="shared" si="47"/>
        <v>1</v>
      </c>
      <c r="AF235" s="186" t="str">
        <f>IF(AND(COUNTIFS($J$18:J235,J235)=1,AE235=1),1,"")</f>
        <v/>
      </c>
      <c r="AG235" s="186" t="str">
        <f>IF(C235="","",IF(AND(COUNTIFS($J$18:J235,J235)=1,C235&lt;&gt;""),1,""))</f>
        <v/>
      </c>
      <c r="AH235" s="186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156</v>
      </c>
      <c r="AP235" s="28" t="str">
        <f t="shared" si="51"/>
        <v>20185</v>
      </c>
      <c r="AQ235" s="28" t="str">
        <f t="shared" si="52"/>
        <v>20185RMB</v>
      </c>
      <c r="AR235" s="214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51</v>
      </c>
      <c r="B236" s="179">
        <v>2017</v>
      </c>
      <c r="C236" s="179">
        <v>12</v>
      </c>
      <c r="D236" s="39" t="str">
        <f t="shared" si="57"/>
        <v>Q3</v>
      </c>
      <c r="E236" s="13" t="s">
        <v>28</v>
      </c>
      <c r="F236" s="179">
        <v>2018</v>
      </c>
      <c r="G236" s="179">
        <v>5</v>
      </c>
      <c r="H236" s="191"/>
      <c r="I236" s="39" t="str">
        <f t="shared" si="44"/>
        <v>Q1</v>
      </c>
      <c r="J236" s="191" t="s">
        <v>157</v>
      </c>
      <c r="K236" s="191" t="s">
        <v>158</v>
      </c>
      <c r="L236" s="17" t="s">
        <v>63</v>
      </c>
      <c r="M236" s="13" t="s">
        <v>46</v>
      </c>
      <c r="N236" s="13">
        <v>3</v>
      </c>
      <c r="O236" s="13"/>
      <c r="P236" s="39" t="str">
        <f t="shared" si="45"/>
        <v>MAIN UNIT</v>
      </c>
      <c r="Q236" s="13" t="s">
        <v>47</v>
      </c>
      <c r="R236" s="13" t="s">
        <v>48</v>
      </c>
      <c r="S236" s="13" t="s">
        <v>36</v>
      </c>
      <c r="T236" s="13" t="s">
        <v>64</v>
      </c>
      <c r="U236" s="13" t="s">
        <v>65</v>
      </c>
      <c r="V236" s="13" t="s">
        <v>66</v>
      </c>
      <c r="W236" s="13" t="s">
        <v>95</v>
      </c>
      <c r="X236" s="192">
        <v>12400000</v>
      </c>
      <c r="Y236" s="193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85">
        <f t="shared" si="46"/>
        <v>327657.60000000003</v>
      </c>
      <c r="AD236" s="141">
        <v>0.12</v>
      </c>
      <c r="AE236" s="186">
        <f t="shared" si="47"/>
        <v>0</v>
      </c>
      <c r="AF236" s="186" t="str">
        <f>IF(AND(COUNTIFS($J$18:J236,J236)=1,AE236=1),1,"")</f>
        <v/>
      </c>
      <c r="AG236" s="186">
        <f>IF(C236="","",IF(AND(COUNTIFS($J$18:J236,J236)=1,C236&lt;&gt;""),1,""))</f>
        <v>1</v>
      </c>
      <c r="AH236" s="186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214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51</v>
      </c>
      <c r="B237" s="179">
        <v>2017</v>
      </c>
      <c r="C237" s="179">
        <v>12</v>
      </c>
      <c r="D237" s="39" t="str">
        <f t="shared" si="57"/>
        <v>Q3</v>
      </c>
      <c r="E237" s="13" t="s">
        <v>28</v>
      </c>
      <c r="F237" s="179">
        <v>2018</v>
      </c>
      <c r="G237" s="179">
        <v>5</v>
      </c>
      <c r="H237" s="191"/>
      <c r="I237" s="39" t="str">
        <f t="shared" si="44"/>
        <v>Q1</v>
      </c>
      <c r="J237" s="191" t="s">
        <v>159</v>
      </c>
      <c r="K237" s="191" t="s">
        <v>158</v>
      </c>
      <c r="L237" s="17" t="s">
        <v>86</v>
      </c>
      <c r="M237" s="13" t="s">
        <v>46</v>
      </c>
      <c r="N237" s="13">
        <v>3</v>
      </c>
      <c r="O237" s="13"/>
      <c r="P237" s="39" t="str">
        <f t="shared" si="45"/>
        <v>MAIN UNIT</v>
      </c>
      <c r="Q237" s="13" t="s">
        <v>47</v>
      </c>
      <c r="R237" s="13" t="s">
        <v>48</v>
      </c>
      <c r="S237" s="13" t="s">
        <v>36</v>
      </c>
      <c r="T237" s="13" t="s">
        <v>64</v>
      </c>
      <c r="U237" s="13" t="s">
        <v>65</v>
      </c>
      <c r="V237" s="13" t="s">
        <v>66</v>
      </c>
      <c r="W237" s="13" t="s">
        <v>95</v>
      </c>
      <c r="X237" s="192">
        <v>7509000</v>
      </c>
      <c r="Y237" s="193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85">
        <f t="shared" si="46"/>
        <v>198417.81599999999</v>
      </c>
      <c r="AD237" s="141">
        <v>0.12</v>
      </c>
      <c r="AE237" s="186">
        <f t="shared" si="47"/>
        <v>0</v>
      </c>
      <c r="AF237" s="186" t="str">
        <f>IF(AND(COUNTIFS($J$18:J237,J237)=1,AE237=1),1,"")</f>
        <v/>
      </c>
      <c r="AG237" s="186" t="str">
        <f>IF(C237="","",IF(AND(COUNTIFS($J$18:J237,J237)=1,C237&lt;&gt;""),1,""))</f>
        <v/>
      </c>
      <c r="AH237" s="186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214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51</v>
      </c>
      <c r="B238" s="179">
        <v>2017</v>
      </c>
      <c r="C238" s="179">
        <v>11</v>
      </c>
      <c r="D238" s="39" t="str">
        <f t="shared" si="57"/>
        <v>Q3</v>
      </c>
      <c r="E238" s="13" t="s">
        <v>28</v>
      </c>
      <c r="F238" s="179">
        <v>2018</v>
      </c>
      <c r="G238" s="179">
        <v>5</v>
      </c>
      <c r="H238" s="191"/>
      <c r="I238" s="39" t="str">
        <f t="shared" si="44"/>
        <v>Q1</v>
      </c>
      <c r="J238" s="191" t="s">
        <v>160</v>
      </c>
      <c r="K238" s="191" t="s">
        <v>3082</v>
      </c>
      <c r="L238" s="17" t="s">
        <v>63</v>
      </c>
      <c r="M238" s="13" t="s">
        <v>46</v>
      </c>
      <c r="N238" s="13">
        <v>1</v>
      </c>
      <c r="O238" s="13"/>
      <c r="P238" s="39" t="str">
        <f t="shared" si="45"/>
        <v>MAIN UNIT</v>
      </c>
      <c r="Q238" s="13" t="s">
        <v>47</v>
      </c>
      <c r="R238" s="13" t="s">
        <v>48</v>
      </c>
      <c r="S238" s="13" t="s">
        <v>39</v>
      </c>
      <c r="T238" s="13" t="s">
        <v>161</v>
      </c>
      <c r="U238" s="13" t="s">
        <v>162</v>
      </c>
      <c r="V238" s="13" t="s">
        <v>163</v>
      </c>
      <c r="W238" s="13" t="s">
        <v>50</v>
      </c>
      <c r="X238" s="192">
        <v>800000</v>
      </c>
      <c r="Y238" s="193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85">
        <f t="shared" si="46"/>
        <v>149975.17241379313</v>
      </c>
      <c r="AD238" s="141">
        <v>0.17680000000000001</v>
      </c>
      <c r="AE238" s="186">
        <f t="shared" si="47"/>
        <v>0</v>
      </c>
      <c r="AF238" s="186" t="str">
        <f>IF(AND(COUNTIFS($J$18:J238,J238)=1,AE238=1),1,"")</f>
        <v/>
      </c>
      <c r="AG238" s="186">
        <f>IF(C238="","",IF(AND(COUNTIFS($J$18:J238,J238)=1,C238&lt;&gt;""),1,""))</f>
        <v>1</v>
      </c>
      <c r="AH238" s="186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164</v>
      </c>
      <c r="AM238" s="17">
        <v>800000</v>
      </c>
      <c r="AN238" s="17" t="s">
        <v>165</v>
      </c>
      <c r="AO238" s="17"/>
      <c r="AP238" s="28" t="str">
        <f t="shared" si="51"/>
        <v>20185</v>
      </c>
      <c r="AQ238" s="28" t="str">
        <f t="shared" si="52"/>
        <v>20185RMB</v>
      </c>
      <c r="AR238" s="214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51</v>
      </c>
      <c r="B239" s="179">
        <v>2017</v>
      </c>
      <c r="C239" s="179">
        <v>11</v>
      </c>
      <c r="D239" s="39" t="str">
        <f t="shared" si="57"/>
        <v>Q3</v>
      </c>
      <c r="E239" s="13" t="s">
        <v>28</v>
      </c>
      <c r="F239" s="179">
        <v>2018</v>
      </c>
      <c r="G239" s="179">
        <v>5</v>
      </c>
      <c r="H239" s="191"/>
      <c r="I239" s="39" t="str">
        <f t="shared" si="44"/>
        <v>Q1</v>
      </c>
      <c r="J239" s="191" t="s">
        <v>160</v>
      </c>
      <c r="K239" s="191" t="s">
        <v>3082</v>
      </c>
      <c r="L239" s="17" t="s">
        <v>86</v>
      </c>
      <c r="M239" s="13" t="s">
        <v>46</v>
      </c>
      <c r="N239" s="13">
        <v>1</v>
      </c>
      <c r="O239" s="13"/>
      <c r="P239" s="39" t="str">
        <f t="shared" si="45"/>
        <v>MAIN UNIT</v>
      </c>
      <c r="Q239" s="13" t="s">
        <v>47</v>
      </c>
      <c r="R239" s="13" t="s">
        <v>48</v>
      </c>
      <c r="S239" s="13" t="s">
        <v>39</v>
      </c>
      <c r="T239" s="13" t="s">
        <v>161</v>
      </c>
      <c r="U239" s="13" t="s">
        <v>162</v>
      </c>
      <c r="V239" s="13" t="s">
        <v>163</v>
      </c>
      <c r="W239" s="13" t="s">
        <v>50</v>
      </c>
      <c r="X239" s="192">
        <v>710000</v>
      </c>
      <c r="Y239" s="193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85">
        <f t="shared" si="46"/>
        <v>133102.96551724139</v>
      </c>
      <c r="AD239" s="141">
        <v>0.17680000000000001</v>
      </c>
      <c r="AE239" s="186">
        <f t="shared" si="47"/>
        <v>0</v>
      </c>
      <c r="AF239" s="186" t="str">
        <f>IF(AND(COUNTIFS($J$18:J239,J239)=1,AE239=1),1,"")</f>
        <v/>
      </c>
      <c r="AG239" s="186" t="str">
        <f>IF(C239="","",IF(AND(COUNTIFS($J$18:J239,J239)=1,C239&lt;&gt;""),1,""))</f>
        <v/>
      </c>
      <c r="AH239" s="186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164</v>
      </c>
      <c r="AM239" s="17">
        <v>697094</v>
      </c>
      <c r="AN239" s="17" t="s">
        <v>166</v>
      </c>
      <c r="AO239" s="17"/>
      <c r="AP239" s="28" t="str">
        <f t="shared" si="51"/>
        <v>20185</v>
      </c>
      <c r="AQ239" s="28" t="str">
        <f t="shared" si="52"/>
        <v>20185RMB</v>
      </c>
      <c r="AR239" s="214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51</v>
      </c>
      <c r="B240" s="179">
        <v>2017</v>
      </c>
      <c r="C240" s="179">
        <v>11</v>
      </c>
      <c r="D240" s="39" t="str">
        <f t="shared" si="57"/>
        <v>Q3</v>
      </c>
      <c r="E240" s="13" t="s">
        <v>28</v>
      </c>
      <c r="F240" s="179">
        <v>2018</v>
      </c>
      <c r="G240" s="179">
        <v>5</v>
      </c>
      <c r="H240" s="191"/>
      <c r="I240" s="39" t="str">
        <f t="shared" si="44"/>
        <v>Q1</v>
      </c>
      <c r="J240" s="191" t="s">
        <v>167</v>
      </c>
      <c r="K240" s="191" t="s">
        <v>158</v>
      </c>
      <c r="L240" s="17" t="s">
        <v>63</v>
      </c>
      <c r="M240" s="13" t="s">
        <v>46</v>
      </c>
      <c r="N240" s="13">
        <v>3</v>
      </c>
      <c r="O240" s="13"/>
      <c r="P240" s="39" t="str">
        <f t="shared" si="45"/>
        <v>MAIN UNIT</v>
      </c>
      <c r="Q240" s="13" t="s">
        <v>55</v>
      </c>
      <c r="R240" s="13" t="s">
        <v>48</v>
      </c>
      <c r="S240" s="13" t="s">
        <v>36</v>
      </c>
      <c r="T240" s="13" t="s">
        <v>64</v>
      </c>
      <c r="U240" s="13" t="s">
        <v>65</v>
      </c>
      <c r="V240" s="13" t="s">
        <v>66</v>
      </c>
      <c r="W240" s="13" t="s">
        <v>95</v>
      </c>
      <c r="X240" s="192">
        <v>12400000</v>
      </c>
      <c r="Y240" s="193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85">
        <f t="shared" si="46"/>
        <v>327657.60000000003</v>
      </c>
      <c r="AD240" s="141">
        <v>0.12</v>
      </c>
      <c r="AE240" s="186">
        <f t="shared" si="47"/>
        <v>1</v>
      </c>
      <c r="AF240" s="186">
        <f>IF(AND(COUNTIFS($J$18:J240,J240)=1,AE240=1),1,"")</f>
        <v>1</v>
      </c>
      <c r="AG240" s="186">
        <f>IF(C240="","",IF(AND(COUNTIFS($J$18:J240,J240)=1,C240&lt;&gt;""),1,""))</f>
        <v>1</v>
      </c>
      <c r="AH240" s="186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214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51</v>
      </c>
      <c r="B241" s="179">
        <v>2017</v>
      </c>
      <c r="C241" s="179">
        <v>11</v>
      </c>
      <c r="D241" s="39" t="str">
        <f t="shared" si="57"/>
        <v>Q3</v>
      </c>
      <c r="E241" s="13" t="s">
        <v>28</v>
      </c>
      <c r="F241" s="179">
        <v>2018</v>
      </c>
      <c r="G241" s="179">
        <v>5</v>
      </c>
      <c r="H241" s="191"/>
      <c r="I241" s="39" t="str">
        <f t="shared" si="44"/>
        <v>Q1</v>
      </c>
      <c r="J241" s="191" t="s">
        <v>167</v>
      </c>
      <c r="K241" s="191" t="s">
        <v>158</v>
      </c>
      <c r="L241" s="17" t="s">
        <v>86</v>
      </c>
      <c r="M241" s="13" t="s">
        <v>46</v>
      </c>
      <c r="N241" s="13">
        <v>3</v>
      </c>
      <c r="O241" s="13"/>
      <c r="P241" s="39" t="str">
        <f t="shared" si="45"/>
        <v>MAIN UNIT</v>
      </c>
      <c r="Q241" s="13" t="s">
        <v>127</v>
      </c>
      <c r="R241" s="13" t="s">
        <v>48</v>
      </c>
      <c r="S241" s="13" t="s">
        <v>36</v>
      </c>
      <c r="T241" s="13" t="s">
        <v>64</v>
      </c>
      <c r="U241" s="13" t="s">
        <v>65</v>
      </c>
      <c r="V241" s="13" t="s">
        <v>66</v>
      </c>
      <c r="W241" s="13" t="s">
        <v>95</v>
      </c>
      <c r="X241" s="192">
        <v>7509000</v>
      </c>
      <c r="Y241" s="193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85">
        <f t="shared" si="46"/>
        <v>198417.81599999999</v>
      </c>
      <c r="AD241" s="141">
        <v>0.12</v>
      </c>
      <c r="AE241" s="186">
        <f t="shared" si="47"/>
        <v>1</v>
      </c>
      <c r="AF241" s="186" t="str">
        <f>IF(AND(COUNTIFS($J$18:J241,J241)=1,AE241=1),1,"")</f>
        <v/>
      </c>
      <c r="AG241" s="186" t="str">
        <f>IF(C241="","",IF(AND(COUNTIFS($J$18:J241,J241)=1,C241&lt;&gt;""),1,""))</f>
        <v/>
      </c>
      <c r="AH241" s="186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214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51</v>
      </c>
      <c r="B242" s="179">
        <v>2017</v>
      </c>
      <c r="C242" s="179">
        <v>9</v>
      </c>
      <c r="D242" s="39" t="str">
        <f t="shared" si="57"/>
        <v>Q2</v>
      </c>
      <c r="E242" s="13" t="s">
        <v>28</v>
      </c>
      <c r="F242" s="179">
        <v>2018</v>
      </c>
      <c r="G242" s="179">
        <v>5</v>
      </c>
      <c r="H242" s="191"/>
      <c r="I242" s="39" t="str">
        <f t="shared" si="44"/>
        <v>Q1</v>
      </c>
      <c r="J242" s="191" t="s">
        <v>168</v>
      </c>
      <c r="K242" s="191" t="s">
        <v>169</v>
      </c>
      <c r="L242" s="17" t="s">
        <v>63</v>
      </c>
      <c r="M242" s="13" t="s">
        <v>46</v>
      </c>
      <c r="N242" s="13">
        <v>1</v>
      </c>
      <c r="O242" s="13"/>
      <c r="P242" s="39" t="str">
        <f t="shared" si="45"/>
        <v>MAIN UNIT</v>
      </c>
      <c r="Q242" s="13" t="s">
        <v>55</v>
      </c>
      <c r="R242" s="13" t="s">
        <v>48</v>
      </c>
      <c r="S242" s="13" t="s">
        <v>36</v>
      </c>
      <c r="T242" s="13" t="s">
        <v>64</v>
      </c>
      <c r="U242" s="13" t="s">
        <v>65</v>
      </c>
      <c r="V242" s="13" t="s">
        <v>113</v>
      </c>
      <c r="W242" s="13" t="s">
        <v>95</v>
      </c>
      <c r="X242" s="192">
        <v>9900000</v>
      </c>
      <c r="Y242" s="193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85">
        <f t="shared" si="46"/>
        <v>84437.892000000007</v>
      </c>
      <c r="AD242" s="141">
        <v>0.1162</v>
      </c>
      <c r="AE242" s="186">
        <f t="shared" si="47"/>
        <v>1</v>
      </c>
      <c r="AF242" s="186">
        <f>IF(AND(COUNTIFS($J$18:J242,J242)=1,AE242=1),1,"")</f>
        <v>1</v>
      </c>
      <c r="AG242" s="186">
        <f>IF(C242="","",IF(AND(COUNTIFS($J$18:J242,J242)=1,C242&lt;&gt;""),1,""))</f>
        <v>1</v>
      </c>
      <c r="AH242" s="186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214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51</v>
      </c>
      <c r="B243" s="179">
        <v>2017</v>
      </c>
      <c r="C243" s="179">
        <v>5</v>
      </c>
      <c r="D243" s="39" t="str">
        <f t="shared" si="57"/>
        <v>Q1</v>
      </c>
      <c r="E243" s="13" t="s">
        <v>170</v>
      </c>
      <c r="F243" s="13" t="s">
        <v>170</v>
      </c>
      <c r="G243" s="179" t="s">
        <v>170</v>
      </c>
      <c r="H243" s="191"/>
      <c r="I243" s="39" t="str">
        <f t="shared" si="44"/>
        <v>Cancel</v>
      </c>
      <c r="J243" s="191" t="s">
        <v>171</v>
      </c>
      <c r="K243" s="191" t="s">
        <v>172</v>
      </c>
      <c r="L243" s="17" t="s">
        <v>54</v>
      </c>
      <c r="M243" s="13" t="s">
        <v>46</v>
      </c>
      <c r="N243" s="13">
        <v>3</v>
      </c>
      <c r="O243" s="13"/>
      <c r="P243" s="39" t="str">
        <f t="shared" si="45"/>
        <v>MAIN UNIT</v>
      </c>
      <c r="Q243" s="13" t="s">
        <v>55</v>
      </c>
      <c r="R243" s="13" t="s">
        <v>48</v>
      </c>
      <c r="S243" s="13" t="s">
        <v>36</v>
      </c>
      <c r="T243" s="13"/>
      <c r="U243" s="13" t="s">
        <v>65</v>
      </c>
      <c r="V243" s="13" t="s">
        <v>121</v>
      </c>
      <c r="W243" s="13" t="s">
        <v>95</v>
      </c>
      <c r="X243" s="192">
        <v>9666667</v>
      </c>
      <c r="Y243" s="193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85">
        <f t="shared" si="46"/>
        <v>244644.008436</v>
      </c>
      <c r="AD243" s="141">
        <v>0.12</v>
      </c>
      <c r="AE243" s="186">
        <f t="shared" si="47"/>
        <v>1</v>
      </c>
      <c r="AF243" s="186">
        <f>IF(AND(COUNTIFS($J$18:J243,J243)=1,AE243=1),1,"")</f>
        <v>1</v>
      </c>
      <c r="AG243" s="186">
        <f>IF(C243="","",IF(AND(COUNTIFS($J$18:J243,J243)=1,C243&lt;&gt;""),1,""))</f>
        <v>1</v>
      </c>
      <c r="AH243" s="186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214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28</v>
      </c>
      <c r="B244" s="179">
        <v>2018</v>
      </c>
      <c r="C244" s="179">
        <v>4</v>
      </c>
      <c r="D244" s="39" t="str">
        <f t="shared" si="57"/>
        <v>Q1</v>
      </c>
      <c r="E244" s="13" t="s">
        <v>28</v>
      </c>
      <c r="F244" s="179">
        <v>2018</v>
      </c>
      <c r="G244" s="179">
        <v>4</v>
      </c>
      <c r="H244" s="191"/>
      <c r="I244" s="39" t="str">
        <f t="shared" si="44"/>
        <v>Q1</v>
      </c>
      <c r="J244" s="191" t="s">
        <v>173</v>
      </c>
      <c r="K244" s="191" t="s">
        <v>3083</v>
      </c>
      <c r="L244" s="17" t="s">
        <v>86</v>
      </c>
      <c r="M244" s="13" t="s">
        <v>46</v>
      </c>
      <c r="N244" s="13">
        <v>1</v>
      </c>
      <c r="O244" s="13"/>
      <c r="P244" s="39" t="str">
        <f t="shared" si="45"/>
        <v>MAIN UNIT</v>
      </c>
      <c r="Q244" s="13" t="s">
        <v>55</v>
      </c>
      <c r="R244" s="13" t="s">
        <v>48</v>
      </c>
      <c r="S244" s="13" t="s">
        <v>37</v>
      </c>
      <c r="T244" s="13"/>
      <c r="U244" s="13" t="s">
        <v>57</v>
      </c>
      <c r="V244" s="13" t="s">
        <v>58</v>
      </c>
      <c r="W244" s="13" t="s">
        <v>50</v>
      </c>
      <c r="X244" s="192">
        <v>508000</v>
      </c>
      <c r="Y244" s="193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85">
        <f t="shared" si="46"/>
        <v>62323.784615384611</v>
      </c>
      <c r="AD244" s="141">
        <v>0.1167</v>
      </c>
      <c r="AE244" s="186">
        <f t="shared" si="47"/>
        <v>1</v>
      </c>
      <c r="AF244" s="186">
        <f>IF(AND(COUNTIFS($J$18:J244,J244)=1,AE244=1),1,"")</f>
        <v>1</v>
      </c>
      <c r="AG244" s="186">
        <f>IF(C244="","",IF(AND(COUNTIFS($J$18:J244,J244)=1,C244&lt;&gt;""),1,""))</f>
        <v>1</v>
      </c>
      <c r="AH244" s="186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174</v>
      </c>
      <c r="AM244" s="17">
        <v>508000</v>
      </c>
      <c r="AN244" s="17" t="s">
        <v>175</v>
      </c>
      <c r="AO244" s="17"/>
      <c r="AP244" s="28" t="str">
        <f t="shared" si="51"/>
        <v>20184</v>
      </c>
      <c r="AQ244" s="28" t="str">
        <f t="shared" si="52"/>
        <v>20184RMB</v>
      </c>
      <c r="AR244" s="214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28</v>
      </c>
      <c r="B245" s="179">
        <v>2018</v>
      </c>
      <c r="C245" s="179">
        <v>4</v>
      </c>
      <c r="D245" s="39" t="str">
        <f t="shared" si="57"/>
        <v>Q1</v>
      </c>
      <c r="E245" s="13" t="s">
        <v>28</v>
      </c>
      <c r="F245" s="179">
        <v>2018</v>
      </c>
      <c r="G245" s="179">
        <v>4</v>
      </c>
      <c r="H245" s="191"/>
      <c r="I245" s="39" t="str">
        <f t="shared" si="44"/>
        <v>Q1</v>
      </c>
      <c r="J245" s="191" t="s">
        <v>176</v>
      </c>
      <c r="K245" s="191" t="s">
        <v>177</v>
      </c>
      <c r="L245" s="17" t="s">
        <v>86</v>
      </c>
      <c r="M245" s="13" t="s">
        <v>46</v>
      </c>
      <c r="N245" s="13">
        <v>1</v>
      </c>
      <c r="O245" s="13"/>
      <c r="P245" s="39" t="str">
        <f t="shared" si="45"/>
        <v>MAIN UNIT</v>
      </c>
      <c r="Q245" s="13" t="s">
        <v>47</v>
      </c>
      <c r="R245" s="13" t="s">
        <v>48</v>
      </c>
      <c r="S245" s="13" t="s">
        <v>37</v>
      </c>
      <c r="T245" s="13" t="s">
        <v>178</v>
      </c>
      <c r="U245" s="13" t="s">
        <v>57</v>
      </c>
      <c r="V245" s="13" t="s">
        <v>80</v>
      </c>
      <c r="W245" s="13" t="s">
        <v>50</v>
      </c>
      <c r="X245" s="192">
        <v>870600</v>
      </c>
      <c r="Y245" s="193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85">
        <f t="shared" si="46"/>
        <v>115137.96615384615</v>
      </c>
      <c r="AD245" s="141">
        <v>0.1258</v>
      </c>
      <c r="AE245" s="186">
        <f t="shared" si="47"/>
        <v>0</v>
      </c>
      <c r="AF245" s="186" t="str">
        <f>IF(AND(COUNTIFS($J$18:J245,J245)=1,AE245=1),1,"")</f>
        <v/>
      </c>
      <c r="AG245" s="186">
        <f>IF(C245="","",IF(AND(COUNTIFS($J$18:J245,J245)=1,C245&lt;&gt;""),1,""))</f>
        <v>1</v>
      </c>
      <c r="AH245" s="186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179</v>
      </c>
      <c r="AM245" s="17">
        <v>870600</v>
      </c>
      <c r="AN245" s="17" t="s">
        <v>180</v>
      </c>
      <c r="AO245" s="17"/>
      <c r="AP245" s="28" t="str">
        <f t="shared" si="51"/>
        <v>20184</v>
      </c>
      <c r="AQ245" s="28" t="str">
        <f t="shared" si="52"/>
        <v>20184RMB</v>
      </c>
      <c r="AR245" s="214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28</v>
      </c>
      <c r="B246" s="179">
        <v>2018</v>
      </c>
      <c r="C246" s="179">
        <v>4</v>
      </c>
      <c r="D246" s="39" t="str">
        <f t="shared" si="57"/>
        <v>Q1</v>
      </c>
      <c r="E246" s="13" t="s">
        <v>28</v>
      </c>
      <c r="F246" s="179">
        <v>2018</v>
      </c>
      <c r="G246" s="179">
        <v>4</v>
      </c>
      <c r="H246" s="191"/>
      <c r="I246" s="39" t="str">
        <f t="shared" si="44"/>
        <v>Q1</v>
      </c>
      <c r="J246" s="191" t="s">
        <v>181</v>
      </c>
      <c r="K246" s="191" t="s">
        <v>182</v>
      </c>
      <c r="L246" s="17" t="s">
        <v>54</v>
      </c>
      <c r="M246" s="13" t="s">
        <v>46</v>
      </c>
      <c r="N246" s="13">
        <v>1</v>
      </c>
      <c r="O246" s="13"/>
      <c r="P246" s="39" t="str">
        <f t="shared" si="45"/>
        <v>MAIN UNIT</v>
      </c>
      <c r="Q246" s="13" t="s">
        <v>55</v>
      </c>
      <c r="R246" s="13" t="s">
        <v>48</v>
      </c>
      <c r="S246" s="13" t="s">
        <v>37</v>
      </c>
      <c r="T246" s="13" t="s">
        <v>87</v>
      </c>
      <c r="U246" s="13" t="s">
        <v>57</v>
      </c>
      <c r="V246" s="13" t="s">
        <v>80</v>
      </c>
      <c r="W246" s="13" t="s">
        <v>50</v>
      </c>
      <c r="X246" s="192">
        <v>595000</v>
      </c>
      <c r="Y246" s="193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85">
        <f t="shared" si="46"/>
        <v>79189.923076923063</v>
      </c>
      <c r="AD246" s="141">
        <v>0.12659999999999999</v>
      </c>
      <c r="AE246" s="186">
        <f t="shared" si="47"/>
        <v>1</v>
      </c>
      <c r="AF246" s="186">
        <f>IF(AND(COUNTIFS($J$18:J246,J246)=1,AE246=1),1,"")</f>
        <v>1</v>
      </c>
      <c r="AG246" s="186">
        <f>IF(C246="","",IF(AND(COUNTIFS($J$18:J246,J246)=1,C246&lt;&gt;""),1,""))</f>
        <v>1</v>
      </c>
      <c r="AH246" s="186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214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28</v>
      </c>
      <c r="B247" s="179">
        <v>2018</v>
      </c>
      <c r="C247" s="179">
        <v>4</v>
      </c>
      <c r="D247" s="39" t="str">
        <f t="shared" si="57"/>
        <v>Q1</v>
      </c>
      <c r="E247" s="13" t="s">
        <v>28</v>
      </c>
      <c r="F247" s="179">
        <v>2018</v>
      </c>
      <c r="G247" s="179">
        <v>8</v>
      </c>
      <c r="H247" s="191"/>
      <c r="I247" s="39" t="str">
        <f t="shared" si="44"/>
        <v>Q2</v>
      </c>
      <c r="J247" s="191" t="s">
        <v>183</v>
      </c>
      <c r="K247" s="191" t="s">
        <v>184</v>
      </c>
      <c r="L247" s="17" t="s">
        <v>78</v>
      </c>
      <c r="M247" s="13" t="s">
        <v>46</v>
      </c>
      <c r="N247" s="13">
        <v>2</v>
      </c>
      <c r="O247" s="13"/>
      <c r="P247" s="39" t="str">
        <f t="shared" si="45"/>
        <v>MAIN UNIT</v>
      </c>
      <c r="Q247" s="13" t="s">
        <v>47</v>
      </c>
      <c r="R247" s="13" t="s">
        <v>48</v>
      </c>
      <c r="S247" s="13" t="s">
        <v>36</v>
      </c>
      <c r="T247" s="13" t="s">
        <v>64</v>
      </c>
      <c r="U247" s="13" t="s">
        <v>65</v>
      </c>
      <c r="V247" s="13" t="s">
        <v>66</v>
      </c>
      <c r="W247" s="13" t="s">
        <v>95</v>
      </c>
      <c r="X247" s="192">
        <v>15800000</v>
      </c>
      <c r="Y247" s="193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85">
        <f t="shared" si="46"/>
        <v>306211.58399999997</v>
      </c>
      <c r="AD247" s="141">
        <v>0.13439999999999999</v>
      </c>
      <c r="AE247" s="186">
        <f t="shared" si="47"/>
        <v>0</v>
      </c>
      <c r="AF247" s="186" t="str">
        <f>IF(AND(COUNTIFS($J$18:J247,J247)=1,AE247=1),1,"")</f>
        <v/>
      </c>
      <c r="AG247" s="186">
        <f>IF(C247="","",IF(AND(COUNTIFS($J$18:J247,J247)=1,C247&lt;&gt;""),1,""))</f>
        <v>1</v>
      </c>
      <c r="AH247" s="186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214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28</v>
      </c>
      <c r="B248" s="179">
        <v>2018</v>
      </c>
      <c r="C248" s="179">
        <v>4</v>
      </c>
      <c r="D248" s="39" t="str">
        <f t="shared" si="57"/>
        <v>Q1</v>
      </c>
      <c r="E248" s="13" t="s">
        <v>28</v>
      </c>
      <c r="F248" s="179">
        <v>2018</v>
      </c>
      <c r="G248" s="179">
        <v>8</v>
      </c>
      <c r="H248" s="191"/>
      <c r="I248" s="39" t="str">
        <f t="shared" si="44"/>
        <v>Q2</v>
      </c>
      <c r="J248" s="191" t="s">
        <v>185</v>
      </c>
      <c r="K248" s="191" t="s">
        <v>186</v>
      </c>
      <c r="L248" s="17" t="s">
        <v>54</v>
      </c>
      <c r="M248" s="13" t="s">
        <v>46</v>
      </c>
      <c r="N248" s="13">
        <v>2</v>
      </c>
      <c r="O248" s="13"/>
      <c r="P248" s="39" t="str">
        <f t="shared" si="45"/>
        <v>MAIN UNIT</v>
      </c>
      <c r="Q248" s="13" t="s">
        <v>47</v>
      </c>
      <c r="R248" s="13" t="s">
        <v>48</v>
      </c>
      <c r="S248" s="13" t="s">
        <v>36</v>
      </c>
      <c r="T248" s="13" t="s">
        <v>64</v>
      </c>
      <c r="U248" s="13" t="s">
        <v>65</v>
      </c>
      <c r="V248" s="13" t="s">
        <v>118</v>
      </c>
      <c r="W248" s="13" t="s">
        <v>95</v>
      </c>
      <c r="X248" s="192">
        <v>11940000</v>
      </c>
      <c r="Y248" s="193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85">
        <f t="shared" si="46"/>
        <v>275479.67999999999</v>
      </c>
      <c r="AD248" s="141">
        <v>0.16</v>
      </c>
      <c r="AE248" s="186">
        <f t="shared" si="47"/>
        <v>0</v>
      </c>
      <c r="AF248" s="186" t="str">
        <f>IF(AND(COUNTIFS($J$18:J248,J248)=1,AE248=1),1,"")</f>
        <v/>
      </c>
      <c r="AG248" s="186">
        <f>IF(C248="","",IF(AND(COUNTIFS($J$18:J248,J248)=1,C248&lt;&gt;""),1,""))</f>
        <v>1</v>
      </c>
      <c r="AH248" s="186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214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28</v>
      </c>
      <c r="B249" s="179">
        <v>2018</v>
      </c>
      <c r="C249" s="179">
        <v>4</v>
      </c>
      <c r="D249" s="39" t="str">
        <f t="shared" si="57"/>
        <v>Q1</v>
      </c>
      <c r="E249" s="13" t="s">
        <v>28</v>
      </c>
      <c r="F249" s="179">
        <v>2018</v>
      </c>
      <c r="G249" s="179">
        <v>12</v>
      </c>
      <c r="H249" s="191"/>
      <c r="I249" s="39" t="str">
        <f t="shared" si="44"/>
        <v>Q3</v>
      </c>
      <c r="J249" s="191" t="s">
        <v>187</v>
      </c>
      <c r="K249" s="191" t="s">
        <v>186</v>
      </c>
      <c r="L249" s="17" t="s">
        <v>78</v>
      </c>
      <c r="M249" s="13" t="s">
        <v>46</v>
      </c>
      <c r="N249" s="13">
        <v>2</v>
      </c>
      <c r="O249" s="13"/>
      <c r="P249" s="39" t="str">
        <f t="shared" si="45"/>
        <v>MAIN UNIT</v>
      </c>
      <c r="Q249" s="13" t="s">
        <v>47</v>
      </c>
      <c r="R249" s="13" t="s">
        <v>48</v>
      </c>
      <c r="S249" s="13" t="s">
        <v>36</v>
      </c>
      <c r="T249" s="13" t="s">
        <v>64</v>
      </c>
      <c r="U249" s="13" t="s">
        <v>65</v>
      </c>
      <c r="V249" s="13" t="s">
        <v>118</v>
      </c>
      <c r="W249" s="13" t="s">
        <v>95</v>
      </c>
      <c r="X249" s="192">
        <v>15000000</v>
      </c>
      <c r="Y249" s="193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85">
        <f t="shared" si="46"/>
        <v>337920</v>
      </c>
      <c r="AD249" s="141">
        <v>0.16</v>
      </c>
      <c r="AE249" s="186">
        <f t="shared" si="47"/>
        <v>0</v>
      </c>
      <c r="AF249" s="186" t="str">
        <f>IF(AND(COUNTIFS($J$18:J249,J249)=1,AE249=1),1,"")</f>
        <v/>
      </c>
      <c r="AG249" s="186" t="str">
        <f>IF(C249="","",IF(AND(COUNTIFS($J$18:J249,J249)=1,C249&lt;&gt;""),1,""))</f>
        <v/>
      </c>
      <c r="AH249" s="186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214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28</v>
      </c>
      <c r="B250" s="179">
        <v>2018</v>
      </c>
      <c r="C250" s="179">
        <v>4</v>
      </c>
      <c r="D250" s="39" t="str">
        <f t="shared" si="57"/>
        <v>Q1</v>
      </c>
      <c r="E250" s="13" t="s">
        <v>28</v>
      </c>
      <c r="F250" s="179">
        <v>2018</v>
      </c>
      <c r="G250" s="179">
        <v>7</v>
      </c>
      <c r="H250" s="191"/>
      <c r="I250" s="39" t="str">
        <f t="shared" si="44"/>
        <v>Q2</v>
      </c>
      <c r="J250" s="191" t="s">
        <v>188</v>
      </c>
      <c r="K250" s="191" t="s">
        <v>189</v>
      </c>
      <c r="L250" s="17" t="s">
        <v>86</v>
      </c>
      <c r="M250" s="13" t="s">
        <v>46</v>
      </c>
      <c r="N250" s="13">
        <v>1</v>
      </c>
      <c r="O250" s="13"/>
      <c r="P250" s="39" t="str">
        <f t="shared" si="45"/>
        <v>MAIN UNIT</v>
      </c>
      <c r="Q250" s="13" t="s">
        <v>55</v>
      </c>
      <c r="R250" s="13" t="s">
        <v>48</v>
      </c>
      <c r="S250" s="13" t="s">
        <v>37</v>
      </c>
      <c r="T250" s="13" t="s">
        <v>154</v>
      </c>
      <c r="U250" s="13" t="s">
        <v>57</v>
      </c>
      <c r="V250" s="13" t="s">
        <v>88</v>
      </c>
      <c r="W250" s="13" t="s">
        <v>50</v>
      </c>
      <c r="X250" s="192">
        <v>540000</v>
      </c>
      <c r="Y250" s="193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85">
        <f t="shared" si="46"/>
        <v>70586.379310344826</v>
      </c>
      <c r="AD250" s="141">
        <v>0.1285</v>
      </c>
      <c r="AE250" s="186">
        <f t="shared" si="47"/>
        <v>1</v>
      </c>
      <c r="AF250" s="186">
        <f>IF(AND(COUNTIFS($J$18:J250,J250)=1,AE250=1),1,"")</f>
        <v>1</v>
      </c>
      <c r="AG250" s="186">
        <f>IF(C250="","",IF(AND(COUNTIFS($J$18:J250,J250)=1,C250&lt;&gt;""),1,""))</f>
        <v>1</v>
      </c>
      <c r="AH250" s="186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214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28</v>
      </c>
      <c r="B251" s="179">
        <v>2018</v>
      </c>
      <c r="C251" s="179">
        <v>4</v>
      </c>
      <c r="D251" s="39" t="str">
        <f t="shared" si="57"/>
        <v>Q1</v>
      </c>
      <c r="E251" s="13" t="s">
        <v>28</v>
      </c>
      <c r="F251" s="179">
        <v>2018</v>
      </c>
      <c r="G251" s="179">
        <v>7</v>
      </c>
      <c r="H251" s="191"/>
      <c r="I251" s="39" t="str">
        <f t="shared" si="44"/>
        <v>Q2</v>
      </c>
      <c r="J251" s="191" t="s">
        <v>190</v>
      </c>
      <c r="K251" s="191" t="s">
        <v>3084</v>
      </c>
      <c r="L251" s="17" t="s">
        <v>63</v>
      </c>
      <c r="M251" s="13" t="s">
        <v>46</v>
      </c>
      <c r="N251" s="13">
        <v>1</v>
      </c>
      <c r="O251" s="13"/>
      <c r="P251" s="39" t="str">
        <f t="shared" si="45"/>
        <v>MAIN UNIT</v>
      </c>
      <c r="Q251" s="13" t="s">
        <v>55</v>
      </c>
      <c r="R251" s="13" t="s">
        <v>48</v>
      </c>
      <c r="S251" s="13" t="s">
        <v>37</v>
      </c>
      <c r="T251" s="13" t="s">
        <v>87</v>
      </c>
      <c r="U251" s="13" t="s">
        <v>57</v>
      </c>
      <c r="V251" s="13" t="s">
        <v>88</v>
      </c>
      <c r="W251" s="13" t="s">
        <v>50</v>
      </c>
      <c r="X251" s="192">
        <v>834000</v>
      </c>
      <c r="Y251" s="193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85">
        <f t="shared" si="46"/>
        <v>120469.86206896551</v>
      </c>
      <c r="AD251" s="141">
        <v>0.14199999999999999</v>
      </c>
      <c r="AE251" s="186">
        <f t="shared" si="47"/>
        <v>1</v>
      </c>
      <c r="AF251" s="186">
        <f>IF(AND(COUNTIFS($J$18:J251,J251)=1,AE251=1),1,"")</f>
        <v>1</v>
      </c>
      <c r="AG251" s="186">
        <f>IF(C251="","",IF(AND(COUNTIFS($J$18:J251,J251)=1,C251&lt;&gt;""),1,""))</f>
        <v>1</v>
      </c>
      <c r="AH251" s="186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214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28</v>
      </c>
      <c r="B252" s="179">
        <v>2018</v>
      </c>
      <c r="C252" s="179">
        <v>4</v>
      </c>
      <c r="D252" s="39" t="str">
        <f t="shared" si="57"/>
        <v>Q1</v>
      </c>
      <c r="E252" s="13" t="s">
        <v>28</v>
      </c>
      <c r="F252" s="179">
        <v>2018</v>
      </c>
      <c r="G252" s="179">
        <v>7</v>
      </c>
      <c r="H252" s="191"/>
      <c r="I252" s="39" t="str">
        <f t="shared" si="44"/>
        <v>Q2</v>
      </c>
      <c r="J252" s="191" t="s">
        <v>191</v>
      </c>
      <c r="K252" s="191" t="s">
        <v>192</v>
      </c>
      <c r="L252" s="17" t="s">
        <v>78</v>
      </c>
      <c r="M252" s="13" t="s">
        <v>46</v>
      </c>
      <c r="N252" s="13">
        <v>1</v>
      </c>
      <c r="O252" s="13"/>
      <c r="P252" s="39" t="str">
        <f t="shared" si="45"/>
        <v>MAIN UNIT</v>
      </c>
      <c r="Q252" s="13" t="s">
        <v>55</v>
      </c>
      <c r="R252" s="13" t="s">
        <v>48</v>
      </c>
      <c r="S252" s="13" t="s">
        <v>37</v>
      </c>
      <c r="T252" s="13" t="s">
        <v>56</v>
      </c>
      <c r="U252" s="13" t="s">
        <v>57</v>
      </c>
      <c r="V252" s="13" t="s">
        <v>58</v>
      </c>
      <c r="W252" s="13" t="s">
        <v>50</v>
      </c>
      <c r="X252" s="192">
        <v>891952</v>
      </c>
      <c r="Y252" s="193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85">
        <f t="shared" si="46"/>
        <v>119949.08982068967</v>
      </c>
      <c r="AD252" s="141">
        <v>0.13220000000000001</v>
      </c>
      <c r="AE252" s="186">
        <f t="shared" si="47"/>
        <v>1</v>
      </c>
      <c r="AF252" s="186">
        <f>IF(AND(COUNTIFS($J$18:J252,J252)=1,AE252=1),1,"")</f>
        <v>1</v>
      </c>
      <c r="AG252" s="186">
        <f>IF(C252="","",IF(AND(COUNTIFS($J$18:J252,J252)=1,C252&lt;&gt;""),1,""))</f>
        <v>1</v>
      </c>
      <c r="AH252" s="186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214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28</v>
      </c>
      <c r="B253" s="179">
        <v>2018</v>
      </c>
      <c r="C253" s="179">
        <v>4</v>
      </c>
      <c r="D253" s="39" t="str">
        <f t="shared" si="57"/>
        <v>Q1</v>
      </c>
      <c r="E253" s="13" t="s">
        <v>28</v>
      </c>
      <c r="F253" s="179">
        <v>2018</v>
      </c>
      <c r="G253" s="179">
        <v>7</v>
      </c>
      <c r="H253" s="191"/>
      <c r="I253" s="39" t="str">
        <f t="shared" si="44"/>
        <v>Q2</v>
      </c>
      <c r="J253" s="191" t="s">
        <v>191</v>
      </c>
      <c r="K253" s="191" t="s">
        <v>192</v>
      </c>
      <c r="L253" s="17" t="s">
        <v>54</v>
      </c>
      <c r="M253" s="13" t="s">
        <v>46</v>
      </c>
      <c r="N253" s="13">
        <v>1</v>
      </c>
      <c r="O253" s="13"/>
      <c r="P253" s="39" t="str">
        <f t="shared" si="45"/>
        <v>MAIN UNIT</v>
      </c>
      <c r="Q253" s="13" t="s">
        <v>55</v>
      </c>
      <c r="R253" s="13" t="s">
        <v>48</v>
      </c>
      <c r="S253" s="13" t="s">
        <v>37</v>
      </c>
      <c r="T253" s="13" t="s">
        <v>56</v>
      </c>
      <c r="U253" s="13" t="s">
        <v>57</v>
      </c>
      <c r="V253" s="13" t="s">
        <v>58</v>
      </c>
      <c r="W253" s="13" t="s">
        <v>50</v>
      </c>
      <c r="X253" s="192">
        <v>1168048</v>
      </c>
      <c r="Y253" s="193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85">
        <f t="shared" si="46"/>
        <v>157078.28948965517</v>
      </c>
      <c r="AD253" s="141">
        <v>0.13220000000000001</v>
      </c>
      <c r="AE253" s="186">
        <f t="shared" si="47"/>
        <v>1</v>
      </c>
      <c r="AF253" s="186" t="str">
        <f>IF(AND(COUNTIFS($J$18:J253,J253)=1,AE253=1),1,"")</f>
        <v/>
      </c>
      <c r="AG253" s="186" t="str">
        <f>IF(C253="","",IF(AND(COUNTIFS($J$18:J253,J253)=1,C253&lt;&gt;""),1,""))</f>
        <v/>
      </c>
      <c r="AH253" s="186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214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28</v>
      </c>
      <c r="B254" s="179">
        <v>2018</v>
      </c>
      <c r="C254" s="179">
        <v>4</v>
      </c>
      <c r="D254" s="39" t="str">
        <f t="shared" si="57"/>
        <v>Q1</v>
      </c>
      <c r="E254" s="13" t="s">
        <v>28</v>
      </c>
      <c r="F254" s="179">
        <v>2018</v>
      </c>
      <c r="G254" s="179">
        <v>7</v>
      </c>
      <c r="H254" s="191"/>
      <c r="I254" s="39" t="str">
        <f t="shared" si="44"/>
        <v>Q2</v>
      </c>
      <c r="J254" s="191" t="s">
        <v>193</v>
      </c>
      <c r="K254" s="191" t="s">
        <v>194</v>
      </c>
      <c r="L254" s="17" t="s">
        <v>63</v>
      </c>
      <c r="M254" s="13" t="s">
        <v>46</v>
      </c>
      <c r="N254" s="13">
        <v>2</v>
      </c>
      <c r="O254" s="13"/>
      <c r="P254" s="39" t="str">
        <f t="shared" si="45"/>
        <v>MAIN UNIT</v>
      </c>
      <c r="Q254" s="13" t="s">
        <v>47</v>
      </c>
      <c r="R254" s="13" t="s">
        <v>48</v>
      </c>
      <c r="S254" s="13" t="s">
        <v>37</v>
      </c>
      <c r="T254" s="13" t="s">
        <v>195</v>
      </c>
      <c r="U254" s="13" t="s">
        <v>196</v>
      </c>
      <c r="V254" s="13" t="s">
        <v>197</v>
      </c>
      <c r="W254" s="13" t="s">
        <v>50</v>
      </c>
      <c r="X254" s="192">
        <v>1306000</v>
      </c>
      <c r="Y254" s="193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85">
        <f t="shared" si="46"/>
        <v>254543.90344827581</v>
      </c>
      <c r="AD254" s="141">
        <v>9.5799999999999996E-2</v>
      </c>
      <c r="AE254" s="186">
        <f t="shared" si="47"/>
        <v>0</v>
      </c>
      <c r="AF254" s="186" t="str">
        <f>IF(AND(COUNTIFS($J$18:J254,J254)=1,AE254=1),1,"")</f>
        <v/>
      </c>
      <c r="AG254" s="186">
        <f>IF(C254="","",IF(AND(COUNTIFS($J$18:J254,J254)=1,C254&lt;&gt;""),1,""))</f>
        <v>1</v>
      </c>
      <c r="AH254" s="186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214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28</v>
      </c>
      <c r="B255" s="179">
        <v>2018</v>
      </c>
      <c r="C255" s="179">
        <v>4</v>
      </c>
      <c r="D255" s="39" t="str">
        <f t="shared" si="57"/>
        <v>Q1</v>
      </c>
      <c r="E255" s="13" t="s">
        <v>28</v>
      </c>
      <c r="F255" s="179">
        <v>2018</v>
      </c>
      <c r="G255" s="179">
        <v>7</v>
      </c>
      <c r="H255" s="191"/>
      <c r="I255" s="39" t="str">
        <f t="shared" si="44"/>
        <v>Q2</v>
      </c>
      <c r="J255" s="191" t="s">
        <v>183</v>
      </c>
      <c r="K255" s="191" t="s">
        <v>184</v>
      </c>
      <c r="L255" s="17" t="s">
        <v>54</v>
      </c>
      <c r="M255" s="13" t="s">
        <v>46</v>
      </c>
      <c r="N255" s="13">
        <v>2</v>
      </c>
      <c r="O255" s="13"/>
      <c r="P255" s="39" t="str">
        <f t="shared" si="45"/>
        <v>MAIN UNIT</v>
      </c>
      <c r="Q255" s="13" t="s">
        <v>47</v>
      </c>
      <c r="R255" s="13" t="s">
        <v>48</v>
      </c>
      <c r="S255" s="13" t="s">
        <v>36</v>
      </c>
      <c r="T255" s="13" t="s">
        <v>64</v>
      </c>
      <c r="U255" s="13" t="s">
        <v>65</v>
      </c>
      <c r="V255" s="13" t="s">
        <v>66</v>
      </c>
      <c r="W255" s="13" t="s">
        <v>95</v>
      </c>
      <c r="X255" s="192">
        <v>11700000</v>
      </c>
      <c r="Y255" s="193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85">
        <f t="shared" si="46"/>
        <v>227066.11199999999</v>
      </c>
      <c r="AD255" s="141">
        <v>0.13439999999999999</v>
      </c>
      <c r="AE255" s="186">
        <f t="shared" si="47"/>
        <v>0</v>
      </c>
      <c r="AF255" s="186" t="str">
        <f>IF(AND(COUNTIFS($J$18:J255,J255)=1,AE255=1),1,"")</f>
        <v/>
      </c>
      <c r="AG255" s="186" t="str">
        <f>IF(C255="","",IF(AND(COUNTIFS($J$18:J255,J255)=1,C255&lt;&gt;""),1,""))</f>
        <v/>
      </c>
      <c r="AH255" s="186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214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28</v>
      </c>
      <c r="B256" s="179">
        <v>2018</v>
      </c>
      <c r="C256" s="179">
        <v>4</v>
      </c>
      <c r="D256" s="39" t="str">
        <f t="shared" si="57"/>
        <v>Q1</v>
      </c>
      <c r="E256" s="13" t="s">
        <v>28</v>
      </c>
      <c r="F256" s="179">
        <v>2018</v>
      </c>
      <c r="G256" s="179">
        <v>7</v>
      </c>
      <c r="H256" s="191"/>
      <c r="I256" s="39" t="str">
        <f t="shared" si="44"/>
        <v>Q2</v>
      </c>
      <c r="J256" s="191" t="s">
        <v>198</v>
      </c>
      <c r="K256" s="191" t="s">
        <v>199</v>
      </c>
      <c r="L256" s="17" t="s">
        <v>54</v>
      </c>
      <c r="M256" s="13" t="s">
        <v>46</v>
      </c>
      <c r="N256" s="13">
        <v>2</v>
      </c>
      <c r="O256" s="13"/>
      <c r="P256" s="39" t="str">
        <f t="shared" si="45"/>
        <v>MAIN UNIT</v>
      </c>
      <c r="Q256" s="13" t="s">
        <v>55</v>
      </c>
      <c r="R256" s="13" t="s">
        <v>48</v>
      </c>
      <c r="S256" s="13" t="s">
        <v>36</v>
      </c>
      <c r="T256" s="13" t="s">
        <v>64</v>
      </c>
      <c r="U256" s="13" t="s">
        <v>65</v>
      </c>
      <c r="V256" s="13" t="s">
        <v>121</v>
      </c>
      <c r="W256" s="13" t="s">
        <v>95</v>
      </c>
      <c r="X256" s="192">
        <v>8790000</v>
      </c>
      <c r="Y256" s="193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85">
        <f t="shared" si="46"/>
        <v>160055.70359999998</v>
      </c>
      <c r="AD256" s="141">
        <v>0.12609999999999999</v>
      </c>
      <c r="AE256" s="186">
        <f t="shared" si="47"/>
        <v>1</v>
      </c>
      <c r="AF256" s="186">
        <f>IF(AND(COUNTIFS($J$18:J256,J256)=1,AE256=1),1,"")</f>
        <v>1</v>
      </c>
      <c r="AG256" s="186">
        <f>IF(C256="","",IF(AND(COUNTIFS($J$18:J256,J256)=1,C256&lt;&gt;""),1,""))</f>
        <v>1</v>
      </c>
      <c r="AH256" s="186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214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28</v>
      </c>
      <c r="B257" s="179">
        <v>2018</v>
      </c>
      <c r="C257" s="179">
        <v>4</v>
      </c>
      <c r="D257" s="39" t="str">
        <f t="shared" si="57"/>
        <v>Q1</v>
      </c>
      <c r="E257" s="13" t="s">
        <v>28</v>
      </c>
      <c r="F257" s="179">
        <v>2018</v>
      </c>
      <c r="G257" s="179">
        <v>6</v>
      </c>
      <c r="H257" s="191"/>
      <c r="I257" s="39" t="str">
        <f t="shared" si="44"/>
        <v>Q1</v>
      </c>
      <c r="J257" s="191" t="s">
        <v>200</v>
      </c>
      <c r="K257" s="191" t="s">
        <v>3085</v>
      </c>
      <c r="L257" s="17" t="s">
        <v>78</v>
      </c>
      <c r="M257" s="13" t="s">
        <v>46</v>
      </c>
      <c r="N257" s="13">
        <v>1</v>
      </c>
      <c r="O257" s="13"/>
      <c r="P257" s="39" t="str">
        <f t="shared" si="45"/>
        <v>MAIN UNIT</v>
      </c>
      <c r="Q257" s="13" t="s">
        <v>47</v>
      </c>
      <c r="R257" s="13" t="s">
        <v>48</v>
      </c>
      <c r="S257" s="13" t="s">
        <v>38</v>
      </c>
      <c r="T257" s="13" t="s">
        <v>201</v>
      </c>
      <c r="U257" s="13" t="s">
        <v>136</v>
      </c>
      <c r="V257" s="13" t="s">
        <v>202</v>
      </c>
      <c r="W257" s="13" t="s">
        <v>50</v>
      </c>
      <c r="X257" s="192">
        <v>965000</v>
      </c>
      <c r="Y257" s="193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85">
        <f t="shared" si="46"/>
        <v>122890.25431034484</v>
      </c>
      <c r="AD257" s="141">
        <v>0.1201</v>
      </c>
      <c r="AE257" s="186">
        <f t="shared" si="47"/>
        <v>0</v>
      </c>
      <c r="AF257" s="186" t="str">
        <f>IF(AND(COUNTIFS($J$18:J257,J257)=1,AE257=1),1,"")</f>
        <v/>
      </c>
      <c r="AG257" s="186">
        <f>IF(C257="","",IF(AND(COUNTIFS($J$18:J257,J257)=1,C257&lt;&gt;""),1,""))</f>
        <v>1</v>
      </c>
      <c r="AH257" s="186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203</v>
      </c>
      <c r="AP257" s="28" t="str">
        <f t="shared" si="51"/>
        <v>20186</v>
      </c>
      <c r="AQ257" s="28" t="str">
        <f t="shared" si="52"/>
        <v>20186RMB</v>
      </c>
      <c r="AR257" s="214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28</v>
      </c>
      <c r="B258" s="179">
        <v>2018</v>
      </c>
      <c r="C258" s="179">
        <v>4</v>
      </c>
      <c r="D258" s="39" t="str">
        <f t="shared" si="57"/>
        <v>Q1</v>
      </c>
      <c r="E258" s="13" t="s">
        <v>28</v>
      </c>
      <c r="F258" s="179">
        <v>2018</v>
      </c>
      <c r="G258" s="179">
        <v>6</v>
      </c>
      <c r="H258" s="191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191" t="s">
        <v>204</v>
      </c>
      <c r="K258" s="191" t="s">
        <v>205</v>
      </c>
      <c r="L258" s="17" t="s">
        <v>45</v>
      </c>
      <c r="M258" s="13" t="s">
        <v>46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55</v>
      </c>
      <c r="R258" s="13" t="s">
        <v>48</v>
      </c>
      <c r="S258" s="13" t="s">
        <v>37</v>
      </c>
      <c r="T258" s="13" t="s">
        <v>178</v>
      </c>
      <c r="U258" s="13" t="s">
        <v>57</v>
      </c>
      <c r="V258" s="13" t="s">
        <v>80</v>
      </c>
      <c r="W258" s="13" t="s">
        <v>50</v>
      </c>
      <c r="X258" s="192">
        <v>500000</v>
      </c>
      <c r="Y258" s="193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85">
        <f t="shared" ref="AC258:AC321" si="61">IF(R258&lt;&gt;"",AB258*AD258,"")</f>
        <v>74966.379310344826</v>
      </c>
      <c r="AD258" s="141">
        <v>0.1414</v>
      </c>
      <c r="AE258" s="186">
        <f t="shared" ref="AE258:AE321" si="62">IF(Q258="","",IF(Q258="Yes",1,0))</f>
        <v>1</v>
      </c>
      <c r="AF258" s="186">
        <f>IF(AND(COUNTIFS($J$18:J258,J258)=1,AE258=1),1,"")</f>
        <v>1</v>
      </c>
      <c r="AG258" s="186">
        <f>IF(C258="","",IF(AND(COUNTIFS($J$18:J258,J258)=1,C258&lt;&gt;""),1,""))</f>
        <v>1</v>
      </c>
      <c r="AH258" s="186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206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214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28</v>
      </c>
      <c r="B259" s="179">
        <v>2018</v>
      </c>
      <c r="C259" s="179">
        <v>4</v>
      </c>
      <c r="D259" s="39" t="str">
        <f t="shared" si="57"/>
        <v>Q1</v>
      </c>
      <c r="E259" s="13" t="s">
        <v>28</v>
      </c>
      <c r="F259" s="179">
        <v>2018</v>
      </c>
      <c r="G259" s="179">
        <v>6</v>
      </c>
      <c r="H259" s="191"/>
      <c r="I259" s="39" t="str">
        <f t="shared" si="59"/>
        <v>Q1</v>
      </c>
      <c r="J259" s="191" t="s">
        <v>207</v>
      </c>
      <c r="K259" s="191" t="s">
        <v>208</v>
      </c>
      <c r="L259" s="17" t="s">
        <v>86</v>
      </c>
      <c r="M259" s="13" t="s">
        <v>46</v>
      </c>
      <c r="N259" s="13">
        <v>1</v>
      </c>
      <c r="O259" s="13"/>
      <c r="P259" s="39" t="str">
        <f t="shared" si="60"/>
        <v>MAIN UNIT</v>
      </c>
      <c r="Q259" s="13" t="s">
        <v>55</v>
      </c>
      <c r="R259" s="13" t="s">
        <v>48</v>
      </c>
      <c r="S259" s="13" t="s">
        <v>37</v>
      </c>
      <c r="T259" s="13" t="s">
        <v>178</v>
      </c>
      <c r="U259" s="13" t="s">
        <v>57</v>
      </c>
      <c r="V259" s="13" t="s">
        <v>80</v>
      </c>
      <c r="W259" s="13" t="s">
        <v>50</v>
      </c>
      <c r="X259" s="192">
        <v>599000</v>
      </c>
      <c r="Y259" s="193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85">
        <f t="shared" si="61"/>
        <v>92096.25</v>
      </c>
      <c r="AD259" s="141">
        <v>0.14499999999999999</v>
      </c>
      <c r="AE259" s="186">
        <f t="shared" si="62"/>
        <v>1</v>
      </c>
      <c r="AF259" s="186">
        <f>IF(AND(COUNTIFS($J$18:J259,J259)=1,AE259=1),1,"")</f>
        <v>1</v>
      </c>
      <c r="AG259" s="186">
        <f>IF(C259="","",IF(AND(COUNTIFS($J$18:J259,J259)=1,C259&lt;&gt;""),1,""))</f>
        <v>1</v>
      </c>
      <c r="AH259" s="186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209</v>
      </c>
      <c r="AM259" s="17">
        <v>599000</v>
      </c>
      <c r="AN259" s="17" t="s">
        <v>210</v>
      </c>
      <c r="AO259" s="17"/>
      <c r="AP259" s="28" t="str">
        <f t="shared" si="66"/>
        <v>20186</v>
      </c>
      <c r="AQ259" s="28" t="str">
        <f t="shared" si="67"/>
        <v>20186RMB</v>
      </c>
      <c r="AR259" s="214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28</v>
      </c>
      <c r="B260" s="179">
        <v>2018</v>
      </c>
      <c r="C260" s="179">
        <v>4</v>
      </c>
      <c r="D260" s="39" t="str">
        <f t="shared" si="57"/>
        <v>Q1</v>
      </c>
      <c r="E260" s="13" t="s">
        <v>28</v>
      </c>
      <c r="F260" s="179">
        <v>2018</v>
      </c>
      <c r="G260" s="179">
        <v>6</v>
      </c>
      <c r="H260" s="191"/>
      <c r="I260" s="39" t="str">
        <f t="shared" si="59"/>
        <v>Q1</v>
      </c>
      <c r="J260" s="191" t="s">
        <v>211</v>
      </c>
      <c r="K260" s="191" t="s">
        <v>212</v>
      </c>
      <c r="L260" s="17" t="s">
        <v>54</v>
      </c>
      <c r="M260" s="13" t="s">
        <v>46</v>
      </c>
      <c r="N260" s="13">
        <v>2</v>
      </c>
      <c r="O260" s="13"/>
      <c r="P260" s="39" t="str">
        <f t="shared" si="60"/>
        <v>MAIN UNIT</v>
      </c>
      <c r="Q260" s="13" t="s">
        <v>55</v>
      </c>
      <c r="R260" s="13" t="s">
        <v>48</v>
      </c>
      <c r="S260" s="13" t="s">
        <v>36</v>
      </c>
      <c r="T260" s="13" t="s">
        <v>64</v>
      </c>
      <c r="U260" s="13" t="s">
        <v>65</v>
      </c>
      <c r="V260" s="13" t="s">
        <v>113</v>
      </c>
      <c r="W260" s="13" t="s">
        <v>50</v>
      </c>
      <c r="X260" s="192">
        <v>780000</v>
      </c>
      <c r="Y260" s="193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85">
        <f t="shared" si="61"/>
        <v>279880.13793103449</v>
      </c>
      <c r="AD260" s="141">
        <v>0.16919999999999999</v>
      </c>
      <c r="AE260" s="186">
        <f t="shared" si="62"/>
        <v>1</v>
      </c>
      <c r="AF260" s="186">
        <f>IF(AND(COUNTIFS($J$18:J260,J260)=1,AE260=1),1,"")</f>
        <v>1</v>
      </c>
      <c r="AG260" s="186">
        <f>IF(C260="","",IF(AND(COUNTIFS($J$18:J260,J260)=1,C260&lt;&gt;""),1,""))</f>
        <v>1</v>
      </c>
      <c r="AH260" s="186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214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28</v>
      </c>
      <c r="B261" s="179">
        <v>2018</v>
      </c>
      <c r="C261" s="179">
        <v>4</v>
      </c>
      <c r="D261" s="39" t="str">
        <f t="shared" si="57"/>
        <v>Q1</v>
      </c>
      <c r="E261" s="13" t="s">
        <v>28</v>
      </c>
      <c r="F261" s="179">
        <v>2018</v>
      </c>
      <c r="G261" s="179">
        <v>6</v>
      </c>
      <c r="H261" s="191"/>
      <c r="I261" s="39" t="str">
        <f t="shared" si="59"/>
        <v>Q1</v>
      </c>
      <c r="J261" s="191" t="s">
        <v>213</v>
      </c>
      <c r="K261" s="191" t="s">
        <v>214</v>
      </c>
      <c r="L261" s="17" t="s">
        <v>54</v>
      </c>
      <c r="M261" s="13" t="s">
        <v>46</v>
      </c>
      <c r="N261" s="13">
        <v>1</v>
      </c>
      <c r="O261" s="13"/>
      <c r="P261" s="39" t="str">
        <f t="shared" si="60"/>
        <v>MAIN UNIT</v>
      </c>
      <c r="Q261" s="13" t="s">
        <v>47</v>
      </c>
      <c r="R261" s="13" t="s">
        <v>48</v>
      </c>
      <c r="S261" s="13" t="s">
        <v>36</v>
      </c>
      <c r="T261" s="13" t="s">
        <v>91</v>
      </c>
      <c r="U261" s="13" t="s">
        <v>65</v>
      </c>
      <c r="V261" s="13" t="s">
        <v>121</v>
      </c>
      <c r="W261" s="13" t="s">
        <v>95</v>
      </c>
      <c r="X261" s="192">
        <v>9330000</v>
      </c>
      <c r="Y261" s="193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85">
        <f t="shared" si="61"/>
        <v>113166.18240000001</v>
      </c>
      <c r="AD261" s="141">
        <v>0.1648</v>
      </c>
      <c r="AE261" s="186">
        <f t="shared" si="62"/>
        <v>0</v>
      </c>
      <c r="AF261" s="186" t="str">
        <f>IF(AND(COUNTIFS($J$18:J261,J261)=1,AE261=1),1,"")</f>
        <v/>
      </c>
      <c r="AG261" s="186">
        <f>IF(C261="","",IF(AND(COUNTIFS($J$18:J261,J261)=1,C261&lt;&gt;""),1,""))</f>
        <v>1</v>
      </c>
      <c r="AH261" s="186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214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28</v>
      </c>
      <c r="B262" s="179">
        <v>2018</v>
      </c>
      <c r="C262" s="179">
        <v>4</v>
      </c>
      <c r="D262" s="39" t="str">
        <f t="shared" si="57"/>
        <v>Q1</v>
      </c>
      <c r="E262" s="13" t="s">
        <v>28</v>
      </c>
      <c r="F262" s="179">
        <v>2018</v>
      </c>
      <c r="G262" s="179">
        <v>6</v>
      </c>
      <c r="H262" s="191"/>
      <c r="I262" s="39" t="str">
        <f t="shared" si="59"/>
        <v>Q1</v>
      </c>
      <c r="J262" s="191" t="s">
        <v>215</v>
      </c>
      <c r="K262" s="191" t="s">
        <v>216</v>
      </c>
      <c r="L262" s="17" t="s">
        <v>54</v>
      </c>
      <c r="M262" s="13" t="s">
        <v>46</v>
      </c>
      <c r="N262" s="13">
        <v>1</v>
      </c>
      <c r="O262" s="13"/>
      <c r="P262" s="39" t="str">
        <f t="shared" si="60"/>
        <v>MAIN UNIT</v>
      </c>
      <c r="Q262" s="13" t="s">
        <v>47</v>
      </c>
      <c r="R262" s="13" t="s">
        <v>48</v>
      </c>
      <c r="S262" s="13" t="s">
        <v>36</v>
      </c>
      <c r="T262" s="13" t="s">
        <v>64</v>
      </c>
      <c r="U262" s="13" t="s">
        <v>65</v>
      </c>
      <c r="V262" s="13" t="s">
        <v>113</v>
      </c>
      <c r="W262" s="13" t="s">
        <v>95</v>
      </c>
      <c r="X262" s="192">
        <v>9651240</v>
      </c>
      <c r="Y262" s="193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85">
        <f t="shared" si="61"/>
        <v>127291.3625088</v>
      </c>
      <c r="AD262" s="141">
        <v>0.1792</v>
      </c>
      <c r="AE262" s="186">
        <f t="shared" si="62"/>
        <v>0</v>
      </c>
      <c r="AF262" s="186" t="str">
        <f>IF(AND(COUNTIFS($J$18:J262,J262)=1,AE262=1),1,"")</f>
        <v/>
      </c>
      <c r="AG262" s="186">
        <f>IF(C262="","",IF(AND(COUNTIFS($J$18:J262,J262)=1,C262&lt;&gt;""),1,""))</f>
        <v>1</v>
      </c>
      <c r="AH262" s="186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217</v>
      </c>
      <c r="AO262" s="17"/>
      <c r="AP262" s="28" t="str">
        <f t="shared" si="66"/>
        <v>20186</v>
      </c>
      <c r="AQ262" s="28" t="str">
        <f t="shared" si="67"/>
        <v>20186JPY</v>
      </c>
      <c r="AR262" s="214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28</v>
      </c>
      <c r="B263" s="179">
        <v>2018</v>
      </c>
      <c r="C263" s="179">
        <v>4</v>
      </c>
      <c r="D263" s="39" t="str">
        <f t="shared" si="57"/>
        <v>Q1</v>
      </c>
      <c r="E263" s="13" t="s">
        <v>28</v>
      </c>
      <c r="F263" s="179">
        <v>2018</v>
      </c>
      <c r="G263" s="179">
        <v>5</v>
      </c>
      <c r="H263" s="191"/>
      <c r="I263" s="39" t="str">
        <f t="shared" si="59"/>
        <v>Q1</v>
      </c>
      <c r="J263" s="191" t="s">
        <v>218</v>
      </c>
      <c r="K263" s="191" t="s">
        <v>219</v>
      </c>
      <c r="L263" s="17" t="s">
        <v>86</v>
      </c>
      <c r="M263" s="13" t="s">
        <v>46</v>
      </c>
      <c r="N263" s="13">
        <v>1</v>
      </c>
      <c r="O263" s="13"/>
      <c r="P263" s="39" t="str">
        <f t="shared" si="60"/>
        <v>MAIN UNIT</v>
      </c>
      <c r="Q263" s="13" t="s">
        <v>55</v>
      </c>
      <c r="R263" s="13" t="s">
        <v>48</v>
      </c>
      <c r="S263" s="13" t="s">
        <v>37</v>
      </c>
      <c r="T263" s="13" t="s">
        <v>220</v>
      </c>
      <c r="U263" s="13" t="s">
        <v>57</v>
      </c>
      <c r="V263" s="13" t="s">
        <v>88</v>
      </c>
      <c r="W263" s="13" t="s">
        <v>50</v>
      </c>
      <c r="X263" s="192">
        <v>550000</v>
      </c>
      <c r="Y263" s="193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85">
        <f t="shared" si="61"/>
        <v>72198.879310344826</v>
      </c>
      <c r="AD263" s="141">
        <v>0.12379999999999999</v>
      </c>
      <c r="AE263" s="186">
        <f t="shared" si="62"/>
        <v>1</v>
      </c>
      <c r="AF263" s="186">
        <f>IF(AND(COUNTIFS($J$18:J263,J263)=1,AE263=1),1,"")</f>
        <v>1</v>
      </c>
      <c r="AG263" s="186">
        <f>IF(C263="","",IF(AND(COUNTIFS($J$18:J263,J263)=1,C263&lt;&gt;""),1,""))</f>
        <v>1</v>
      </c>
      <c r="AH263" s="186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221</v>
      </c>
      <c r="AM263" s="17">
        <v>550000</v>
      </c>
      <c r="AN263" s="17" t="s">
        <v>222</v>
      </c>
      <c r="AO263" s="17" t="s">
        <v>156</v>
      </c>
      <c r="AP263" s="28" t="str">
        <f t="shared" si="66"/>
        <v>20185</v>
      </c>
      <c r="AQ263" s="28" t="str">
        <f t="shared" si="67"/>
        <v>20185RMB</v>
      </c>
      <c r="AR263" s="214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28</v>
      </c>
      <c r="B264" s="179">
        <v>2018</v>
      </c>
      <c r="C264" s="179">
        <v>4</v>
      </c>
      <c r="D264" s="39" t="str">
        <f t="shared" si="57"/>
        <v>Q1</v>
      </c>
      <c r="E264" s="13" t="s">
        <v>28</v>
      </c>
      <c r="F264" s="179">
        <v>2018</v>
      </c>
      <c r="G264" s="179">
        <v>5</v>
      </c>
      <c r="H264" s="191"/>
      <c r="I264" s="39" t="str">
        <f t="shared" si="59"/>
        <v>Q1</v>
      </c>
      <c r="J264" s="191" t="s">
        <v>223</v>
      </c>
      <c r="K264" s="191" t="s">
        <v>224</v>
      </c>
      <c r="L264" s="17" t="s">
        <v>63</v>
      </c>
      <c r="M264" s="13" t="s">
        <v>46</v>
      </c>
      <c r="N264" s="13">
        <v>1</v>
      </c>
      <c r="O264" s="13"/>
      <c r="P264" s="39" t="str">
        <f t="shared" si="60"/>
        <v>MAIN UNIT</v>
      </c>
      <c r="Q264" s="13" t="s">
        <v>55</v>
      </c>
      <c r="R264" s="13" t="s">
        <v>48</v>
      </c>
      <c r="S264" s="13" t="s">
        <v>37</v>
      </c>
      <c r="T264" s="13" t="s">
        <v>74</v>
      </c>
      <c r="U264" s="13" t="s">
        <v>57</v>
      </c>
      <c r="V264" s="13" t="s">
        <v>58</v>
      </c>
      <c r="W264" s="13" t="s">
        <v>50</v>
      </c>
      <c r="X264" s="192">
        <v>1035500</v>
      </c>
      <c r="Y264" s="193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85">
        <f t="shared" si="61"/>
        <v>136699.39008620693</v>
      </c>
      <c r="AD264" s="141">
        <v>0.1245</v>
      </c>
      <c r="AE264" s="186">
        <f t="shared" si="62"/>
        <v>1</v>
      </c>
      <c r="AF264" s="186">
        <f>IF(AND(COUNTIFS($J$18:J264,J264)=1,AE264=1),1,"")</f>
        <v>1</v>
      </c>
      <c r="AG264" s="186">
        <f>IF(C264="","",IF(AND(COUNTIFS($J$18:J264,J264)=1,C264&lt;&gt;""),1,""))</f>
        <v>1</v>
      </c>
      <c r="AH264" s="186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138</v>
      </c>
      <c r="AO264" s="17" t="s">
        <v>225</v>
      </c>
      <c r="AP264" s="28" t="str">
        <f t="shared" si="66"/>
        <v>20185</v>
      </c>
      <c r="AQ264" s="28" t="str">
        <f t="shared" si="67"/>
        <v>20185RMB</v>
      </c>
      <c r="AR264" s="214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28</v>
      </c>
      <c r="B265" s="179">
        <v>2018</v>
      </c>
      <c r="C265" s="179">
        <v>4</v>
      </c>
      <c r="D265" s="39" t="str">
        <f t="shared" si="57"/>
        <v>Q1</v>
      </c>
      <c r="E265" s="13" t="s">
        <v>28</v>
      </c>
      <c r="F265" s="179">
        <v>2018</v>
      </c>
      <c r="G265" s="179">
        <v>5</v>
      </c>
      <c r="H265" s="191"/>
      <c r="I265" s="39" t="str">
        <f t="shared" si="59"/>
        <v>Q1</v>
      </c>
      <c r="J265" s="191" t="s">
        <v>226</v>
      </c>
      <c r="K265" s="191" t="s">
        <v>227</v>
      </c>
      <c r="L265" s="17" t="s">
        <v>54</v>
      </c>
      <c r="M265" s="13" t="s">
        <v>46</v>
      </c>
      <c r="N265" s="13">
        <v>1</v>
      </c>
      <c r="O265" s="13"/>
      <c r="P265" s="39" t="str">
        <f t="shared" si="60"/>
        <v>MAIN UNIT</v>
      </c>
      <c r="Q265" s="13" t="s">
        <v>55</v>
      </c>
      <c r="R265" s="13" t="s">
        <v>48</v>
      </c>
      <c r="S265" s="13" t="s">
        <v>36</v>
      </c>
      <c r="T265" s="13" t="s">
        <v>228</v>
      </c>
      <c r="U265" s="13" t="s">
        <v>65</v>
      </c>
      <c r="V265" s="13" t="s">
        <v>98</v>
      </c>
      <c r="W265" s="13" t="s">
        <v>50</v>
      </c>
      <c r="X265" s="192">
        <v>440339</v>
      </c>
      <c r="Y265" s="193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85">
        <f t="shared" si="61"/>
        <v>57710.22197586207</v>
      </c>
      <c r="AD265" s="141">
        <v>0.1236</v>
      </c>
      <c r="AE265" s="186">
        <f t="shared" si="62"/>
        <v>1</v>
      </c>
      <c r="AF265" s="186">
        <f>IF(AND(COUNTIFS($J$18:J265,J265)=1,AE265=1),1,"")</f>
        <v>1</v>
      </c>
      <c r="AG265" s="186">
        <f>IF(C265="","",IF(AND(COUNTIFS($J$18:J265,J265)=1,C265&lt;&gt;""),1,""))</f>
        <v>1</v>
      </c>
      <c r="AH265" s="186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214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28</v>
      </c>
      <c r="B266" s="179">
        <v>2018</v>
      </c>
      <c r="C266" s="179">
        <v>4</v>
      </c>
      <c r="D266" s="39" t="str">
        <f t="shared" si="57"/>
        <v>Q1</v>
      </c>
      <c r="E266" s="13" t="s">
        <v>28</v>
      </c>
      <c r="F266" s="179">
        <v>2018</v>
      </c>
      <c r="G266" s="179">
        <v>5</v>
      </c>
      <c r="H266" s="191"/>
      <c r="I266" s="39" t="str">
        <f t="shared" si="59"/>
        <v>Q1</v>
      </c>
      <c r="J266" s="191" t="s">
        <v>229</v>
      </c>
      <c r="K266" s="191" t="s">
        <v>230</v>
      </c>
      <c r="L266" s="17" t="s">
        <v>54</v>
      </c>
      <c r="M266" s="13" t="s">
        <v>46</v>
      </c>
      <c r="N266" s="13">
        <v>1</v>
      </c>
      <c r="O266" s="13"/>
      <c r="P266" s="39" t="str">
        <f t="shared" si="60"/>
        <v>MAIN UNIT</v>
      </c>
      <c r="Q266" s="13" t="s">
        <v>55</v>
      </c>
      <c r="R266" s="13" t="s">
        <v>48</v>
      </c>
      <c r="S266" s="13" t="s">
        <v>36</v>
      </c>
      <c r="T266" s="13" t="s">
        <v>231</v>
      </c>
      <c r="U266" s="13" t="s">
        <v>65</v>
      </c>
      <c r="V266" s="13" t="s">
        <v>98</v>
      </c>
      <c r="W266" s="13" t="s">
        <v>95</v>
      </c>
      <c r="X266" s="192">
        <v>9611403</v>
      </c>
      <c r="Y266" s="193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85">
        <f t="shared" si="61"/>
        <v>116121.51094092001</v>
      </c>
      <c r="AD266" s="141">
        <v>0.1646</v>
      </c>
      <c r="AE266" s="186">
        <f t="shared" si="62"/>
        <v>1</v>
      </c>
      <c r="AF266" s="186">
        <f>IF(AND(COUNTIFS($J$18:J266,J266)=1,AE266=1),1,"")</f>
        <v>1</v>
      </c>
      <c r="AG266" s="186">
        <f>IF(C266="","",IF(AND(COUNTIFS($J$18:J266,J266)=1,C266&lt;&gt;""),1,""))</f>
        <v>1</v>
      </c>
      <c r="AH266" s="186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214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28</v>
      </c>
      <c r="B267" s="179">
        <v>2018</v>
      </c>
      <c r="C267" s="179">
        <v>4</v>
      </c>
      <c r="D267" s="39" t="str">
        <f t="shared" si="57"/>
        <v>Q1</v>
      </c>
      <c r="E267" s="13" t="s">
        <v>28</v>
      </c>
      <c r="F267" s="179">
        <v>2018</v>
      </c>
      <c r="G267" s="179">
        <v>5</v>
      </c>
      <c r="H267" s="191"/>
      <c r="I267" s="39" t="str">
        <f t="shared" si="59"/>
        <v>Q1</v>
      </c>
      <c r="J267" s="191" t="s">
        <v>232</v>
      </c>
      <c r="K267" s="191" t="s">
        <v>233</v>
      </c>
      <c r="L267" s="17" t="s">
        <v>54</v>
      </c>
      <c r="M267" s="13" t="s">
        <v>46</v>
      </c>
      <c r="N267" s="13">
        <v>1</v>
      </c>
      <c r="O267" s="13"/>
      <c r="P267" s="39" t="str">
        <f t="shared" si="60"/>
        <v>MAIN UNIT</v>
      </c>
      <c r="Q267" s="13" t="s">
        <v>47</v>
      </c>
      <c r="R267" s="13" t="s">
        <v>48</v>
      </c>
      <c r="S267" s="13" t="s">
        <v>36</v>
      </c>
      <c r="T267" s="13" t="s">
        <v>64</v>
      </c>
      <c r="U267" s="13" t="s">
        <v>65</v>
      </c>
      <c r="V267" s="13" t="s">
        <v>118</v>
      </c>
      <c r="W267" s="13" t="s">
        <v>50</v>
      </c>
      <c r="X267" s="192">
        <v>650000</v>
      </c>
      <c r="Y267" s="193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85">
        <f t="shared" si="61"/>
        <v>110275.86206896554</v>
      </c>
      <c r="AD267" s="141">
        <v>0.16</v>
      </c>
      <c r="AE267" s="186">
        <f t="shared" si="62"/>
        <v>0</v>
      </c>
      <c r="AF267" s="186" t="str">
        <f>IF(AND(COUNTIFS($J$18:J267,J267)=1,AE267=1),1,"")</f>
        <v/>
      </c>
      <c r="AG267" s="186">
        <f>IF(C267="","",IF(AND(COUNTIFS($J$18:J267,J267)=1,C267&lt;&gt;""),1,""))</f>
        <v>1</v>
      </c>
      <c r="AH267" s="186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214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28</v>
      </c>
      <c r="B268" s="179">
        <v>2018</v>
      </c>
      <c r="C268" s="179">
        <v>4</v>
      </c>
      <c r="D268" s="39" t="str">
        <f t="shared" si="57"/>
        <v>Q1</v>
      </c>
      <c r="E268" s="13" t="s">
        <v>28</v>
      </c>
      <c r="F268" s="179">
        <v>2018</v>
      </c>
      <c r="G268" s="179">
        <v>11</v>
      </c>
      <c r="H268" s="191"/>
      <c r="I268" s="39" t="str">
        <f t="shared" si="59"/>
        <v>Q3</v>
      </c>
      <c r="J268" s="191" t="s">
        <v>234</v>
      </c>
      <c r="K268" s="191" t="s">
        <v>224</v>
      </c>
      <c r="L268" s="17" t="s">
        <v>54</v>
      </c>
      <c r="M268" s="13" t="s">
        <v>46</v>
      </c>
      <c r="N268" s="13">
        <v>1</v>
      </c>
      <c r="O268" s="13"/>
      <c r="P268" s="39" t="str">
        <f t="shared" si="60"/>
        <v>MAIN UNIT</v>
      </c>
      <c r="Q268" s="13" t="s">
        <v>55</v>
      </c>
      <c r="R268" s="13" t="s">
        <v>48</v>
      </c>
      <c r="S268" s="13" t="s">
        <v>37</v>
      </c>
      <c r="T268" s="13" t="s">
        <v>74</v>
      </c>
      <c r="U268" s="13" t="s">
        <v>57</v>
      </c>
      <c r="V268" s="13" t="s">
        <v>58</v>
      </c>
      <c r="W268" s="13" t="s">
        <v>50</v>
      </c>
      <c r="X268" s="192">
        <v>783700</v>
      </c>
      <c r="Y268" s="193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85">
        <f t="shared" si="61"/>
        <v>87786.223060344841</v>
      </c>
      <c r="AD268" s="141">
        <v>0.11550000000000001</v>
      </c>
      <c r="AE268" s="186">
        <f t="shared" si="62"/>
        <v>1</v>
      </c>
      <c r="AF268" s="186">
        <f>IF(AND(COUNTIFS($J$18:J268,J268)=1,AE268=1),1,"")</f>
        <v>1</v>
      </c>
      <c r="AG268" s="186">
        <f>IF(C268="","",IF(AND(COUNTIFS($J$18:J268,J268)=1,C268&lt;&gt;""),1,""))</f>
        <v>1</v>
      </c>
      <c r="AH268" s="186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214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28</v>
      </c>
      <c r="B269" s="179">
        <v>2018</v>
      </c>
      <c r="C269" s="179">
        <v>4</v>
      </c>
      <c r="D269" s="39" t="str">
        <f t="shared" si="57"/>
        <v>Q1</v>
      </c>
      <c r="E269" s="13" t="s">
        <v>28</v>
      </c>
      <c r="F269" s="179">
        <v>2018</v>
      </c>
      <c r="G269" s="179">
        <v>9</v>
      </c>
      <c r="H269" s="191"/>
      <c r="I269" s="39" t="str">
        <f t="shared" si="59"/>
        <v>Q2</v>
      </c>
      <c r="J269" s="191" t="s">
        <v>235</v>
      </c>
      <c r="K269" s="191" t="s">
        <v>236</v>
      </c>
      <c r="L269" s="17" t="s">
        <v>54</v>
      </c>
      <c r="M269" s="13" t="s">
        <v>46</v>
      </c>
      <c r="N269" s="13">
        <v>1</v>
      </c>
      <c r="O269" s="13"/>
      <c r="P269" s="39" t="str">
        <f t="shared" si="60"/>
        <v>MAIN UNIT</v>
      </c>
      <c r="Q269" s="13" t="s">
        <v>55</v>
      </c>
      <c r="R269" s="13" t="s">
        <v>48</v>
      </c>
      <c r="S269" s="13" t="s">
        <v>36</v>
      </c>
      <c r="T269" s="13" t="s">
        <v>64</v>
      </c>
      <c r="U269" s="13" t="s">
        <v>65</v>
      </c>
      <c r="V269" s="13" t="s">
        <v>121</v>
      </c>
      <c r="W269" s="13" t="s">
        <v>95</v>
      </c>
      <c r="X269" s="192">
        <v>9000000</v>
      </c>
      <c r="Y269" s="193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85">
        <f t="shared" si="61"/>
        <v>73844.819999999992</v>
      </c>
      <c r="AD269" s="141">
        <v>0.1138</v>
      </c>
      <c r="AE269" s="186">
        <f t="shared" si="62"/>
        <v>1</v>
      </c>
      <c r="AF269" s="186">
        <f>IF(AND(COUNTIFS($J$18:J269,J269)=1,AE269=1),1,"")</f>
        <v>1</v>
      </c>
      <c r="AG269" s="186">
        <f>IF(C269="","",IF(AND(COUNTIFS($J$18:J269,J269)=1,C269&lt;&gt;""),1,""))</f>
        <v>1</v>
      </c>
      <c r="AH269" s="186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214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28</v>
      </c>
      <c r="B270" s="179">
        <v>2018</v>
      </c>
      <c r="C270" s="179">
        <v>4</v>
      </c>
      <c r="D270" s="39" t="str">
        <f t="shared" si="57"/>
        <v>Q1</v>
      </c>
      <c r="E270" s="13" t="s">
        <v>28</v>
      </c>
      <c r="F270" s="179">
        <v>2018</v>
      </c>
      <c r="G270" s="179">
        <v>9</v>
      </c>
      <c r="H270" s="191"/>
      <c r="I270" s="39" t="str">
        <f t="shared" si="59"/>
        <v>Q2</v>
      </c>
      <c r="J270" s="191" t="s">
        <v>235</v>
      </c>
      <c r="K270" s="191" t="s">
        <v>236</v>
      </c>
      <c r="L270" s="17" t="s">
        <v>78</v>
      </c>
      <c r="M270" s="13" t="s">
        <v>46</v>
      </c>
      <c r="N270" s="13">
        <v>2</v>
      </c>
      <c r="O270" s="13"/>
      <c r="P270" s="39" t="str">
        <f t="shared" si="60"/>
        <v>MAIN UNIT</v>
      </c>
      <c r="Q270" s="13" t="s">
        <v>55</v>
      </c>
      <c r="R270" s="13" t="s">
        <v>48</v>
      </c>
      <c r="S270" s="13" t="s">
        <v>36</v>
      </c>
      <c r="T270" s="13" t="s">
        <v>64</v>
      </c>
      <c r="U270" s="13" t="s">
        <v>65</v>
      </c>
      <c r="V270" s="13" t="s">
        <v>121</v>
      </c>
      <c r="W270" s="13" t="s">
        <v>95</v>
      </c>
      <c r="X270" s="192">
        <v>14000000</v>
      </c>
      <c r="Y270" s="193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85">
        <f t="shared" si="61"/>
        <v>229739.44</v>
      </c>
      <c r="AD270" s="141">
        <v>0.1138</v>
      </c>
      <c r="AE270" s="186">
        <f t="shared" si="62"/>
        <v>1</v>
      </c>
      <c r="AF270" s="186" t="str">
        <f>IF(AND(COUNTIFS($J$18:J270,J270)=1,AE270=1),1,"")</f>
        <v/>
      </c>
      <c r="AG270" s="186" t="str">
        <f>IF(C270="","",IF(AND(COUNTIFS($J$18:J270,J270)=1,C270&lt;&gt;""),1,""))</f>
        <v/>
      </c>
      <c r="AH270" s="186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214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28</v>
      </c>
      <c r="B271" s="179">
        <v>2018</v>
      </c>
      <c r="C271" s="179">
        <v>4</v>
      </c>
      <c r="D271" s="39" t="str">
        <f t="shared" si="57"/>
        <v>Q1</v>
      </c>
      <c r="E271" s="13" t="s">
        <v>28</v>
      </c>
      <c r="F271" s="179">
        <v>2018</v>
      </c>
      <c r="G271" s="179">
        <v>4</v>
      </c>
      <c r="H271" s="191"/>
      <c r="I271" s="39" t="str">
        <f t="shared" si="59"/>
        <v>Q1</v>
      </c>
      <c r="J271" s="191" t="s">
        <v>237</v>
      </c>
      <c r="K271" s="191" t="s">
        <v>238</v>
      </c>
      <c r="L271" s="17" t="s">
        <v>45</v>
      </c>
      <c r="M271" s="13" t="s">
        <v>46</v>
      </c>
      <c r="N271" s="13">
        <v>1</v>
      </c>
      <c r="O271" s="13"/>
      <c r="P271" s="39" t="str">
        <f t="shared" si="60"/>
        <v>MAIN UNIT</v>
      </c>
      <c r="Q271" s="13" t="s">
        <v>47</v>
      </c>
      <c r="R271" s="13" t="s">
        <v>48</v>
      </c>
      <c r="S271" s="13" t="s">
        <v>37</v>
      </c>
      <c r="T271" s="13" t="s">
        <v>87</v>
      </c>
      <c r="U271" s="13" t="s">
        <v>57</v>
      </c>
      <c r="V271" s="13" t="s">
        <v>58</v>
      </c>
      <c r="W271" s="13" t="s">
        <v>50</v>
      </c>
      <c r="X271" s="192">
        <v>580000</v>
      </c>
      <c r="Y271" s="193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85">
        <f t="shared" si="61"/>
        <v>82010.512820512828</v>
      </c>
      <c r="AD271" s="141">
        <v>0.13450000000000001</v>
      </c>
      <c r="AE271" s="186">
        <f t="shared" si="62"/>
        <v>0</v>
      </c>
      <c r="AF271" s="186" t="str">
        <f>IF(AND(COUNTIFS($J$18:J271,J271)=1,AE271=1),1,"")</f>
        <v/>
      </c>
      <c r="AG271" s="186">
        <f>IF(C271="","",IF(AND(COUNTIFS($J$18:J271,J271)=1,C271&lt;&gt;""),1,""))</f>
        <v>1</v>
      </c>
      <c r="AH271" s="186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239</v>
      </c>
      <c r="AM271" s="17">
        <v>580000</v>
      </c>
      <c r="AN271" s="17" t="s">
        <v>240</v>
      </c>
      <c r="AO271" s="17"/>
      <c r="AP271" s="28" t="str">
        <f t="shared" si="66"/>
        <v>20184</v>
      </c>
      <c r="AQ271" s="28" t="str">
        <f t="shared" si="67"/>
        <v>20184RMB</v>
      </c>
      <c r="AR271" s="214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28</v>
      </c>
      <c r="B272" s="179">
        <v>2018</v>
      </c>
      <c r="C272" s="179">
        <v>8</v>
      </c>
      <c r="D272" s="39" t="str">
        <f t="shared" si="57"/>
        <v>Q2</v>
      </c>
      <c r="E272" s="13" t="s">
        <v>28</v>
      </c>
      <c r="F272" s="179">
        <v>2018</v>
      </c>
      <c r="G272" s="179">
        <v>8</v>
      </c>
      <c r="H272" s="191"/>
      <c r="I272" s="39" t="str">
        <f t="shared" si="59"/>
        <v>Q2</v>
      </c>
      <c r="J272" s="191" t="s">
        <v>241</v>
      </c>
      <c r="K272" s="191" t="s">
        <v>184</v>
      </c>
      <c r="L272" s="17" t="s">
        <v>54</v>
      </c>
      <c r="M272" s="13" t="s">
        <v>46</v>
      </c>
      <c r="N272" s="13">
        <v>1</v>
      </c>
      <c r="O272" s="13"/>
      <c r="P272" s="39" t="str">
        <f t="shared" si="60"/>
        <v>MAIN UNIT</v>
      </c>
      <c r="Q272" s="13" t="s">
        <v>47</v>
      </c>
      <c r="R272" s="13" t="s">
        <v>242</v>
      </c>
      <c r="S272" s="13" t="s">
        <v>243</v>
      </c>
      <c r="T272" s="13" t="s">
        <v>244</v>
      </c>
      <c r="U272" s="13" t="s">
        <v>3308</v>
      </c>
      <c r="V272" s="13" t="s">
        <v>245</v>
      </c>
      <c r="W272" s="13" t="s">
        <v>246</v>
      </c>
      <c r="X272" s="192">
        <v>8360000</v>
      </c>
      <c r="Y272" s="193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85">
        <f t="shared" si="61"/>
        <v>97043.716</v>
      </c>
      <c r="AD272" s="141">
        <v>0.161</v>
      </c>
      <c r="AE272" s="186">
        <f t="shared" si="62"/>
        <v>0</v>
      </c>
      <c r="AF272" s="186" t="str">
        <f>IF(AND(COUNTIFS($J$18:J272,J272)=1,AE272=1),1,"")</f>
        <v/>
      </c>
      <c r="AG272" s="186">
        <f>IF(C272="","",IF(AND(COUNTIFS($J$18:J272,J272)=1,C272&lt;&gt;""),1,""))</f>
        <v>1</v>
      </c>
      <c r="AH272" s="186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214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28</v>
      </c>
      <c r="B273" s="179">
        <v>2018</v>
      </c>
      <c r="C273" s="179">
        <v>8</v>
      </c>
      <c r="D273" s="39" t="str">
        <f t="shared" si="57"/>
        <v>Q2</v>
      </c>
      <c r="E273" s="13" t="s">
        <v>28</v>
      </c>
      <c r="F273" s="179">
        <v>2018</v>
      </c>
      <c r="G273" s="179">
        <v>12</v>
      </c>
      <c r="H273" s="191"/>
      <c r="I273" s="39" t="str">
        <f t="shared" si="59"/>
        <v>Q3</v>
      </c>
      <c r="J273" s="191" t="s">
        <v>247</v>
      </c>
      <c r="K273" s="191" t="s">
        <v>248</v>
      </c>
      <c r="L273" s="17" t="s">
        <v>78</v>
      </c>
      <c r="M273" s="13" t="s">
        <v>46</v>
      </c>
      <c r="N273" s="13">
        <v>1</v>
      </c>
      <c r="O273" s="13"/>
      <c r="P273" s="39" t="str">
        <f t="shared" si="60"/>
        <v>MAIN UNIT</v>
      </c>
      <c r="Q273" s="13" t="s">
        <v>47</v>
      </c>
      <c r="R273" s="13" t="s">
        <v>48</v>
      </c>
      <c r="S273" s="13" t="s">
        <v>36</v>
      </c>
      <c r="T273" s="13" t="s">
        <v>64</v>
      </c>
      <c r="U273" s="13" t="s">
        <v>65</v>
      </c>
      <c r="V273" s="13" t="s">
        <v>118</v>
      </c>
      <c r="W273" s="13" t="s">
        <v>95</v>
      </c>
      <c r="X273" s="192">
        <v>12235000</v>
      </c>
      <c r="Y273" s="193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85">
        <f t="shared" si="61"/>
        <v>142035.6256</v>
      </c>
      <c r="AD273" s="141">
        <v>0.16489999999999999</v>
      </c>
      <c r="AE273" s="186">
        <f t="shared" si="62"/>
        <v>0</v>
      </c>
      <c r="AF273" s="186" t="str">
        <f>IF(AND(COUNTIFS($J$18:J273,J273)=1,AE273=1),1,"")</f>
        <v/>
      </c>
      <c r="AG273" s="186">
        <f>IF(C273="","",IF(AND(COUNTIFS($J$18:J273,J273)=1,C273&lt;&gt;""),1,""))</f>
        <v>1</v>
      </c>
      <c r="AH273" s="186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214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28</v>
      </c>
      <c r="B274" s="179">
        <v>2018</v>
      </c>
      <c r="C274" s="179">
        <v>8</v>
      </c>
      <c r="D274" s="39" t="str">
        <f t="shared" si="57"/>
        <v>Q2</v>
      </c>
      <c r="E274" s="13" t="s">
        <v>28</v>
      </c>
      <c r="F274" s="179">
        <v>2018</v>
      </c>
      <c r="G274" s="179">
        <v>12</v>
      </c>
      <c r="H274" s="191"/>
      <c r="I274" s="39" t="str">
        <f t="shared" si="59"/>
        <v>Q3</v>
      </c>
      <c r="J274" s="191" t="s">
        <v>247</v>
      </c>
      <c r="K274" s="191" t="s">
        <v>248</v>
      </c>
      <c r="L274" s="17" t="s">
        <v>54</v>
      </c>
      <c r="M274" s="13" t="s">
        <v>46</v>
      </c>
      <c r="N274" s="13">
        <v>1</v>
      </c>
      <c r="O274" s="13"/>
      <c r="P274" s="39" t="str">
        <f t="shared" si="60"/>
        <v>MAIN UNIT</v>
      </c>
      <c r="Q274" s="13" t="s">
        <v>47</v>
      </c>
      <c r="R274" s="13" t="s">
        <v>48</v>
      </c>
      <c r="S274" s="13" t="s">
        <v>36</v>
      </c>
      <c r="T274" s="13" t="s">
        <v>64</v>
      </c>
      <c r="U274" s="13" t="s">
        <v>65</v>
      </c>
      <c r="V274" s="13" t="s">
        <v>118</v>
      </c>
      <c r="W274" s="13" t="s">
        <v>95</v>
      </c>
      <c r="X274" s="192">
        <v>14000000</v>
      </c>
      <c r="Y274" s="193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85">
        <f t="shared" si="61"/>
        <v>162525.44</v>
      </c>
      <c r="AD274" s="141">
        <v>0.16489999999999999</v>
      </c>
      <c r="AE274" s="186">
        <f t="shared" si="62"/>
        <v>0</v>
      </c>
      <c r="AF274" s="186" t="str">
        <f>IF(AND(COUNTIFS($J$18:J274,J274)=1,AE274=1),1,"")</f>
        <v/>
      </c>
      <c r="AG274" s="186" t="str">
        <f>IF(C274="","",IF(AND(COUNTIFS($J$18:J274,J274)=1,C274&lt;&gt;""),1,""))</f>
        <v/>
      </c>
      <c r="AH274" s="186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214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28</v>
      </c>
      <c r="B275" s="179">
        <v>2018</v>
      </c>
      <c r="C275" s="179">
        <v>8</v>
      </c>
      <c r="D275" s="39" t="str">
        <f t="shared" si="57"/>
        <v>Q2</v>
      </c>
      <c r="E275" s="13" t="s">
        <v>28</v>
      </c>
      <c r="F275" s="179">
        <v>2018</v>
      </c>
      <c r="G275" s="179">
        <v>12</v>
      </c>
      <c r="H275" s="191"/>
      <c r="I275" s="39" t="str">
        <f t="shared" si="59"/>
        <v>Q3</v>
      </c>
      <c r="J275" s="191" t="s">
        <v>249</v>
      </c>
      <c r="K275" s="191" t="s">
        <v>250</v>
      </c>
      <c r="L275" s="17" t="s">
        <v>54</v>
      </c>
      <c r="M275" s="13" t="s">
        <v>46</v>
      </c>
      <c r="N275" s="13">
        <v>1</v>
      </c>
      <c r="O275" s="13"/>
      <c r="P275" s="39" t="str">
        <f t="shared" si="60"/>
        <v>MAIN UNIT</v>
      </c>
      <c r="Q275" s="13" t="s">
        <v>47</v>
      </c>
      <c r="R275" s="13" t="s">
        <v>48</v>
      </c>
      <c r="S275" s="13" t="s">
        <v>36</v>
      </c>
      <c r="T275" s="13" t="s">
        <v>231</v>
      </c>
      <c r="U275" s="13" t="s">
        <v>65</v>
      </c>
      <c r="V275" s="13" t="s">
        <v>251</v>
      </c>
      <c r="W275" s="13" t="s">
        <v>95</v>
      </c>
      <c r="X275" s="192">
        <v>10100000</v>
      </c>
      <c r="Y275" s="193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85">
        <f t="shared" si="61"/>
        <v>114690.75199999999</v>
      </c>
      <c r="AD275" s="141">
        <v>0.1613</v>
      </c>
      <c r="AE275" s="186">
        <f t="shared" si="62"/>
        <v>0</v>
      </c>
      <c r="AF275" s="186" t="str">
        <f>IF(AND(COUNTIFS($J$18:J275,J275)=1,AE275=1),1,"")</f>
        <v/>
      </c>
      <c r="AG275" s="186">
        <f>IF(C275="","",IF(AND(COUNTIFS($J$18:J275,J275)=1,C275&lt;&gt;""),1,""))</f>
        <v>1</v>
      </c>
      <c r="AH275" s="186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214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28</v>
      </c>
      <c r="B276" s="179">
        <v>2018</v>
      </c>
      <c r="C276" s="179">
        <v>8</v>
      </c>
      <c r="D276" s="39" t="str">
        <f t="shared" si="57"/>
        <v>Q2</v>
      </c>
      <c r="E276" s="13" t="s">
        <v>28</v>
      </c>
      <c r="F276" s="179">
        <v>2018</v>
      </c>
      <c r="G276" s="179">
        <v>12</v>
      </c>
      <c r="H276" s="191"/>
      <c r="I276" s="39" t="str">
        <f t="shared" si="59"/>
        <v>Q3</v>
      </c>
      <c r="J276" s="191" t="s">
        <v>249</v>
      </c>
      <c r="K276" s="191" t="s">
        <v>250</v>
      </c>
      <c r="L276" s="17" t="s">
        <v>54</v>
      </c>
      <c r="M276" s="13" t="s">
        <v>46</v>
      </c>
      <c r="N276" s="13">
        <v>1</v>
      </c>
      <c r="O276" s="13"/>
      <c r="P276" s="39" t="str">
        <f t="shared" si="60"/>
        <v>MAIN UNIT</v>
      </c>
      <c r="Q276" s="13" t="s">
        <v>47</v>
      </c>
      <c r="R276" s="13" t="s">
        <v>48</v>
      </c>
      <c r="S276" s="13" t="s">
        <v>36</v>
      </c>
      <c r="T276" s="13" t="s">
        <v>231</v>
      </c>
      <c r="U276" s="13" t="s">
        <v>65</v>
      </c>
      <c r="V276" s="13" t="s">
        <v>251</v>
      </c>
      <c r="W276" s="13" t="s">
        <v>95</v>
      </c>
      <c r="X276" s="192">
        <v>10100000</v>
      </c>
      <c r="Y276" s="193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85">
        <f t="shared" si="61"/>
        <v>114690.75199999999</v>
      </c>
      <c r="AD276" s="141">
        <v>0.1613</v>
      </c>
      <c r="AE276" s="186">
        <f t="shared" si="62"/>
        <v>0</v>
      </c>
      <c r="AF276" s="186" t="str">
        <f>IF(AND(COUNTIFS($J$18:J276,J276)=1,AE276=1),1,"")</f>
        <v/>
      </c>
      <c r="AG276" s="186" t="str">
        <f>IF(C276="","",IF(AND(COUNTIFS($J$18:J276,J276)=1,C276&lt;&gt;""),1,""))</f>
        <v/>
      </c>
      <c r="AH276" s="186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214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28</v>
      </c>
      <c r="B277" s="179">
        <v>2018</v>
      </c>
      <c r="C277" s="179">
        <v>8</v>
      </c>
      <c r="D277" s="39" t="str">
        <f t="shared" si="57"/>
        <v>Q2</v>
      </c>
      <c r="E277" s="13" t="s">
        <v>28</v>
      </c>
      <c r="F277" s="179">
        <v>2018</v>
      </c>
      <c r="G277" s="179">
        <v>12</v>
      </c>
      <c r="H277" s="191"/>
      <c r="I277" s="39" t="str">
        <f t="shared" si="59"/>
        <v>Q3</v>
      </c>
      <c r="J277" s="191" t="s">
        <v>252</v>
      </c>
      <c r="K277" s="191" t="s">
        <v>250</v>
      </c>
      <c r="L277" s="17" t="s">
        <v>54</v>
      </c>
      <c r="M277" s="13" t="s">
        <v>46</v>
      </c>
      <c r="N277" s="13">
        <v>1</v>
      </c>
      <c r="O277" s="13"/>
      <c r="P277" s="39" t="str">
        <f t="shared" si="60"/>
        <v>MAIN UNIT</v>
      </c>
      <c r="Q277" s="13" t="s">
        <v>47</v>
      </c>
      <c r="R277" s="13" t="s">
        <v>48</v>
      </c>
      <c r="S277" s="13" t="s">
        <v>36</v>
      </c>
      <c r="T277" s="13" t="s">
        <v>231</v>
      </c>
      <c r="U277" s="13" t="s">
        <v>65</v>
      </c>
      <c r="V277" s="13" t="s">
        <v>251</v>
      </c>
      <c r="W277" s="13" t="s">
        <v>95</v>
      </c>
      <c r="X277" s="192">
        <v>10100000</v>
      </c>
      <c r="Y277" s="193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85">
        <f t="shared" si="61"/>
        <v>114690.75199999999</v>
      </c>
      <c r="AD277" s="141">
        <v>0.1613</v>
      </c>
      <c r="AE277" s="186">
        <f t="shared" si="62"/>
        <v>0</v>
      </c>
      <c r="AF277" s="186" t="str">
        <f>IF(AND(COUNTIFS($J$18:J277,J277)=1,AE277=1),1,"")</f>
        <v/>
      </c>
      <c r="AG277" s="186" t="str">
        <f>IF(C277="","",IF(AND(COUNTIFS($J$18:J277,J277)=1,C277&lt;&gt;""),1,""))</f>
        <v/>
      </c>
      <c r="AH277" s="186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214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28</v>
      </c>
      <c r="B278" s="179">
        <v>2018</v>
      </c>
      <c r="C278" s="179">
        <v>8</v>
      </c>
      <c r="D278" s="39" t="str">
        <f t="shared" si="57"/>
        <v>Q2</v>
      </c>
      <c r="E278" s="13" t="s">
        <v>28</v>
      </c>
      <c r="F278" s="179">
        <v>2018</v>
      </c>
      <c r="G278" s="179">
        <v>12</v>
      </c>
      <c r="H278" s="191"/>
      <c r="I278" s="39" t="str">
        <f t="shared" si="59"/>
        <v>Q3</v>
      </c>
      <c r="J278" s="191" t="s">
        <v>253</v>
      </c>
      <c r="K278" s="191" t="s">
        <v>254</v>
      </c>
      <c r="L278" s="17" t="s">
        <v>78</v>
      </c>
      <c r="M278" s="13" t="s">
        <v>46</v>
      </c>
      <c r="N278" s="13">
        <v>1</v>
      </c>
      <c r="O278" s="13"/>
      <c r="P278" s="39" t="str">
        <f t="shared" si="60"/>
        <v>MAIN UNIT</v>
      </c>
      <c r="Q278" s="13" t="s">
        <v>55</v>
      </c>
      <c r="R278" s="13" t="s">
        <v>48</v>
      </c>
      <c r="S278" s="13" t="s">
        <v>39</v>
      </c>
      <c r="T278" s="13" t="s">
        <v>255</v>
      </c>
      <c r="U278" s="13" t="s">
        <v>256</v>
      </c>
      <c r="V278" s="13" t="s">
        <v>163</v>
      </c>
      <c r="W278" s="13" t="s">
        <v>50</v>
      </c>
      <c r="X278" s="192">
        <v>1180000</v>
      </c>
      <c r="Y278" s="193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85">
        <f t="shared" si="61"/>
        <v>91666.163793103464</v>
      </c>
      <c r="AD278" s="141">
        <v>8.0100000000000005E-2</v>
      </c>
      <c r="AE278" s="186">
        <f t="shared" si="62"/>
        <v>1</v>
      </c>
      <c r="AF278" s="186">
        <f>IF(AND(COUNTIFS($J$18:J278,J278)=1,AE278=1),1,"")</f>
        <v>1</v>
      </c>
      <c r="AG278" s="186">
        <f>IF(C278="","",IF(AND(COUNTIFS($J$18:J278,J278)=1,C278&lt;&gt;""),1,""))</f>
        <v>1</v>
      </c>
      <c r="AH278" s="186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47</v>
      </c>
      <c r="AP278" s="28" t="str">
        <f t="shared" si="66"/>
        <v>201812</v>
      </c>
      <c r="AQ278" s="28" t="str">
        <f t="shared" si="67"/>
        <v>201812RMB</v>
      </c>
      <c r="AR278" s="214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28</v>
      </c>
      <c r="B279" s="179">
        <v>2018</v>
      </c>
      <c r="C279" s="179">
        <v>8</v>
      </c>
      <c r="D279" s="39" t="str">
        <f t="shared" si="57"/>
        <v>Q2</v>
      </c>
      <c r="E279" s="13" t="s">
        <v>28</v>
      </c>
      <c r="F279" s="179">
        <v>2018</v>
      </c>
      <c r="G279" s="179">
        <v>12</v>
      </c>
      <c r="H279" s="191"/>
      <c r="I279" s="39" t="str">
        <f t="shared" si="59"/>
        <v>Q3</v>
      </c>
      <c r="J279" s="191" t="s">
        <v>253</v>
      </c>
      <c r="K279" s="191" t="s">
        <v>254</v>
      </c>
      <c r="L279" s="17" t="s">
        <v>78</v>
      </c>
      <c r="M279" s="13" t="s">
        <v>46</v>
      </c>
      <c r="N279" s="13">
        <v>1</v>
      </c>
      <c r="O279" s="13"/>
      <c r="P279" s="39" t="str">
        <f t="shared" si="60"/>
        <v>MAIN UNIT</v>
      </c>
      <c r="Q279" s="13" t="s">
        <v>55</v>
      </c>
      <c r="R279" s="13" t="s">
        <v>48</v>
      </c>
      <c r="S279" s="13" t="s">
        <v>39</v>
      </c>
      <c r="T279" s="13" t="s">
        <v>255</v>
      </c>
      <c r="U279" s="13" t="s">
        <v>256</v>
      </c>
      <c r="V279" s="13" t="s">
        <v>163</v>
      </c>
      <c r="W279" s="13" t="s">
        <v>50</v>
      </c>
      <c r="X279" s="192">
        <v>1360000</v>
      </c>
      <c r="Y279" s="193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85">
        <f t="shared" si="61"/>
        <v>105649.13793103451</v>
      </c>
      <c r="AD279" s="141">
        <v>8.0100000000000005E-2</v>
      </c>
      <c r="AE279" s="186">
        <f t="shared" si="62"/>
        <v>1</v>
      </c>
      <c r="AF279" s="186" t="str">
        <f>IF(AND(COUNTIFS($J$18:J279,J279)=1,AE279=1),1,"")</f>
        <v/>
      </c>
      <c r="AG279" s="186" t="str">
        <f>IF(C279="","",IF(AND(COUNTIFS($J$18:J279,J279)=1,C279&lt;&gt;""),1,""))</f>
        <v/>
      </c>
      <c r="AH279" s="186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47</v>
      </c>
      <c r="AP279" s="28" t="str">
        <f t="shared" si="66"/>
        <v>201812</v>
      </c>
      <c r="AQ279" s="28" t="str">
        <f t="shared" si="67"/>
        <v>201812RMB</v>
      </c>
      <c r="AR279" s="214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28</v>
      </c>
      <c r="B280" s="179">
        <v>2018</v>
      </c>
      <c r="C280" s="179">
        <v>8</v>
      </c>
      <c r="D280" s="39" t="str">
        <f t="shared" si="57"/>
        <v>Q2</v>
      </c>
      <c r="E280" s="13" t="s">
        <v>28</v>
      </c>
      <c r="F280" s="179">
        <v>2018</v>
      </c>
      <c r="G280" s="179">
        <v>12</v>
      </c>
      <c r="H280" s="191"/>
      <c r="I280" s="39" t="str">
        <f t="shared" si="59"/>
        <v>Q3</v>
      </c>
      <c r="J280" s="191" t="s">
        <v>257</v>
      </c>
      <c r="K280" s="191" t="s">
        <v>3086</v>
      </c>
      <c r="L280" s="17" t="s">
        <v>54</v>
      </c>
      <c r="M280" s="13" t="s">
        <v>46</v>
      </c>
      <c r="N280" s="13">
        <v>1</v>
      </c>
      <c r="O280" s="13"/>
      <c r="P280" s="39" t="str">
        <f t="shared" si="60"/>
        <v>MAIN UNIT</v>
      </c>
      <c r="Q280" s="13" t="s">
        <v>55</v>
      </c>
      <c r="R280" s="13" t="s">
        <v>48</v>
      </c>
      <c r="S280" s="13" t="s">
        <v>37</v>
      </c>
      <c r="T280" s="13" t="s">
        <v>87</v>
      </c>
      <c r="U280" s="13" t="s">
        <v>57</v>
      </c>
      <c r="V280" s="13" t="s">
        <v>155</v>
      </c>
      <c r="W280" s="13" t="s">
        <v>50</v>
      </c>
      <c r="X280" s="192">
        <v>520000</v>
      </c>
      <c r="Y280" s="193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85">
        <f t="shared" si="61"/>
        <v>73528</v>
      </c>
      <c r="AD280" s="141">
        <v>0.1414</v>
      </c>
      <c r="AE280" s="186">
        <f t="shared" si="62"/>
        <v>1</v>
      </c>
      <c r="AF280" s="186">
        <f>IF(AND(COUNTIFS($J$18:J280,J280)=1,AE280=1),1,"")</f>
        <v>1</v>
      </c>
      <c r="AG280" s="186">
        <f>IF(C280="","",IF(AND(COUNTIFS($J$18:J280,J280)=1,C280&lt;&gt;""),1,""))</f>
        <v>1</v>
      </c>
      <c r="AH280" s="186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214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28</v>
      </c>
      <c r="B281" s="179">
        <v>2018</v>
      </c>
      <c r="C281" s="179">
        <v>8</v>
      </c>
      <c r="D281" s="39" t="str">
        <f t="shared" si="57"/>
        <v>Q2</v>
      </c>
      <c r="E281" s="13" t="s">
        <v>28</v>
      </c>
      <c r="F281" s="179">
        <v>2018</v>
      </c>
      <c r="G281" s="179">
        <v>11</v>
      </c>
      <c r="H281" s="191"/>
      <c r="I281" s="39" t="str">
        <f t="shared" si="59"/>
        <v>Q3</v>
      </c>
      <c r="J281" s="191" t="s">
        <v>258</v>
      </c>
      <c r="K281" s="191" t="s">
        <v>259</v>
      </c>
      <c r="L281" s="17" t="s">
        <v>54</v>
      </c>
      <c r="M281" s="13" t="s">
        <v>46</v>
      </c>
      <c r="N281" s="13">
        <v>1</v>
      </c>
      <c r="O281" s="13"/>
      <c r="P281" s="39" t="str">
        <f t="shared" si="60"/>
        <v>MAIN UNIT</v>
      </c>
      <c r="Q281" s="13" t="s">
        <v>55</v>
      </c>
      <c r="R281" s="13" t="s">
        <v>242</v>
      </c>
      <c r="S281" s="13" t="s">
        <v>36</v>
      </c>
      <c r="T281" s="13" t="s">
        <v>228</v>
      </c>
      <c r="U281" s="13" t="s">
        <v>65</v>
      </c>
      <c r="V281" s="13"/>
      <c r="W281" s="13" t="s">
        <v>95</v>
      </c>
      <c r="X281" s="192">
        <v>7100000</v>
      </c>
      <c r="Y281" s="193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85">
        <f t="shared" si="61"/>
        <v>40358.387999999999</v>
      </c>
      <c r="AD281" s="141">
        <v>8.0399999999999999E-2</v>
      </c>
      <c r="AE281" s="186">
        <f t="shared" si="62"/>
        <v>1</v>
      </c>
      <c r="AF281" s="186">
        <f>IF(AND(COUNTIFS($J$18:J281,J281)=1,AE281=1),1,"")</f>
        <v>1</v>
      </c>
      <c r="AG281" s="186">
        <f>IF(C281="","",IF(AND(COUNTIFS($J$18:J281,J281)=1,C281&lt;&gt;""),1,""))</f>
        <v>1</v>
      </c>
      <c r="AH281" s="186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214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28</v>
      </c>
      <c r="B282" s="179">
        <v>2018</v>
      </c>
      <c r="C282" s="179">
        <v>8</v>
      </c>
      <c r="D282" s="39" t="str">
        <f t="shared" si="57"/>
        <v>Q2</v>
      </c>
      <c r="E282" s="13" t="s">
        <v>28</v>
      </c>
      <c r="F282" s="179">
        <v>2018</v>
      </c>
      <c r="G282" s="179">
        <v>11</v>
      </c>
      <c r="H282" s="191"/>
      <c r="I282" s="39" t="str">
        <f t="shared" si="59"/>
        <v>Q3</v>
      </c>
      <c r="J282" s="191" t="s">
        <v>260</v>
      </c>
      <c r="K282" s="191" t="s">
        <v>261</v>
      </c>
      <c r="L282" s="17" t="s">
        <v>78</v>
      </c>
      <c r="M282" s="13" t="s">
        <v>46</v>
      </c>
      <c r="N282" s="13">
        <v>1</v>
      </c>
      <c r="O282" s="13"/>
      <c r="P282" s="39" t="str">
        <f t="shared" si="60"/>
        <v>MAIN UNIT</v>
      </c>
      <c r="Q282" s="13" t="s">
        <v>124</v>
      </c>
      <c r="R282" s="13" t="s">
        <v>48</v>
      </c>
      <c r="S282" s="13" t="s">
        <v>36</v>
      </c>
      <c r="T282" s="13" t="s">
        <v>231</v>
      </c>
      <c r="U282" s="13" t="s">
        <v>65</v>
      </c>
      <c r="V282" s="13" t="s">
        <v>98</v>
      </c>
      <c r="W282" s="13" t="s">
        <v>95</v>
      </c>
      <c r="X282" s="192">
        <v>13730000</v>
      </c>
      <c r="Y282" s="193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85">
        <f t="shared" si="61"/>
        <v>189094.50279999999</v>
      </c>
      <c r="AD282" s="141">
        <v>0.1948</v>
      </c>
      <c r="AE282" s="186">
        <f t="shared" si="62"/>
        <v>0</v>
      </c>
      <c r="AF282" s="186" t="str">
        <f>IF(AND(COUNTIFS($J$18:J282,J282)=1,AE282=1),1,"")</f>
        <v/>
      </c>
      <c r="AG282" s="186">
        <f>IF(C282="","",IF(AND(COUNTIFS($J$18:J282,J282)=1,C282&lt;&gt;""),1,""))</f>
        <v>1</v>
      </c>
      <c r="AH282" s="186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214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28</v>
      </c>
      <c r="B283" s="179">
        <v>2018</v>
      </c>
      <c r="C283" s="179">
        <v>8</v>
      </c>
      <c r="D283" s="39" t="str">
        <f t="shared" si="57"/>
        <v>Q2</v>
      </c>
      <c r="E283" s="13" t="s">
        <v>28</v>
      </c>
      <c r="F283" s="179">
        <v>2018</v>
      </c>
      <c r="G283" s="179">
        <v>11</v>
      </c>
      <c r="H283" s="191"/>
      <c r="I283" s="39" t="str">
        <f t="shared" si="59"/>
        <v>Q3</v>
      </c>
      <c r="J283" s="191" t="s">
        <v>260</v>
      </c>
      <c r="K283" s="191" t="s">
        <v>261</v>
      </c>
      <c r="L283" s="17" t="s">
        <v>78</v>
      </c>
      <c r="M283" s="13" t="s">
        <v>46</v>
      </c>
      <c r="N283" s="13">
        <v>1</v>
      </c>
      <c r="O283" s="13"/>
      <c r="P283" s="39" t="str">
        <f t="shared" si="60"/>
        <v>MAIN UNIT</v>
      </c>
      <c r="Q283" s="13" t="s">
        <v>124</v>
      </c>
      <c r="R283" s="13" t="s">
        <v>48</v>
      </c>
      <c r="S283" s="13" t="s">
        <v>36</v>
      </c>
      <c r="T283" s="13" t="s">
        <v>231</v>
      </c>
      <c r="U283" s="13" t="s">
        <v>65</v>
      </c>
      <c r="V283" s="13" t="s">
        <v>98</v>
      </c>
      <c r="W283" s="13" t="s">
        <v>95</v>
      </c>
      <c r="X283" s="192">
        <v>13730000</v>
      </c>
      <c r="Y283" s="193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85">
        <f t="shared" si="61"/>
        <v>189094.50279999999</v>
      </c>
      <c r="AD283" s="141">
        <v>0.1948</v>
      </c>
      <c r="AE283" s="186">
        <f t="shared" si="62"/>
        <v>0</v>
      </c>
      <c r="AF283" s="186" t="str">
        <f>IF(AND(COUNTIFS($J$18:J283,J283)=1,AE283=1),1,"")</f>
        <v/>
      </c>
      <c r="AG283" s="186" t="str">
        <f>IF(C283="","",IF(AND(COUNTIFS($J$18:J283,J283)=1,C283&lt;&gt;""),1,""))</f>
        <v/>
      </c>
      <c r="AH283" s="186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214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28</v>
      </c>
      <c r="B284" s="179">
        <v>2018</v>
      </c>
      <c r="C284" s="179">
        <v>8</v>
      </c>
      <c r="D284" s="39" t="str">
        <f t="shared" si="57"/>
        <v>Q2</v>
      </c>
      <c r="E284" s="13" t="s">
        <v>28</v>
      </c>
      <c r="F284" s="179">
        <v>2018</v>
      </c>
      <c r="G284" s="179">
        <v>10</v>
      </c>
      <c r="H284" s="191"/>
      <c r="I284" s="39" t="str">
        <f t="shared" si="59"/>
        <v>Q3</v>
      </c>
      <c r="J284" s="191" t="s">
        <v>262</v>
      </c>
      <c r="K284" s="191" t="s">
        <v>94</v>
      </c>
      <c r="L284" s="17" t="s">
        <v>78</v>
      </c>
      <c r="M284" s="13" t="s">
        <v>46</v>
      </c>
      <c r="N284" s="13">
        <v>1</v>
      </c>
      <c r="O284" s="13"/>
      <c r="P284" s="39" t="str">
        <f t="shared" si="60"/>
        <v>MAIN UNIT</v>
      </c>
      <c r="Q284" s="13" t="s">
        <v>47</v>
      </c>
      <c r="R284" s="13" t="s">
        <v>48</v>
      </c>
      <c r="S284" s="13" t="s">
        <v>36</v>
      </c>
      <c r="T284" s="13" t="s">
        <v>64</v>
      </c>
      <c r="U284" s="13" t="s">
        <v>65</v>
      </c>
      <c r="V284" s="13" t="s">
        <v>66</v>
      </c>
      <c r="W284" s="13" t="s">
        <v>95</v>
      </c>
      <c r="X284" s="192">
        <v>11000000</v>
      </c>
      <c r="Y284" s="193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85">
        <f t="shared" si="61"/>
        <v>81853.2</v>
      </c>
      <c r="AD284" s="141">
        <v>0.106</v>
      </c>
      <c r="AE284" s="186">
        <f t="shared" si="62"/>
        <v>0</v>
      </c>
      <c r="AF284" s="186" t="str">
        <f>IF(AND(COUNTIFS($J$18:J284,J284)=1,AE284=1),1,"")</f>
        <v/>
      </c>
      <c r="AG284" s="186">
        <f>IF(C284="","",IF(AND(COUNTIFS($J$18:J284,J284)=1,C284&lt;&gt;""),1,""))</f>
        <v>1</v>
      </c>
      <c r="AH284" s="186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214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28</v>
      </c>
      <c r="B285" s="179">
        <v>2018</v>
      </c>
      <c r="C285" s="179">
        <v>8</v>
      </c>
      <c r="D285" s="39" t="str">
        <f t="shared" si="57"/>
        <v>Q2</v>
      </c>
      <c r="E285" s="13" t="s">
        <v>28</v>
      </c>
      <c r="F285" s="179">
        <v>2018</v>
      </c>
      <c r="G285" s="179">
        <v>9</v>
      </c>
      <c r="H285" s="191"/>
      <c r="I285" s="39" t="str">
        <f t="shared" si="59"/>
        <v>Q2</v>
      </c>
      <c r="J285" s="191" t="s">
        <v>263</v>
      </c>
      <c r="K285" s="191" t="s">
        <v>264</v>
      </c>
      <c r="L285" s="17" t="s">
        <v>54</v>
      </c>
      <c r="M285" s="13" t="s">
        <v>46</v>
      </c>
      <c r="N285" s="13">
        <v>1</v>
      </c>
      <c r="O285" s="13"/>
      <c r="P285" s="39" t="str">
        <f t="shared" si="60"/>
        <v>MAIN UNIT</v>
      </c>
      <c r="Q285" s="13" t="s">
        <v>47</v>
      </c>
      <c r="R285" s="13" t="s">
        <v>48</v>
      </c>
      <c r="S285" s="13" t="s">
        <v>36</v>
      </c>
      <c r="T285" s="13" t="s">
        <v>64</v>
      </c>
      <c r="U285" s="13" t="s">
        <v>65</v>
      </c>
      <c r="V285" s="13" t="s">
        <v>265</v>
      </c>
      <c r="W285" s="13" t="s">
        <v>266</v>
      </c>
      <c r="X285" s="192">
        <v>750000</v>
      </c>
      <c r="Y285" s="193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85">
        <f t="shared" si="61"/>
        <v>123872.84482758622</v>
      </c>
      <c r="AD285" s="141">
        <v>0.1666</v>
      </c>
      <c r="AE285" s="186">
        <f t="shared" si="62"/>
        <v>0</v>
      </c>
      <c r="AF285" s="186" t="str">
        <f>IF(AND(COUNTIFS($J$18:J285,J285)=1,AE285=1),1,"")</f>
        <v/>
      </c>
      <c r="AG285" s="186">
        <f>IF(C285="","",IF(AND(COUNTIFS($J$18:J285,J285)=1,C285&lt;&gt;""),1,""))</f>
        <v>1</v>
      </c>
      <c r="AH285" s="186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214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28</v>
      </c>
      <c r="B286" s="179">
        <v>2018</v>
      </c>
      <c r="C286" s="179">
        <v>8</v>
      </c>
      <c r="D286" s="39" t="str">
        <f t="shared" si="57"/>
        <v>Q2</v>
      </c>
      <c r="E286" s="13" t="s">
        <v>28</v>
      </c>
      <c r="F286" s="179">
        <v>2018</v>
      </c>
      <c r="G286" s="179">
        <v>9</v>
      </c>
      <c r="H286" s="191"/>
      <c r="I286" s="39" t="str">
        <f t="shared" si="59"/>
        <v>Q2</v>
      </c>
      <c r="J286" s="191" t="s">
        <v>263</v>
      </c>
      <c r="K286" s="191" t="s">
        <v>264</v>
      </c>
      <c r="L286" s="17" t="s">
        <v>45</v>
      </c>
      <c r="M286" s="13" t="s">
        <v>46</v>
      </c>
      <c r="N286" s="13">
        <v>1</v>
      </c>
      <c r="O286" s="13"/>
      <c r="P286" s="39" t="str">
        <f t="shared" si="60"/>
        <v>MAIN UNIT</v>
      </c>
      <c r="Q286" s="13" t="s">
        <v>47</v>
      </c>
      <c r="R286" s="13" t="s">
        <v>48</v>
      </c>
      <c r="S286" s="13" t="s">
        <v>36</v>
      </c>
      <c r="T286" s="13" t="s">
        <v>64</v>
      </c>
      <c r="U286" s="13" t="s">
        <v>65</v>
      </c>
      <c r="V286" s="13" t="s">
        <v>265</v>
      </c>
      <c r="W286" s="13" t="s">
        <v>266</v>
      </c>
      <c r="X286" s="192">
        <v>520000</v>
      </c>
      <c r="Y286" s="193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85">
        <f t="shared" si="61"/>
        <v>85885.172413793101</v>
      </c>
      <c r="AD286" s="141">
        <v>0.1666</v>
      </c>
      <c r="AE286" s="186">
        <f t="shared" si="62"/>
        <v>0</v>
      </c>
      <c r="AF286" s="186" t="str">
        <f>IF(AND(COUNTIFS($J$18:J286,J286)=1,AE286=1),1,"")</f>
        <v/>
      </c>
      <c r="AG286" s="186" t="str">
        <f>IF(C286="","",IF(AND(COUNTIFS($J$18:J286,J286)=1,C286&lt;&gt;""),1,""))</f>
        <v/>
      </c>
      <c r="AH286" s="186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214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28</v>
      </c>
      <c r="B287" s="179">
        <v>2018</v>
      </c>
      <c r="C287" s="179">
        <v>8</v>
      </c>
      <c r="D287" s="39" t="str">
        <f t="shared" si="57"/>
        <v>Q2</v>
      </c>
      <c r="E287" s="13" t="s">
        <v>28</v>
      </c>
      <c r="F287" s="179">
        <v>2018</v>
      </c>
      <c r="G287" s="179">
        <v>9</v>
      </c>
      <c r="H287" s="191"/>
      <c r="I287" s="39" t="str">
        <f t="shared" si="59"/>
        <v>Q2</v>
      </c>
      <c r="J287" s="191" t="s">
        <v>267</v>
      </c>
      <c r="K287" s="191" t="s">
        <v>268</v>
      </c>
      <c r="L287" s="17" t="s">
        <v>63</v>
      </c>
      <c r="M287" s="13" t="s">
        <v>46</v>
      </c>
      <c r="N287" s="13">
        <v>1</v>
      </c>
      <c r="O287" s="13"/>
      <c r="P287" s="39" t="str">
        <f t="shared" si="60"/>
        <v>MAIN UNIT</v>
      </c>
      <c r="Q287" s="13" t="s">
        <v>124</v>
      </c>
      <c r="R287" s="13" t="s">
        <v>48</v>
      </c>
      <c r="S287" s="13" t="s">
        <v>37</v>
      </c>
      <c r="T287" s="13" t="s">
        <v>87</v>
      </c>
      <c r="U287" s="13" t="s">
        <v>57</v>
      </c>
      <c r="V287" s="13" t="s">
        <v>80</v>
      </c>
      <c r="W287" s="13" t="s">
        <v>50</v>
      </c>
      <c r="X287" s="192">
        <v>760000</v>
      </c>
      <c r="Y287" s="193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85">
        <f t="shared" si="61"/>
        <v>90413.793103448275</v>
      </c>
      <c r="AD287" s="141">
        <v>0.12</v>
      </c>
      <c r="AE287" s="186">
        <f t="shared" si="62"/>
        <v>0</v>
      </c>
      <c r="AF287" s="186" t="str">
        <f>IF(AND(COUNTIFS($J$18:J287,J287)=1,AE287=1),1,"")</f>
        <v/>
      </c>
      <c r="AG287" s="186">
        <f>IF(C287="","",IF(AND(COUNTIFS($J$18:J287,J287)=1,C287&lt;&gt;""),1,""))</f>
        <v>1</v>
      </c>
      <c r="AH287" s="186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214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28</v>
      </c>
      <c r="B288" s="179">
        <v>2018</v>
      </c>
      <c r="C288" s="179">
        <v>12</v>
      </c>
      <c r="D288" s="39" t="str">
        <f t="shared" si="57"/>
        <v>Q3</v>
      </c>
      <c r="E288" s="13" t="s">
        <v>28</v>
      </c>
      <c r="F288" s="179">
        <v>2018</v>
      </c>
      <c r="G288" s="179">
        <v>12</v>
      </c>
      <c r="H288" s="191"/>
      <c r="I288" s="39" t="str">
        <f t="shared" si="59"/>
        <v>Q3</v>
      </c>
      <c r="J288" s="191" t="s">
        <v>269</v>
      </c>
      <c r="K288" s="191" t="s">
        <v>3087</v>
      </c>
      <c r="L288" s="17" t="s">
        <v>54</v>
      </c>
      <c r="M288" s="13" t="s">
        <v>46</v>
      </c>
      <c r="N288" s="13">
        <v>1</v>
      </c>
      <c r="O288" s="13"/>
      <c r="P288" s="39" t="str">
        <f t="shared" si="60"/>
        <v>MAIN UNIT</v>
      </c>
      <c r="Q288" s="13" t="s">
        <v>47</v>
      </c>
      <c r="R288" s="13" t="s">
        <v>48</v>
      </c>
      <c r="S288" s="13" t="s">
        <v>39</v>
      </c>
      <c r="T288" s="13" t="s">
        <v>129</v>
      </c>
      <c r="U288" s="13" t="s">
        <v>130</v>
      </c>
      <c r="V288" s="13" t="s">
        <v>131</v>
      </c>
      <c r="W288" s="13" t="s">
        <v>50</v>
      </c>
      <c r="X288" s="192">
        <v>715600</v>
      </c>
      <c r="Y288" s="193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85">
        <f t="shared" si="61"/>
        <v>70025.469827586217</v>
      </c>
      <c r="AD288" s="141">
        <v>0.1009</v>
      </c>
      <c r="AE288" s="186">
        <f t="shared" si="62"/>
        <v>0</v>
      </c>
      <c r="AF288" s="186" t="str">
        <f>IF(AND(COUNTIFS($J$18:J288,J288)=1,AE288=1),1,"")</f>
        <v/>
      </c>
      <c r="AG288" s="186">
        <f>IF(C288="","",IF(AND(COUNTIFS($J$18:J288,J288)=1,C288&lt;&gt;""),1,""))</f>
        <v>1</v>
      </c>
      <c r="AH288" s="186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214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28</v>
      </c>
      <c r="B289" s="179">
        <v>2018</v>
      </c>
      <c r="C289" s="179">
        <v>12</v>
      </c>
      <c r="D289" s="39" t="str">
        <f t="shared" si="57"/>
        <v>Q3</v>
      </c>
      <c r="E289" s="13" t="s">
        <v>28</v>
      </c>
      <c r="F289" s="179">
        <v>2018</v>
      </c>
      <c r="G289" s="179">
        <v>4</v>
      </c>
      <c r="H289" s="191"/>
      <c r="I289" s="39" t="str">
        <f t="shared" si="59"/>
        <v>Q1</v>
      </c>
      <c r="J289" s="191" t="s">
        <v>270</v>
      </c>
      <c r="K289" s="191" t="s">
        <v>3088</v>
      </c>
      <c r="L289" s="17" t="s">
        <v>271</v>
      </c>
      <c r="M289" s="13" t="s">
        <v>46</v>
      </c>
      <c r="N289" s="13">
        <v>1</v>
      </c>
      <c r="O289" s="13"/>
      <c r="P289" s="39" t="str">
        <f t="shared" si="60"/>
        <v>MAIN UNIT</v>
      </c>
      <c r="Q289" s="13" t="s">
        <v>55</v>
      </c>
      <c r="R289" s="13" t="s">
        <v>48</v>
      </c>
      <c r="S289" s="13" t="s">
        <v>37</v>
      </c>
      <c r="T289" s="13" t="s">
        <v>178</v>
      </c>
      <c r="U289" s="13" t="s">
        <v>57</v>
      </c>
      <c r="V289" s="13" t="s">
        <v>272</v>
      </c>
      <c r="W289" s="13" t="s">
        <v>50</v>
      </c>
      <c r="X289" s="194">
        <f>1907200</f>
        <v>1907200</v>
      </c>
      <c r="Y289" s="193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85">
        <f t="shared" si="61"/>
        <v>162605.91589743592</v>
      </c>
      <c r="AD289" s="141">
        <v>8.1100000000000005E-2</v>
      </c>
      <c r="AE289" s="186">
        <f t="shared" si="62"/>
        <v>1</v>
      </c>
      <c r="AF289" s="186">
        <f>IF(AND(COUNTIFS($J$18:J289,J289)=1,AE289=1),1,"")</f>
        <v>1</v>
      </c>
      <c r="AG289" s="186">
        <f>IF(C289="","",IF(AND(COUNTIFS($J$18:J289,J289)=1,C289&lt;&gt;""),1,""))</f>
        <v>1</v>
      </c>
      <c r="AH289" s="186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214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28</v>
      </c>
      <c r="B290" s="179">
        <v>2018</v>
      </c>
      <c r="C290" s="179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28</v>
      </c>
      <c r="F290" s="179">
        <v>2018</v>
      </c>
      <c r="G290" s="179">
        <v>4</v>
      </c>
      <c r="H290" s="191"/>
      <c r="I290" s="39" t="str">
        <f t="shared" si="59"/>
        <v>Q1</v>
      </c>
      <c r="J290" s="191" t="s">
        <v>273</v>
      </c>
      <c r="K290" s="191" t="s">
        <v>3089</v>
      </c>
      <c r="L290" s="17" t="s">
        <v>54</v>
      </c>
      <c r="M290" s="13" t="s">
        <v>46</v>
      </c>
      <c r="N290" s="13">
        <v>1</v>
      </c>
      <c r="O290" s="13"/>
      <c r="P290" s="39" t="str">
        <f t="shared" si="60"/>
        <v>MAIN UNIT</v>
      </c>
      <c r="Q290" s="13" t="s">
        <v>55</v>
      </c>
      <c r="R290" s="13" t="s">
        <v>48</v>
      </c>
      <c r="S290" s="13" t="s">
        <v>37</v>
      </c>
      <c r="T290" s="13" t="s">
        <v>274</v>
      </c>
      <c r="U290" s="13" t="s">
        <v>57</v>
      </c>
      <c r="V290" s="13" t="s">
        <v>155</v>
      </c>
      <c r="W290" s="13" t="s">
        <v>50</v>
      </c>
      <c r="X290" s="192">
        <v>615000</v>
      </c>
      <c r="Y290" s="193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85">
        <f t="shared" si="61"/>
        <v>70214.076923076922</v>
      </c>
      <c r="AD290" s="141">
        <v>0.1086</v>
      </c>
      <c r="AE290" s="186">
        <f t="shared" si="62"/>
        <v>1</v>
      </c>
      <c r="AF290" s="186">
        <f>IF(AND(COUNTIFS($J$18:J290,J290)=1,AE290=1),1,"")</f>
        <v>1</v>
      </c>
      <c r="AG290" s="186">
        <f>IF(C290="","",IF(AND(COUNTIFS($J$18:J290,J290)=1,C290&lt;&gt;""),1,""))</f>
        <v>1</v>
      </c>
      <c r="AH290" s="186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275</v>
      </c>
      <c r="AM290" s="17">
        <v>615000</v>
      </c>
      <c r="AN290" s="17" t="s">
        <v>276</v>
      </c>
      <c r="AO290" s="17"/>
      <c r="AP290" s="28" t="str">
        <f t="shared" si="66"/>
        <v>20184</v>
      </c>
      <c r="AQ290" s="28" t="str">
        <f t="shared" si="67"/>
        <v>20184RMB</v>
      </c>
      <c r="AR290" s="214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28</v>
      </c>
      <c r="B291" s="179">
        <v>2018</v>
      </c>
      <c r="C291" s="179">
        <v>12</v>
      </c>
      <c r="D291" s="39" t="str">
        <f t="shared" si="72"/>
        <v>Q3</v>
      </c>
      <c r="E291" s="13" t="s">
        <v>28</v>
      </c>
      <c r="F291" s="179">
        <v>2018</v>
      </c>
      <c r="G291" s="179">
        <v>4</v>
      </c>
      <c r="H291" s="191"/>
      <c r="I291" s="39" t="str">
        <f t="shared" si="59"/>
        <v>Q1</v>
      </c>
      <c r="J291" s="191" t="s">
        <v>277</v>
      </c>
      <c r="K291" s="191" t="s">
        <v>278</v>
      </c>
      <c r="L291" s="17" t="s">
        <v>45</v>
      </c>
      <c r="M291" s="13" t="s">
        <v>46</v>
      </c>
      <c r="N291" s="13">
        <v>1</v>
      </c>
      <c r="O291" s="13"/>
      <c r="P291" s="39" t="str">
        <f t="shared" si="60"/>
        <v>MAIN UNIT</v>
      </c>
      <c r="Q291" s="13" t="s">
        <v>47</v>
      </c>
      <c r="R291" s="13" t="s">
        <v>48</v>
      </c>
      <c r="S291" s="13" t="s">
        <v>36</v>
      </c>
      <c r="T291" s="13" t="s">
        <v>64</v>
      </c>
      <c r="U291" s="13" t="s">
        <v>65</v>
      </c>
      <c r="V291" s="13" t="s">
        <v>98</v>
      </c>
      <c r="W291" s="13" t="s">
        <v>95</v>
      </c>
      <c r="X291" s="192">
        <v>6936000</v>
      </c>
      <c r="Y291" s="193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85">
        <f t="shared" si="61"/>
        <v>117148.97063999998</v>
      </c>
      <c r="AD291" s="141">
        <v>0.22489999999999999</v>
      </c>
      <c r="AE291" s="186">
        <f t="shared" si="62"/>
        <v>0</v>
      </c>
      <c r="AF291" s="186" t="str">
        <f>IF(AND(COUNTIFS($J$18:J291,J291)=1,AE291=1),1,"")</f>
        <v/>
      </c>
      <c r="AG291" s="186">
        <f>IF(C291="","",IF(AND(COUNTIFS($J$18:J291,J291)=1,C291&lt;&gt;""),1,""))</f>
        <v>1</v>
      </c>
      <c r="AH291" s="186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279</v>
      </c>
      <c r="AO291" s="17"/>
      <c r="AP291" s="28" t="str">
        <f t="shared" si="66"/>
        <v>20184</v>
      </c>
      <c r="AQ291" s="28" t="str">
        <f t="shared" si="67"/>
        <v>20184JPY</v>
      </c>
      <c r="AR291" s="214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28</v>
      </c>
      <c r="B292" s="179">
        <v>2018</v>
      </c>
      <c r="C292" s="179">
        <v>12</v>
      </c>
      <c r="D292" s="39" t="str">
        <f t="shared" si="72"/>
        <v>Q3</v>
      </c>
      <c r="E292" s="13" t="s">
        <v>28</v>
      </c>
      <c r="F292" s="179">
        <v>2018</v>
      </c>
      <c r="G292" s="179">
        <v>4</v>
      </c>
      <c r="H292" s="191"/>
      <c r="I292" s="39" t="str">
        <f t="shared" si="59"/>
        <v>Q1</v>
      </c>
      <c r="J292" s="191" t="s">
        <v>280</v>
      </c>
      <c r="K292" s="191" t="s">
        <v>281</v>
      </c>
      <c r="L292" s="17" t="s">
        <v>54</v>
      </c>
      <c r="M292" s="13" t="s">
        <v>46</v>
      </c>
      <c r="N292" s="13">
        <v>2</v>
      </c>
      <c r="O292" s="13"/>
      <c r="P292" s="39" t="str">
        <f t="shared" si="60"/>
        <v>MAIN UNIT</v>
      </c>
      <c r="Q292" s="13" t="s">
        <v>47</v>
      </c>
      <c r="R292" s="13" t="s">
        <v>48</v>
      </c>
      <c r="S292" s="13" t="s">
        <v>36</v>
      </c>
      <c r="T292" s="13" t="s">
        <v>64</v>
      </c>
      <c r="U292" s="13" t="s">
        <v>65</v>
      </c>
      <c r="V292" s="13" t="s">
        <v>66</v>
      </c>
      <c r="W292" s="13" t="s">
        <v>95</v>
      </c>
      <c r="X292" s="192">
        <v>9000000</v>
      </c>
      <c r="Y292" s="193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85">
        <f t="shared" si="61"/>
        <v>161945.64000000001</v>
      </c>
      <c r="AD292" s="141">
        <v>0.1198</v>
      </c>
      <c r="AE292" s="186">
        <f t="shared" si="62"/>
        <v>0</v>
      </c>
      <c r="AF292" s="186" t="str">
        <f>IF(AND(COUNTIFS($J$18:J292,J292)=1,AE292=1),1,"")</f>
        <v/>
      </c>
      <c r="AG292" s="186">
        <f>IF(C292="","",IF(AND(COUNTIFS($J$18:J292,J292)=1,C292&lt;&gt;""),1,""))</f>
        <v>1</v>
      </c>
      <c r="AH292" s="186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282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214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28</v>
      </c>
      <c r="B293" s="179">
        <v>2018</v>
      </c>
      <c r="C293" s="179">
        <v>12</v>
      </c>
      <c r="D293" s="39" t="str">
        <f t="shared" si="72"/>
        <v>Q3</v>
      </c>
      <c r="E293" s="13" t="s">
        <v>28</v>
      </c>
      <c r="F293" s="179">
        <v>2018</v>
      </c>
      <c r="G293" s="179">
        <v>8</v>
      </c>
      <c r="H293" s="191"/>
      <c r="I293" s="39" t="str">
        <f t="shared" si="59"/>
        <v>Q2</v>
      </c>
      <c r="J293" s="191" t="s">
        <v>283</v>
      </c>
      <c r="K293" s="191" t="s">
        <v>284</v>
      </c>
      <c r="L293" s="17" t="s">
        <v>63</v>
      </c>
      <c r="M293" s="13" t="s">
        <v>46</v>
      </c>
      <c r="N293" s="13">
        <v>1</v>
      </c>
      <c r="O293" s="13"/>
      <c r="P293" s="39" t="str">
        <f t="shared" si="60"/>
        <v>MAIN UNIT</v>
      </c>
      <c r="Q293" s="13" t="s">
        <v>47</v>
      </c>
      <c r="R293" s="13" t="s">
        <v>48</v>
      </c>
      <c r="S293" s="13" t="s">
        <v>36</v>
      </c>
      <c r="T293" s="13" t="s">
        <v>64</v>
      </c>
      <c r="U293" s="13" t="s">
        <v>65</v>
      </c>
      <c r="V293" s="13" t="s">
        <v>285</v>
      </c>
      <c r="W293" s="13" t="s">
        <v>95</v>
      </c>
      <c r="X293" s="192">
        <v>10000000</v>
      </c>
      <c r="Y293" s="193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85">
        <f t="shared" si="61"/>
        <v>78661.100000000006</v>
      </c>
      <c r="AD293" s="141">
        <v>0.1091</v>
      </c>
      <c r="AE293" s="186">
        <f t="shared" si="62"/>
        <v>0</v>
      </c>
      <c r="AF293" s="186" t="str">
        <f>IF(AND(COUNTIFS($J$18:J293,J293)=1,AE293=1),1,"")</f>
        <v/>
      </c>
      <c r="AG293" s="186">
        <f>IF(C293="","",IF(AND(COUNTIFS($J$18:J293,J293)=1,C293&lt;&gt;""),1,""))</f>
        <v>1</v>
      </c>
      <c r="AH293" s="186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214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28</v>
      </c>
      <c r="B294" s="179">
        <v>2018</v>
      </c>
      <c r="C294" s="179">
        <v>12</v>
      </c>
      <c r="D294" s="39" t="str">
        <f t="shared" si="72"/>
        <v>Q3</v>
      </c>
      <c r="E294" s="13" t="s">
        <v>28</v>
      </c>
      <c r="F294" s="179">
        <v>2018</v>
      </c>
      <c r="G294" s="179">
        <v>8</v>
      </c>
      <c r="H294" s="191"/>
      <c r="I294" s="39" t="str">
        <f t="shared" si="59"/>
        <v>Q2</v>
      </c>
      <c r="J294" s="191" t="s">
        <v>286</v>
      </c>
      <c r="K294" s="191" t="s">
        <v>287</v>
      </c>
      <c r="L294" s="17" t="s">
        <v>63</v>
      </c>
      <c r="M294" s="13" t="s">
        <v>46</v>
      </c>
      <c r="N294" s="13">
        <v>1</v>
      </c>
      <c r="O294" s="13"/>
      <c r="P294" s="39" t="str">
        <f t="shared" si="60"/>
        <v>MAIN UNIT</v>
      </c>
      <c r="Q294" s="13" t="s">
        <v>55</v>
      </c>
      <c r="R294" s="13" t="s">
        <v>48</v>
      </c>
      <c r="S294" s="13" t="s">
        <v>36</v>
      </c>
      <c r="T294" s="13"/>
      <c r="U294" s="13" t="s">
        <v>65</v>
      </c>
      <c r="V294" s="13" t="s">
        <v>288</v>
      </c>
      <c r="W294" s="13" t="s">
        <v>95</v>
      </c>
      <c r="X294" s="192">
        <v>11380000</v>
      </c>
      <c r="Y294" s="193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85">
        <f t="shared" si="61"/>
        <v>102316.10060000001</v>
      </c>
      <c r="AD294" s="141">
        <v>0.12470000000000001</v>
      </c>
      <c r="AE294" s="186">
        <f t="shared" si="62"/>
        <v>1</v>
      </c>
      <c r="AF294" s="186">
        <f>IF(AND(COUNTIFS($J$18:J294,J294)=1,AE294=1),1,"")</f>
        <v>1</v>
      </c>
      <c r="AG294" s="186">
        <f>IF(C294="","",IF(AND(COUNTIFS($J$18:J294,J294)=1,C294&lt;&gt;""),1,""))</f>
        <v>1</v>
      </c>
      <c r="AH294" s="186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214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43</v>
      </c>
      <c r="B295" s="179">
        <v>2018</v>
      </c>
      <c r="C295" s="179">
        <v>2</v>
      </c>
      <c r="D295" s="39" t="str">
        <f t="shared" si="72"/>
        <v>Q4</v>
      </c>
      <c r="E295" s="13" t="s">
        <v>28</v>
      </c>
      <c r="F295" s="179">
        <v>2018</v>
      </c>
      <c r="G295" s="179">
        <v>12</v>
      </c>
      <c r="H295" s="191"/>
      <c r="I295" s="39" t="str">
        <f t="shared" si="59"/>
        <v>Q3</v>
      </c>
      <c r="J295" s="191" t="s">
        <v>289</v>
      </c>
      <c r="K295" s="191" t="s">
        <v>290</v>
      </c>
      <c r="L295" s="17" t="s">
        <v>63</v>
      </c>
      <c r="M295" s="13" t="s">
        <v>46</v>
      </c>
      <c r="N295" s="13">
        <v>1</v>
      </c>
      <c r="O295" s="13"/>
      <c r="P295" s="39" t="str">
        <f t="shared" si="60"/>
        <v>MAIN UNIT</v>
      </c>
      <c r="Q295" s="13" t="s">
        <v>55</v>
      </c>
      <c r="R295" s="13" t="s">
        <v>48</v>
      </c>
      <c r="S295" s="13" t="s">
        <v>36</v>
      </c>
      <c r="T295" s="13" t="s">
        <v>64</v>
      </c>
      <c r="U295" s="13" t="s">
        <v>65</v>
      </c>
      <c r="V295" s="13" t="s">
        <v>288</v>
      </c>
      <c r="W295" s="13" t="s">
        <v>95</v>
      </c>
      <c r="X295" s="192">
        <v>12280000</v>
      </c>
      <c r="Y295" s="193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85">
        <f t="shared" si="61"/>
        <v>96738.892800000001</v>
      </c>
      <c r="AD295" s="141">
        <v>0.1119</v>
      </c>
      <c r="AE295" s="186">
        <f t="shared" si="62"/>
        <v>1</v>
      </c>
      <c r="AF295" s="186">
        <f>IF(AND(COUNTIFS($J$18:J295,J295)=1,AE295=1),1,"")</f>
        <v>1</v>
      </c>
      <c r="AG295" s="186">
        <f>IF(C295="","",IF(AND(COUNTIFS($J$18:J295,J295)=1,C295&lt;&gt;""),1,""))</f>
        <v>1</v>
      </c>
      <c r="AH295" s="186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214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43</v>
      </c>
      <c r="B296" s="179">
        <v>2018</v>
      </c>
      <c r="C296" s="179">
        <v>2</v>
      </c>
      <c r="D296" s="39" t="str">
        <f t="shared" si="72"/>
        <v>Q4</v>
      </c>
      <c r="E296" s="13" t="s">
        <v>28</v>
      </c>
      <c r="F296" s="179">
        <v>2018</v>
      </c>
      <c r="G296" s="179">
        <v>7</v>
      </c>
      <c r="H296" s="191"/>
      <c r="I296" s="39" t="str">
        <f t="shared" si="59"/>
        <v>Q2</v>
      </c>
      <c r="J296" s="191" t="s">
        <v>291</v>
      </c>
      <c r="K296" s="191" t="s">
        <v>292</v>
      </c>
      <c r="L296" s="17" t="s">
        <v>78</v>
      </c>
      <c r="M296" s="13" t="s">
        <v>46</v>
      </c>
      <c r="N296" s="13">
        <v>1</v>
      </c>
      <c r="O296" s="13"/>
      <c r="P296" s="39" t="str">
        <f t="shared" si="60"/>
        <v>MAIN UNIT</v>
      </c>
      <c r="Q296" s="13" t="s">
        <v>47</v>
      </c>
      <c r="R296" s="13" t="s">
        <v>48</v>
      </c>
      <c r="S296" s="13" t="s">
        <v>39</v>
      </c>
      <c r="T296" s="13" t="s">
        <v>293</v>
      </c>
      <c r="U296" s="13" t="s">
        <v>256</v>
      </c>
      <c r="V296" s="13" t="s">
        <v>163</v>
      </c>
      <c r="W296" s="13" t="s">
        <v>50</v>
      </c>
      <c r="X296" s="192">
        <v>1338462</v>
      </c>
      <c r="Y296" s="193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85">
        <f t="shared" si="61"/>
        <v>127712.35173103448</v>
      </c>
      <c r="AD296" s="141">
        <v>9.3799999999999994E-2</v>
      </c>
      <c r="AE296" s="186">
        <f t="shared" si="62"/>
        <v>0</v>
      </c>
      <c r="AF296" s="186" t="str">
        <f>IF(AND(COUNTIFS($J$18:J296,J296)=1,AE296=1),1,"")</f>
        <v/>
      </c>
      <c r="AG296" s="186">
        <f>IF(C296="","",IF(AND(COUNTIFS($J$18:J296,J296)=1,C296&lt;&gt;""),1,""))</f>
        <v>1</v>
      </c>
      <c r="AH296" s="186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214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43</v>
      </c>
      <c r="B297" s="179">
        <v>2018</v>
      </c>
      <c r="C297" s="179">
        <v>2</v>
      </c>
      <c r="D297" s="39" t="str">
        <f t="shared" si="72"/>
        <v>Q4</v>
      </c>
      <c r="E297" s="13" t="s">
        <v>28</v>
      </c>
      <c r="F297" s="179">
        <v>2018</v>
      </c>
      <c r="G297" s="179">
        <v>7</v>
      </c>
      <c r="H297" s="191"/>
      <c r="I297" s="39" t="str">
        <f t="shared" si="59"/>
        <v>Q2</v>
      </c>
      <c r="J297" s="191" t="s">
        <v>294</v>
      </c>
      <c r="K297" s="191" t="s">
        <v>295</v>
      </c>
      <c r="L297" s="17" t="s">
        <v>54</v>
      </c>
      <c r="M297" s="13" t="s">
        <v>46</v>
      </c>
      <c r="N297" s="13">
        <v>1</v>
      </c>
      <c r="O297" s="13"/>
      <c r="P297" s="39" t="str">
        <f t="shared" si="60"/>
        <v>MAIN UNIT</v>
      </c>
      <c r="Q297" s="13" t="s">
        <v>55</v>
      </c>
      <c r="R297" s="13" t="s">
        <v>48</v>
      </c>
      <c r="S297" s="13" t="s">
        <v>37</v>
      </c>
      <c r="T297" s="13" t="s">
        <v>178</v>
      </c>
      <c r="U297" s="13" t="s">
        <v>57</v>
      </c>
      <c r="V297" s="13" t="s">
        <v>272</v>
      </c>
      <c r="W297" s="13" t="s">
        <v>50</v>
      </c>
      <c r="X297" s="192">
        <v>601800</v>
      </c>
      <c r="Y297" s="193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85">
        <f t="shared" si="61"/>
        <v>50198.420689655177</v>
      </c>
      <c r="AD297" s="141">
        <v>8.2000000000000003E-2</v>
      </c>
      <c r="AE297" s="186">
        <f t="shared" si="62"/>
        <v>1</v>
      </c>
      <c r="AF297" s="186">
        <f>IF(AND(COUNTIFS($J$18:J297,J297)=1,AE297=1),1,"")</f>
        <v>1</v>
      </c>
      <c r="AG297" s="186">
        <f>IF(C297="","",IF(AND(COUNTIFS($J$18:J297,J297)=1,C297&lt;&gt;""),1,""))</f>
        <v>1</v>
      </c>
      <c r="AH297" s="186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296</v>
      </c>
      <c r="AM297" s="17">
        <v>601800</v>
      </c>
      <c r="AN297" s="17" t="s">
        <v>297</v>
      </c>
      <c r="AO297" s="17"/>
      <c r="AP297" s="28" t="str">
        <f t="shared" si="66"/>
        <v>20187</v>
      </c>
      <c r="AQ297" s="28" t="str">
        <f t="shared" si="67"/>
        <v>20187RMB</v>
      </c>
      <c r="AR297" s="214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43</v>
      </c>
      <c r="B298" s="179">
        <v>2018</v>
      </c>
      <c r="C298" s="179">
        <v>2</v>
      </c>
      <c r="D298" s="39" t="str">
        <f t="shared" si="72"/>
        <v>Q4</v>
      </c>
      <c r="E298" s="13" t="s">
        <v>28</v>
      </c>
      <c r="F298" s="179">
        <v>2018</v>
      </c>
      <c r="G298" s="179">
        <v>9</v>
      </c>
      <c r="H298" s="191"/>
      <c r="I298" s="39" t="str">
        <f t="shared" si="59"/>
        <v>Q2</v>
      </c>
      <c r="J298" s="191" t="s">
        <v>298</v>
      </c>
      <c r="K298" s="191" t="s">
        <v>299</v>
      </c>
      <c r="L298" s="17" t="s">
        <v>78</v>
      </c>
      <c r="M298" s="13" t="s">
        <v>46</v>
      </c>
      <c r="N298" s="13">
        <v>1</v>
      </c>
      <c r="O298" s="13"/>
      <c r="P298" s="39" t="str">
        <f t="shared" si="60"/>
        <v>MAIN UNIT</v>
      </c>
      <c r="Q298" s="13" t="s">
        <v>47</v>
      </c>
      <c r="R298" s="13" t="s">
        <v>48</v>
      </c>
      <c r="S298" s="13" t="s">
        <v>36</v>
      </c>
      <c r="T298" s="13"/>
      <c r="U298" s="13" t="s">
        <v>65</v>
      </c>
      <c r="V298" s="13" t="s">
        <v>49</v>
      </c>
      <c r="W298" s="13" t="s">
        <v>95</v>
      </c>
      <c r="X298" s="192">
        <v>24000000</v>
      </c>
      <c r="Y298" s="193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85">
        <f t="shared" si="61"/>
        <v>391070.4</v>
      </c>
      <c r="AD298" s="141">
        <v>0.22600000000000001</v>
      </c>
      <c r="AE298" s="186">
        <f t="shared" si="62"/>
        <v>0</v>
      </c>
      <c r="AF298" s="186" t="str">
        <f>IF(AND(COUNTIFS($J$18:J298,J298)=1,AE298=1),1,"")</f>
        <v/>
      </c>
      <c r="AG298" s="186">
        <f>IF(C298="","",IF(AND(COUNTIFS($J$18:J298,J298)=1,C298&lt;&gt;""),1,""))</f>
        <v>1</v>
      </c>
      <c r="AH298" s="186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214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43</v>
      </c>
      <c r="B299" s="179">
        <v>2018</v>
      </c>
      <c r="C299" s="179">
        <v>2</v>
      </c>
      <c r="D299" s="39" t="str">
        <f t="shared" si="72"/>
        <v>Q4</v>
      </c>
      <c r="E299" s="13" t="s">
        <v>28</v>
      </c>
      <c r="F299" s="179">
        <v>2018</v>
      </c>
      <c r="G299" s="179">
        <v>9</v>
      </c>
      <c r="H299" s="191"/>
      <c r="I299" s="39" t="str">
        <f t="shared" si="59"/>
        <v>Q2</v>
      </c>
      <c r="J299" s="191" t="s">
        <v>283</v>
      </c>
      <c r="K299" s="191" t="s">
        <v>284</v>
      </c>
      <c r="L299" s="17" t="s">
        <v>63</v>
      </c>
      <c r="M299" s="13" t="s">
        <v>46</v>
      </c>
      <c r="N299" s="13">
        <v>2</v>
      </c>
      <c r="O299" s="13"/>
      <c r="P299" s="39" t="str">
        <f t="shared" si="60"/>
        <v>MAIN UNIT</v>
      </c>
      <c r="Q299" s="13" t="s">
        <v>47</v>
      </c>
      <c r="R299" s="13" t="s">
        <v>48</v>
      </c>
      <c r="S299" s="13" t="s">
        <v>36</v>
      </c>
      <c r="T299" s="13" t="s">
        <v>64</v>
      </c>
      <c r="U299" s="13" t="s">
        <v>65</v>
      </c>
      <c r="V299" s="13" t="s">
        <v>285</v>
      </c>
      <c r="W299" s="13" t="s">
        <v>95</v>
      </c>
      <c r="X299" s="192">
        <v>10000000</v>
      </c>
      <c r="Y299" s="193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85">
        <f t="shared" si="61"/>
        <v>157322.20000000001</v>
      </c>
      <c r="AD299" s="141">
        <v>0.1091</v>
      </c>
      <c r="AE299" s="186">
        <f t="shared" si="62"/>
        <v>0</v>
      </c>
      <c r="AF299" s="186" t="str">
        <f>IF(AND(COUNTIFS($J$18:J299,J299)=1,AE299=1),1,"")</f>
        <v/>
      </c>
      <c r="AG299" s="186" t="str">
        <f>IF(C299="","",IF(AND(COUNTIFS($J$18:J299,J299)=1,C299&lt;&gt;""),1,""))</f>
        <v/>
      </c>
      <c r="AH299" s="186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214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43</v>
      </c>
      <c r="B300" s="179">
        <v>2018</v>
      </c>
      <c r="C300" s="179">
        <v>1</v>
      </c>
      <c r="D300" s="39" t="str">
        <f t="shared" si="72"/>
        <v>Q4</v>
      </c>
      <c r="E300" s="13" t="s">
        <v>28</v>
      </c>
      <c r="F300" s="179">
        <v>2018</v>
      </c>
      <c r="G300" s="179">
        <v>4</v>
      </c>
      <c r="H300" s="191"/>
      <c r="I300" s="39" t="str">
        <f t="shared" si="59"/>
        <v>Q1</v>
      </c>
      <c r="J300" s="191" t="s">
        <v>300</v>
      </c>
      <c r="K300" s="191" t="s">
        <v>3090</v>
      </c>
      <c r="L300" s="17" t="s">
        <v>63</v>
      </c>
      <c r="M300" s="13" t="s">
        <v>46</v>
      </c>
      <c r="N300" s="13">
        <v>1</v>
      </c>
      <c r="O300" s="13"/>
      <c r="P300" s="39" t="str">
        <f t="shared" si="60"/>
        <v>MAIN UNIT</v>
      </c>
      <c r="Q300" s="13" t="s">
        <v>55</v>
      </c>
      <c r="R300" s="13" t="s">
        <v>48</v>
      </c>
      <c r="S300" s="13" t="s">
        <v>37</v>
      </c>
      <c r="T300" s="13" t="s">
        <v>301</v>
      </c>
      <c r="U300" s="13" t="s">
        <v>57</v>
      </c>
      <c r="V300" s="13" t="s">
        <v>302</v>
      </c>
      <c r="W300" s="13" t="s">
        <v>50</v>
      </c>
      <c r="X300" s="192">
        <v>915000</v>
      </c>
      <c r="Y300" s="193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85">
        <f t="shared" si="61"/>
        <v>132264.42307692309</v>
      </c>
      <c r="AD300" s="141">
        <v>0.13750000000000001</v>
      </c>
      <c r="AE300" s="186">
        <f t="shared" si="62"/>
        <v>1</v>
      </c>
      <c r="AF300" s="186">
        <f>IF(AND(COUNTIFS($J$18:J300,J300)=1,AE300=1),1,"")</f>
        <v>1</v>
      </c>
      <c r="AG300" s="186">
        <f>IF(C300="","",IF(AND(COUNTIFS($J$18:J300,J300)=1,C300&lt;&gt;""),1,""))</f>
        <v>1</v>
      </c>
      <c r="AH300" s="186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214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43</v>
      </c>
      <c r="B301" s="179">
        <v>2018</v>
      </c>
      <c r="C301" s="179">
        <v>1</v>
      </c>
      <c r="D301" s="39" t="str">
        <f t="shared" si="72"/>
        <v>Q4</v>
      </c>
      <c r="E301" s="13" t="s">
        <v>28</v>
      </c>
      <c r="F301" s="179">
        <v>2018</v>
      </c>
      <c r="G301" s="179">
        <v>4</v>
      </c>
      <c r="H301" s="191"/>
      <c r="I301" s="39" t="str">
        <f t="shared" si="59"/>
        <v>Q1</v>
      </c>
      <c r="J301" s="191" t="s">
        <v>303</v>
      </c>
      <c r="K301" s="191" t="s">
        <v>304</v>
      </c>
      <c r="L301" s="17" t="s">
        <v>54</v>
      </c>
      <c r="M301" s="13" t="s">
        <v>46</v>
      </c>
      <c r="N301" s="13">
        <v>2</v>
      </c>
      <c r="O301" s="13"/>
      <c r="P301" s="39" t="str">
        <f t="shared" si="60"/>
        <v>MAIN UNIT</v>
      </c>
      <c r="Q301" s="13" t="s">
        <v>55</v>
      </c>
      <c r="R301" s="13" t="s">
        <v>48</v>
      </c>
      <c r="S301" s="13" t="s">
        <v>37</v>
      </c>
      <c r="T301" s="13" t="s">
        <v>274</v>
      </c>
      <c r="U301" s="13" t="s">
        <v>57</v>
      </c>
      <c r="V301" s="13" t="s">
        <v>305</v>
      </c>
      <c r="W301" s="13" t="s">
        <v>50</v>
      </c>
      <c r="X301" s="192">
        <v>625000</v>
      </c>
      <c r="Y301" s="193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85">
        <f t="shared" si="61"/>
        <v>167548.07692307694</v>
      </c>
      <c r="AD301" s="141">
        <v>0.1275</v>
      </c>
      <c r="AE301" s="186">
        <f t="shared" si="62"/>
        <v>1</v>
      </c>
      <c r="AF301" s="186">
        <f>IF(AND(COUNTIFS($J$18:J301,J301)=1,AE301=1),1,"")</f>
        <v>1</v>
      </c>
      <c r="AG301" s="186">
        <f>IF(C301="","",IF(AND(COUNTIFS($J$18:J301,J301)=1,C301&lt;&gt;""),1,""))</f>
        <v>1</v>
      </c>
      <c r="AH301" s="186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214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43</v>
      </c>
      <c r="B302" s="179">
        <v>2018</v>
      </c>
      <c r="C302" s="179">
        <v>1</v>
      </c>
      <c r="D302" s="39" t="str">
        <f t="shared" si="72"/>
        <v>Q4</v>
      </c>
      <c r="E302" s="13" t="s">
        <v>28</v>
      </c>
      <c r="F302" s="179">
        <v>2018</v>
      </c>
      <c r="G302" s="179">
        <v>4</v>
      </c>
      <c r="H302" s="191"/>
      <c r="I302" s="39" t="str">
        <f t="shared" si="59"/>
        <v>Q1</v>
      </c>
      <c r="J302" s="191" t="s">
        <v>306</v>
      </c>
      <c r="K302" s="191" t="s">
        <v>307</v>
      </c>
      <c r="L302" s="17" t="s">
        <v>45</v>
      </c>
      <c r="M302" s="13" t="s">
        <v>46</v>
      </c>
      <c r="N302" s="13">
        <v>1</v>
      </c>
      <c r="O302" s="13"/>
      <c r="P302" s="39" t="str">
        <f t="shared" si="60"/>
        <v>MAIN UNIT</v>
      </c>
      <c r="Q302" s="13" t="s">
        <v>47</v>
      </c>
      <c r="R302" s="13" t="s">
        <v>48</v>
      </c>
      <c r="S302" s="13" t="s">
        <v>37</v>
      </c>
      <c r="T302" s="13" t="s">
        <v>74</v>
      </c>
      <c r="U302" s="13" t="s">
        <v>57</v>
      </c>
      <c r="V302" s="13" t="s">
        <v>308</v>
      </c>
      <c r="W302" s="13" t="s">
        <v>50</v>
      </c>
      <c r="X302" s="192">
        <v>528000</v>
      </c>
      <c r="Y302" s="193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85">
        <f t="shared" si="61"/>
        <v>92586.830769230772</v>
      </c>
      <c r="AD302" s="141">
        <v>0.1668</v>
      </c>
      <c r="AE302" s="186">
        <f t="shared" si="62"/>
        <v>0</v>
      </c>
      <c r="AF302" s="186" t="str">
        <f>IF(AND(COUNTIFS($J$18:J302,J302)=1,AE302=1),1,"")</f>
        <v/>
      </c>
      <c r="AG302" s="186">
        <f>IF(C302="","",IF(AND(COUNTIFS($J$18:J302,J302)=1,C302&lt;&gt;""),1,""))</f>
        <v>1</v>
      </c>
      <c r="AH302" s="186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214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43</v>
      </c>
      <c r="B303" s="179">
        <v>2018</v>
      </c>
      <c r="C303" s="179">
        <v>1</v>
      </c>
      <c r="D303" s="39" t="str">
        <f t="shared" si="72"/>
        <v>Q4</v>
      </c>
      <c r="E303" s="13" t="s">
        <v>28</v>
      </c>
      <c r="F303" s="179">
        <v>2018</v>
      </c>
      <c r="G303" s="179">
        <v>4</v>
      </c>
      <c r="H303" s="191"/>
      <c r="I303" s="39" t="str">
        <f t="shared" si="59"/>
        <v>Q1</v>
      </c>
      <c r="J303" s="191" t="s">
        <v>309</v>
      </c>
      <c r="K303" s="191" t="s">
        <v>310</v>
      </c>
      <c r="L303" s="17" t="s">
        <v>54</v>
      </c>
      <c r="M303" s="13" t="s">
        <v>46</v>
      </c>
      <c r="N303" s="13">
        <v>1</v>
      </c>
      <c r="O303" s="13"/>
      <c r="P303" s="39" t="str">
        <f t="shared" si="60"/>
        <v>MAIN UNIT</v>
      </c>
      <c r="Q303" s="13" t="s">
        <v>55</v>
      </c>
      <c r="R303" s="13" t="s">
        <v>48</v>
      </c>
      <c r="S303" s="13" t="s">
        <v>36</v>
      </c>
      <c r="T303" s="13" t="s">
        <v>231</v>
      </c>
      <c r="U303" s="13" t="s">
        <v>65</v>
      </c>
      <c r="V303" s="13" t="s">
        <v>113</v>
      </c>
      <c r="W303" s="13" t="s">
        <v>95</v>
      </c>
      <c r="X303" s="192">
        <v>13000000</v>
      </c>
      <c r="Y303" s="193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85">
        <f t="shared" si="61"/>
        <v>117156</v>
      </c>
      <c r="AD303" s="141">
        <v>0.12</v>
      </c>
      <c r="AE303" s="186">
        <f t="shared" si="62"/>
        <v>1</v>
      </c>
      <c r="AF303" s="186">
        <f>IF(AND(COUNTIFS($J$18:J303,J303)=1,AE303=1),1,"")</f>
        <v>1</v>
      </c>
      <c r="AG303" s="186">
        <f>IF(C303="","",IF(AND(COUNTIFS($J$18:J303,J303)=1,C303&lt;&gt;""),1,""))</f>
        <v>1</v>
      </c>
      <c r="AH303" s="186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311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214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43</v>
      </c>
      <c r="B304" s="179">
        <v>2018</v>
      </c>
      <c r="C304" s="179">
        <v>1</v>
      </c>
      <c r="D304" s="39" t="str">
        <f t="shared" si="72"/>
        <v>Q4</v>
      </c>
      <c r="E304" s="13" t="s">
        <v>28</v>
      </c>
      <c r="F304" s="179">
        <v>2018</v>
      </c>
      <c r="G304" s="179">
        <v>8</v>
      </c>
      <c r="H304" s="191"/>
      <c r="I304" s="39" t="str">
        <f t="shared" si="59"/>
        <v>Q2</v>
      </c>
      <c r="J304" s="191" t="s">
        <v>312</v>
      </c>
      <c r="K304" s="191" t="s">
        <v>313</v>
      </c>
      <c r="L304" s="17" t="s">
        <v>63</v>
      </c>
      <c r="M304" s="13" t="s">
        <v>46</v>
      </c>
      <c r="N304" s="13">
        <v>1</v>
      </c>
      <c r="O304" s="13"/>
      <c r="P304" s="39" t="str">
        <f t="shared" si="60"/>
        <v>MAIN UNIT</v>
      </c>
      <c r="Q304" s="13" t="s">
        <v>55</v>
      </c>
      <c r="R304" s="13" t="s">
        <v>48</v>
      </c>
      <c r="S304" s="13" t="s">
        <v>36</v>
      </c>
      <c r="T304" s="13" t="s">
        <v>231</v>
      </c>
      <c r="U304" s="13" t="s">
        <v>65</v>
      </c>
      <c r="V304" s="13" t="s">
        <v>285</v>
      </c>
      <c r="W304" s="13" t="s">
        <v>95</v>
      </c>
      <c r="X304" s="192">
        <v>11520000</v>
      </c>
      <c r="Y304" s="193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85">
        <f t="shared" si="61"/>
        <v>105402.12480000001</v>
      </c>
      <c r="AD304" s="141">
        <v>0.12690000000000001</v>
      </c>
      <c r="AE304" s="186">
        <f t="shared" si="62"/>
        <v>1</v>
      </c>
      <c r="AF304" s="186">
        <f>IF(AND(COUNTIFS($J$18:J304,J304)=1,AE304=1),1,"")</f>
        <v>1</v>
      </c>
      <c r="AG304" s="186">
        <f>IF(C304="","",IF(AND(COUNTIFS($J$18:J304,J304)=1,C304&lt;&gt;""),1,""))</f>
        <v>1</v>
      </c>
      <c r="AH304" s="186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214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43</v>
      </c>
      <c r="B305" s="179">
        <v>2018</v>
      </c>
      <c r="C305" s="179">
        <v>1</v>
      </c>
      <c r="D305" s="39" t="str">
        <f t="shared" si="72"/>
        <v>Q4</v>
      </c>
      <c r="E305" s="13" t="s">
        <v>28</v>
      </c>
      <c r="F305" s="179">
        <v>2018</v>
      </c>
      <c r="G305" s="179">
        <v>8</v>
      </c>
      <c r="H305" s="191"/>
      <c r="I305" s="39" t="str">
        <f t="shared" si="59"/>
        <v>Q2</v>
      </c>
      <c r="J305" s="191" t="s">
        <v>314</v>
      </c>
      <c r="K305" s="191" t="s">
        <v>315</v>
      </c>
      <c r="L305" s="17" t="s">
        <v>63</v>
      </c>
      <c r="M305" s="13" t="s">
        <v>46</v>
      </c>
      <c r="N305" s="13">
        <v>1</v>
      </c>
      <c r="O305" s="13"/>
      <c r="P305" s="39" t="str">
        <f t="shared" si="60"/>
        <v>MAIN UNIT</v>
      </c>
      <c r="Q305" s="13" t="s">
        <v>47</v>
      </c>
      <c r="R305" s="13" t="s">
        <v>48</v>
      </c>
      <c r="S305" s="13" t="s">
        <v>36</v>
      </c>
      <c r="T305" s="13" t="s">
        <v>64</v>
      </c>
      <c r="U305" s="13" t="s">
        <v>65</v>
      </c>
      <c r="V305" s="13" t="s">
        <v>108</v>
      </c>
      <c r="W305" s="13" t="s">
        <v>95</v>
      </c>
      <c r="X305" s="192">
        <v>10000000</v>
      </c>
      <c r="Y305" s="193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85">
        <f t="shared" si="61"/>
        <v>81256.7</v>
      </c>
      <c r="AD305" s="141">
        <v>0.11269999999999999</v>
      </c>
      <c r="AE305" s="186">
        <f t="shared" si="62"/>
        <v>0</v>
      </c>
      <c r="AF305" s="186" t="str">
        <f>IF(AND(COUNTIFS($J$18:J305,J305)=1,AE305=1),1,"")</f>
        <v/>
      </c>
      <c r="AG305" s="186">
        <f>IF(C305="","",IF(AND(COUNTIFS($J$18:J305,J305)=1,C305&lt;&gt;""),1,""))</f>
        <v>1</v>
      </c>
      <c r="AH305" s="186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214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43</v>
      </c>
      <c r="B306" s="179">
        <v>2018</v>
      </c>
      <c r="C306" s="179">
        <v>1</v>
      </c>
      <c r="D306" s="39" t="str">
        <f t="shared" si="72"/>
        <v>Q4</v>
      </c>
      <c r="E306" s="13" t="s">
        <v>28</v>
      </c>
      <c r="F306" s="179">
        <v>2018</v>
      </c>
      <c r="G306" s="179">
        <v>8</v>
      </c>
      <c r="H306" s="191"/>
      <c r="I306" s="39" t="str">
        <f t="shared" si="59"/>
        <v>Q2</v>
      </c>
      <c r="J306" s="191" t="s">
        <v>316</v>
      </c>
      <c r="K306" s="191" t="s">
        <v>317</v>
      </c>
      <c r="L306" s="17" t="s">
        <v>63</v>
      </c>
      <c r="M306" s="13" t="s">
        <v>46</v>
      </c>
      <c r="N306" s="13">
        <v>1</v>
      </c>
      <c r="O306" s="13"/>
      <c r="P306" s="39" t="str">
        <f t="shared" si="60"/>
        <v>MAIN UNIT</v>
      </c>
      <c r="Q306" s="13" t="s">
        <v>47</v>
      </c>
      <c r="R306" s="13" t="s">
        <v>48</v>
      </c>
      <c r="S306" s="13" t="s">
        <v>36</v>
      </c>
      <c r="T306" s="13" t="s">
        <v>231</v>
      </c>
      <c r="U306" s="13" t="s">
        <v>65</v>
      </c>
      <c r="V306" s="13" t="s">
        <v>113</v>
      </c>
      <c r="W306" s="13" t="s">
        <v>95</v>
      </c>
      <c r="X306" s="192">
        <v>13020000</v>
      </c>
      <c r="Y306" s="193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85">
        <f t="shared" si="61"/>
        <v>108518.57519999999</v>
      </c>
      <c r="AD306" s="141">
        <v>0.11559999999999999</v>
      </c>
      <c r="AE306" s="186">
        <f t="shared" si="62"/>
        <v>0</v>
      </c>
      <c r="AF306" s="186" t="str">
        <f>IF(AND(COUNTIFS($J$18:J306,J306)=1,AE306=1),1,"")</f>
        <v/>
      </c>
      <c r="AG306" s="186">
        <f>IF(C306="","",IF(AND(COUNTIFS($J$18:J306,J306)=1,C306&lt;&gt;""),1,""))</f>
        <v>1</v>
      </c>
      <c r="AH306" s="186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214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43</v>
      </c>
      <c r="B307" s="179">
        <v>2018</v>
      </c>
      <c r="C307" s="179">
        <v>1</v>
      </c>
      <c r="D307" s="39" t="str">
        <f t="shared" si="72"/>
        <v>Q4</v>
      </c>
      <c r="E307" s="13" t="s">
        <v>28</v>
      </c>
      <c r="F307" s="179">
        <v>2018</v>
      </c>
      <c r="G307" s="179">
        <v>8</v>
      </c>
      <c r="H307" s="191"/>
      <c r="I307" s="39" t="str">
        <f t="shared" si="59"/>
        <v>Q2</v>
      </c>
      <c r="J307" s="191" t="s">
        <v>309</v>
      </c>
      <c r="K307" s="191" t="s">
        <v>310</v>
      </c>
      <c r="L307" s="17" t="s">
        <v>63</v>
      </c>
      <c r="M307" s="13" t="s">
        <v>46</v>
      </c>
      <c r="N307" s="13">
        <v>1</v>
      </c>
      <c r="O307" s="13"/>
      <c r="P307" s="39" t="str">
        <f t="shared" si="60"/>
        <v>MAIN UNIT</v>
      </c>
      <c r="Q307" s="13" t="s">
        <v>55</v>
      </c>
      <c r="R307" s="13" t="s">
        <v>48</v>
      </c>
      <c r="S307" s="13" t="s">
        <v>36</v>
      </c>
      <c r="T307" s="13" t="s">
        <v>231</v>
      </c>
      <c r="U307" s="13" t="s">
        <v>65</v>
      </c>
      <c r="V307" s="13" t="s">
        <v>113</v>
      </c>
      <c r="W307" s="13" t="s">
        <v>95</v>
      </c>
      <c r="X307" s="192">
        <v>15000000</v>
      </c>
      <c r="Y307" s="193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85">
        <f t="shared" si="61"/>
        <v>175851.9</v>
      </c>
      <c r="AD307" s="141">
        <v>0.16259999999999999</v>
      </c>
      <c r="AE307" s="186">
        <f t="shared" si="62"/>
        <v>1</v>
      </c>
      <c r="AF307" s="186" t="str">
        <f>IF(AND(COUNTIFS($J$18:J307,J307)=1,AE307=1),1,"")</f>
        <v/>
      </c>
      <c r="AG307" s="186" t="str">
        <f>IF(C307="","",IF(AND(COUNTIFS($J$18:J307,J307)=1,C307&lt;&gt;""),1,""))</f>
        <v/>
      </c>
      <c r="AH307" s="186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214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43</v>
      </c>
      <c r="B308" s="179">
        <v>2018</v>
      </c>
      <c r="C308" s="179">
        <v>1</v>
      </c>
      <c r="D308" s="39" t="str">
        <f t="shared" si="72"/>
        <v>Q4</v>
      </c>
      <c r="E308" s="13" t="s">
        <v>28</v>
      </c>
      <c r="F308" s="179">
        <v>2018</v>
      </c>
      <c r="G308" s="179">
        <v>6</v>
      </c>
      <c r="H308" s="191"/>
      <c r="I308" s="39" t="str">
        <f t="shared" si="59"/>
        <v>Q1</v>
      </c>
      <c r="J308" s="191" t="s">
        <v>318</v>
      </c>
      <c r="K308" s="191" t="s">
        <v>319</v>
      </c>
      <c r="L308" s="17" t="s">
        <v>78</v>
      </c>
      <c r="M308" s="13" t="s">
        <v>46</v>
      </c>
      <c r="N308" s="13">
        <v>1</v>
      </c>
      <c r="O308" s="13"/>
      <c r="P308" s="39" t="str">
        <f t="shared" si="60"/>
        <v>MAIN UNIT</v>
      </c>
      <c r="Q308" s="13" t="s">
        <v>47</v>
      </c>
      <c r="R308" s="13" t="s">
        <v>48</v>
      </c>
      <c r="S308" s="13" t="s">
        <v>36</v>
      </c>
      <c r="T308" s="13" t="s">
        <v>64</v>
      </c>
      <c r="U308" s="13" t="s">
        <v>65</v>
      </c>
      <c r="V308" s="13" t="s">
        <v>288</v>
      </c>
      <c r="W308" s="13" t="s">
        <v>95</v>
      </c>
      <c r="X308" s="192">
        <v>14333333.33</v>
      </c>
      <c r="Y308" s="193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85">
        <f t="shared" si="61"/>
        <v>141361.06663379201</v>
      </c>
      <c r="AD308" s="141">
        <v>0.13400000000000001</v>
      </c>
      <c r="AE308" s="186">
        <f t="shared" si="62"/>
        <v>0</v>
      </c>
      <c r="AF308" s="186" t="str">
        <f>IF(AND(COUNTIFS($J$18:J308,J308)=1,AE308=1),1,"")</f>
        <v/>
      </c>
      <c r="AG308" s="186">
        <f>IF(C308="","",IF(AND(COUNTIFS($J$18:J308,J308)=1,C308&lt;&gt;""),1,""))</f>
        <v>1</v>
      </c>
      <c r="AH308" s="186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203</v>
      </c>
      <c r="AP308" s="28" t="str">
        <f t="shared" si="66"/>
        <v>20186</v>
      </c>
      <c r="AQ308" s="28" t="str">
        <f t="shared" si="67"/>
        <v>20186JPY</v>
      </c>
      <c r="AR308" s="214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43</v>
      </c>
      <c r="B309" s="179">
        <v>2018</v>
      </c>
      <c r="C309" s="179">
        <v>1</v>
      </c>
      <c r="D309" s="39" t="str">
        <f t="shared" si="72"/>
        <v>Q4</v>
      </c>
      <c r="E309" s="13" t="s">
        <v>28</v>
      </c>
      <c r="F309" s="179">
        <v>2018</v>
      </c>
      <c r="G309" s="179">
        <v>6</v>
      </c>
      <c r="H309" s="191"/>
      <c r="I309" s="39" t="str">
        <f t="shared" si="59"/>
        <v>Q1</v>
      </c>
      <c r="J309" s="191" t="s">
        <v>320</v>
      </c>
      <c r="K309" s="191" t="s">
        <v>321</v>
      </c>
      <c r="L309" s="17" t="s">
        <v>78</v>
      </c>
      <c r="M309" s="13" t="s">
        <v>46</v>
      </c>
      <c r="N309" s="13">
        <v>1</v>
      </c>
      <c r="O309" s="13"/>
      <c r="P309" s="39" t="str">
        <f t="shared" si="60"/>
        <v>MAIN UNIT</v>
      </c>
      <c r="Q309" s="13" t="s">
        <v>127</v>
      </c>
      <c r="R309" s="13" t="s">
        <v>48</v>
      </c>
      <c r="S309" s="13" t="s">
        <v>36</v>
      </c>
      <c r="T309" s="13" t="s">
        <v>322</v>
      </c>
      <c r="U309" s="13" t="s">
        <v>65</v>
      </c>
      <c r="V309" s="13" t="s">
        <v>98</v>
      </c>
      <c r="W309" s="13" t="s">
        <v>95</v>
      </c>
      <c r="X309" s="192">
        <v>16830000</v>
      </c>
      <c r="Y309" s="193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85">
        <f t="shared" si="61"/>
        <v>198933.2928</v>
      </c>
      <c r="AD309" s="141">
        <v>0.16059999999999999</v>
      </c>
      <c r="AE309" s="186">
        <f t="shared" si="62"/>
        <v>1</v>
      </c>
      <c r="AF309" s="186">
        <f>IF(AND(COUNTIFS($J$18:J309,J309)=1,AE309=1),1,"")</f>
        <v>1</v>
      </c>
      <c r="AG309" s="186">
        <f>IF(C309="","",IF(AND(COUNTIFS($J$18:J309,J309)=1,C309&lt;&gt;""),1,""))</f>
        <v>1</v>
      </c>
      <c r="AH309" s="186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203</v>
      </c>
      <c r="AP309" s="28" t="str">
        <f t="shared" si="66"/>
        <v>20186</v>
      </c>
      <c r="AQ309" s="28" t="str">
        <f t="shared" si="67"/>
        <v>20186JPY</v>
      </c>
      <c r="AR309" s="214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43</v>
      </c>
      <c r="B310" s="179">
        <v>2018</v>
      </c>
      <c r="C310" s="179">
        <v>1</v>
      </c>
      <c r="D310" s="39" t="str">
        <f t="shared" si="72"/>
        <v>Q4</v>
      </c>
      <c r="E310" s="13" t="s">
        <v>43</v>
      </c>
      <c r="F310" s="179">
        <v>2018</v>
      </c>
      <c r="G310" s="179">
        <v>3</v>
      </c>
      <c r="H310" s="191"/>
      <c r="I310" s="39" t="str">
        <f t="shared" si="59"/>
        <v>Q4</v>
      </c>
      <c r="J310" s="191" t="s">
        <v>323</v>
      </c>
      <c r="K310" s="191" t="s">
        <v>3091</v>
      </c>
      <c r="L310" s="17" t="s">
        <v>63</v>
      </c>
      <c r="M310" s="13" t="s">
        <v>46</v>
      </c>
      <c r="N310" s="13">
        <v>1</v>
      </c>
      <c r="O310" s="13"/>
      <c r="P310" s="39" t="str">
        <f t="shared" si="60"/>
        <v>MAIN UNIT</v>
      </c>
      <c r="Q310" s="13" t="s">
        <v>55</v>
      </c>
      <c r="R310" s="13" t="s">
        <v>48</v>
      </c>
      <c r="S310" s="13" t="s">
        <v>38</v>
      </c>
      <c r="T310" s="13" t="s">
        <v>324</v>
      </c>
      <c r="U310" s="13" t="s">
        <v>136</v>
      </c>
      <c r="V310" s="13" t="s">
        <v>202</v>
      </c>
      <c r="W310" s="13" t="s">
        <v>50</v>
      </c>
      <c r="X310" s="192">
        <v>800000</v>
      </c>
      <c r="Y310" s="193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85">
        <f t="shared" si="61"/>
        <v>92143.589743589735</v>
      </c>
      <c r="AD310" s="141">
        <v>0.12</v>
      </c>
      <c r="AE310" s="186">
        <f t="shared" si="62"/>
        <v>1</v>
      </c>
      <c r="AF310" s="186">
        <f>IF(AND(COUNTIFS($J$18:J310,J310)=1,AE310=1),1,"")</f>
        <v>1</v>
      </c>
      <c r="AG310" s="186">
        <f>IF(C310="","",IF(AND(COUNTIFS($J$18:J310,J310)=1,C310&lt;&gt;""),1,""))</f>
        <v>1</v>
      </c>
      <c r="AH310" s="186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325</v>
      </c>
      <c r="AM310" s="17">
        <v>800000</v>
      </c>
      <c r="AN310" s="17" t="s">
        <v>326</v>
      </c>
      <c r="AO310" s="17"/>
      <c r="AP310" s="28" t="str">
        <f t="shared" si="66"/>
        <v>20183</v>
      </c>
      <c r="AQ310" s="28" t="str">
        <f t="shared" si="67"/>
        <v>20183RMB</v>
      </c>
      <c r="AR310" s="214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43</v>
      </c>
      <c r="B311" s="179">
        <v>2018</v>
      </c>
      <c r="C311" s="179">
        <v>1</v>
      </c>
      <c r="D311" s="39" t="str">
        <f t="shared" si="72"/>
        <v>Q4</v>
      </c>
      <c r="E311" s="13" t="s">
        <v>43</v>
      </c>
      <c r="F311" s="179">
        <v>2018</v>
      </c>
      <c r="G311" s="179">
        <v>3</v>
      </c>
      <c r="H311" s="191"/>
      <c r="I311" s="39" t="str">
        <f t="shared" si="59"/>
        <v>Q4</v>
      </c>
      <c r="J311" s="191" t="s">
        <v>323</v>
      </c>
      <c r="K311" s="191" t="s">
        <v>3091</v>
      </c>
      <c r="L311" s="17" t="s">
        <v>45</v>
      </c>
      <c r="M311" s="13" t="s">
        <v>46</v>
      </c>
      <c r="N311" s="13">
        <v>1</v>
      </c>
      <c r="O311" s="13"/>
      <c r="P311" s="39" t="str">
        <f t="shared" si="60"/>
        <v>MAIN UNIT</v>
      </c>
      <c r="Q311" s="13" t="s">
        <v>127</v>
      </c>
      <c r="R311" s="13" t="s">
        <v>48</v>
      </c>
      <c r="S311" s="13" t="s">
        <v>38</v>
      </c>
      <c r="T311" s="13" t="s">
        <v>324</v>
      </c>
      <c r="U311" s="13" t="s">
        <v>136</v>
      </c>
      <c r="V311" s="13" t="s">
        <v>202</v>
      </c>
      <c r="W311" s="13" t="s">
        <v>50</v>
      </c>
      <c r="X311" s="192">
        <v>544500</v>
      </c>
      <c r="Y311" s="193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85">
        <f t="shared" si="61"/>
        <v>62715.230769230773</v>
      </c>
      <c r="AD311" s="141">
        <v>0.12</v>
      </c>
      <c r="AE311" s="186">
        <f t="shared" si="62"/>
        <v>1</v>
      </c>
      <c r="AF311" s="186" t="str">
        <f>IF(AND(COUNTIFS($J$18:J311,J311)=1,AE311=1),1,"")</f>
        <v/>
      </c>
      <c r="AG311" s="186" t="str">
        <f>IF(C311="","",IF(AND(COUNTIFS($J$18:J311,J311)=1,C311&lt;&gt;""),1,""))</f>
        <v/>
      </c>
      <c r="AH311" s="186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325</v>
      </c>
      <c r="AM311" s="17">
        <v>544500</v>
      </c>
      <c r="AN311" s="17" t="s">
        <v>327</v>
      </c>
      <c r="AO311" s="17"/>
      <c r="AP311" s="28" t="str">
        <f t="shared" si="66"/>
        <v>20183</v>
      </c>
      <c r="AQ311" s="28" t="str">
        <f t="shared" si="67"/>
        <v>20183RMB</v>
      </c>
      <c r="AR311" s="214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43</v>
      </c>
      <c r="B312" s="179">
        <v>2018</v>
      </c>
      <c r="C312" s="179">
        <v>1</v>
      </c>
      <c r="D312" s="39" t="str">
        <f t="shared" si="72"/>
        <v>Q4</v>
      </c>
      <c r="E312" s="13" t="s">
        <v>28</v>
      </c>
      <c r="F312" s="179">
        <v>2018</v>
      </c>
      <c r="G312" s="179">
        <v>5</v>
      </c>
      <c r="H312" s="191"/>
      <c r="I312" s="39" t="str">
        <f t="shared" si="59"/>
        <v>Q1</v>
      </c>
      <c r="J312" s="191" t="s">
        <v>328</v>
      </c>
      <c r="K312" s="191" t="s">
        <v>3092</v>
      </c>
      <c r="L312" s="17" t="s">
        <v>86</v>
      </c>
      <c r="M312" s="13" t="s">
        <v>46</v>
      </c>
      <c r="N312" s="13">
        <v>1</v>
      </c>
      <c r="O312" s="13"/>
      <c r="P312" s="39" t="str">
        <f t="shared" si="60"/>
        <v>MAIN UNIT</v>
      </c>
      <c r="Q312" s="13" t="s">
        <v>55</v>
      </c>
      <c r="R312" s="13" t="s">
        <v>48</v>
      </c>
      <c r="S312" s="13" t="s">
        <v>37</v>
      </c>
      <c r="T312" s="13" t="s">
        <v>195</v>
      </c>
      <c r="U312" s="13" t="s">
        <v>196</v>
      </c>
      <c r="V312" s="13" t="s">
        <v>329</v>
      </c>
      <c r="W312" s="13" t="s">
        <v>50</v>
      </c>
      <c r="X312" s="192">
        <v>610000</v>
      </c>
      <c r="Y312" s="193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85">
        <f t="shared" si="61"/>
        <v>78264.051724137942</v>
      </c>
      <c r="AD312" s="141">
        <v>0.121</v>
      </c>
      <c r="AE312" s="186">
        <f t="shared" si="62"/>
        <v>1</v>
      </c>
      <c r="AF312" s="186">
        <f>IF(AND(COUNTIFS($J$18:J312,J312)=1,AE312=1),1,"")</f>
        <v>1</v>
      </c>
      <c r="AG312" s="186">
        <f>IF(C312="","",IF(AND(COUNTIFS($J$18:J312,J312)=1,C312&lt;&gt;""),1,""))</f>
        <v>1</v>
      </c>
      <c r="AH312" s="186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214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43</v>
      </c>
      <c r="B313" s="179">
        <v>2018</v>
      </c>
      <c r="C313" s="179">
        <v>1</v>
      </c>
      <c r="D313" s="39" t="str">
        <f t="shared" si="72"/>
        <v>Q4</v>
      </c>
      <c r="E313" s="13" t="s">
        <v>28</v>
      </c>
      <c r="F313" s="179">
        <v>2018</v>
      </c>
      <c r="G313" s="179">
        <v>5</v>
      </c>
      <c r="H313" s="191"/>
      <c r="I313" s="39" t="str">
        <f t="shared" si="59"/>
        <v>Q1</v>
      </c>
      <c r="J313" s="191" t="s">
        <v>330</v>
      </c>
      <c r="K313" s="191" t="s">
        <v>3092</v>
      </c>
      <c r="L313" s="17" t="s">
        <v>86</v>
      </c>
      <c r="M313" s="13" t="s">
        <v>46</v>
      </c>
      <c r="N313" s="13">
        <v>1</v>
      </c>
      <c r="O313" s="13"/>
      <c r="P313" s="39" t="str">
        <f t="shared" si="60"/>
        <v>MAIN UNIT</v>
      </c>
      <c r="Q313" s="13" t="s">
        <v>55</v>
      </c>
      <c r="R313" s="13" t="s">
        <v>48</v>
      </c>
      <c r="S313" s="13" t="s">
        <v>37</v>
      </c>
      <c r="T313" s="13" t="s">
        <v>195</v>
      </c>
      <c r="U313" s="13" t="s">
        <v>196</v>
      </c>
      <c r="V313" s="13" t="s">
        <v>329</v>
      </c>
      <c r="W313" s="13" t="s">
        <v>50</v>
      </c>
      <c r="X313" s="192">
        <v>490000</v>
      </c>
      <c r="Y313" s="193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85">
        <f t="shared" si="61"/>
        <v>62867.844827586203</v>
      </c>
      <c r="AD313" s="141">
        <v>0.121</v>
      </c>
      <c r="AE313" s="186">
        <f t="shared" si="62"/>
        <v>1</v>
      </c>
      <c r="AF313" s="186">
        <f>IF(AND(COUNTIFS($J$18:J313,J313)=1,AE313=1),1,"")</f>
        <v>1</v>
      </c>
      <c r="AG313" s="186">
        <f>IF(C313="","",IF(AND(COUNTIFS($J$18:J313,J313)=1,C313&lt;&gt;""),1,""))</f>
        <v>1</v>
      </c>
      <c r="AH313" s="186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214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43</v>
      </c>
      <c r="B314" s="179">
        <v>2018</v>
      </c>
      <c r="C314" s="179">
        <v>1</v>
      </c>
      <c r="D314" s="39" t="str">
        <f t="shared" si="72"/>
        <v>Q4</v>
      </c>
      <c r="E314" s="13" t="s">
        <v>28</v>
      </c>
      <c r="F314" s="179">
        <v>2018</v>
      </c>
      <c r="G314" s="179">
        <v>5</v>
      </c>
      <c r="H314" s="191"/>
      <c r="I314" s="39" t="str">
        <f t="shared" si="59"/>
        <v>Q1</v>
      </c>
      <c r="J314" s="191" t="s">
        <v>331</v>
      </c>
      <c r="K314" s="191" t="s">
        <v>332</v>
      </c>
      <c r="L314" s="17" t="s">
        <v>63</v>
      </c>
      <c r="M314" s="13" t="s">
        <v>46</v>
      </c>
      <c r="N314" s="13">
        <v>1</v>
      </c>
      <c r="O314" s="13"/>
      <c r="P314" s="39" t="str">
        <f t="shared" si="60"/>
        <v>MAIN UNIT</v>
      </c>
      <c r="Q314" s="13" t="s">
        <v>47</v>
      </c>
      <c r="R314" s="13" t="s">
        <v>48</v>
      </c>
      <c r="S314" s="13" t="s">
        <v>36</v>
      </c>
      <c r="T314" s="13" t="s">
        <v>231</v>
      </c>
      <c r="U314" s="13" t="s">
        <v>65</v>
      </c>
      <c r="V314" s="13" t="s">
        <v>113</v>
      </c>
      <c r="W314" s="13" t="s">
        <v>95</v>
      </c>
      <c r="X314" s="192">
        <v>12042200</v>
      </c>
      <c r="Y314" s="193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85">
        <f t="shared" si="61"/>
        <v>104476.68213600002</v>
      </c>
      <c r="AD314" s="141">
        <v>0.1182</v>
      </c>
      <c r="AE314" s="186">
        <f t="shared" si="62"/>
        <v>0</v>
      </c>
      <c r="AF314" s="186" t="str">
        <f>IF(AND(COUNTIFS($J$18:J314,J314)=1,AE314=1),1,"")</f>
        <v/>
      </c>
      <c r="AG314" s="186">
        <f>IF(C314="","",IF(AND(COUNTIFS($J$18:J314,J314)=1,C314&lt;&gt;""),1,""))</f>
        <v>1</v>
      </c>
      <c r="AH314" s="186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214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43</v>
      </c>
      <c r="B315" s="179">
        <v>2018</v>
      </c>
      <c r="C315" s="179">
        <v>1</v>
      </c>
      <c r="D315" s="39" t="str">
        <f t="shared" si="72"/>
        <v>Q4</v>
      </c>
      <c r="E315" s="13" t="s">
        <v>28</v>
      </c>
      <c r="F315" s="179">
        <v>2018</v>
      </c>
      <c r="G315" s="179">
        <v>9</v>
      </c>
      <c r="H315" s="191"/>
      <c r="I315" s="39" t="str">
        <f t="shared" si="59"/>
        <v>Q2</v>
      </c>
      <c r="J315" s="191" t="s">
        <v>333</v>
      </c>
      <c r="K315" s="191" t="s">
        <v>3307</v>
      </c>
      <c r="L315" s="17" t="s">
        <v>63</v>
      </c>
      <c r="M315" s="13" t="s">
        <v>46</v>
      </c>
      <c r="N315" s="13">
        <v>3</v>
      </c>
      <c r="O315" s="13"/>
      <c r="P315" s="39" t="str">
        <f t="shared" si="60"/>
        <v>MAIN UNIT</v>
      </c>
      <c r="Q315" s="13" t="s">
        <v>47</v>
      </c>
      <c r="R315" s="13" t="s">
        <v>48</v>
      </c>
      <c r="S315" s="13" t="s">
        <v>36</v>
      </c>
      <c r="T315" s="13" t="s">
        <v>64</v>
      </c>
      <c r="U315" s="13" t="s">
        <v>65</v>
      </c>
      <c r="V315" s="13" t="s">
        <v>49</v>
      </c>
      <c r="W315" s="13" t="s">
        <v>95</v>
      </c>
      <c r="X315" s="192">
        <v>10827200</v>
      </c>
      <c r="Y315" s="193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85">
        <f t="shared" si="61"/>
        <v>228571.71993600001</v>
      </c>
      <c r="AD315" s="141">
        <v>9.7600000000000006E-2</v>
      </c>
      <c r="AE315" s="186">
        <f t="shared" si="62"/>
        <v>0</v>
      </c>
      <c r="AF315" s="186" t="str">
        <f>IF(AND(COUNTIFS($J$18:J315,J315)=1,AE315=1),1,"")</f>
        <v/>
      </c>
      <c r="AG315" s="186">
        <f>IF(C315="","",IF(AND(COUNTIFS($J$18:J315,J315)=1,C315&lt;&gt;""),1,""))</f>
        <v>1</v>
      </c>
      <c r="AH315" s="186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214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43</v>
      </c>
      <c r="B316" s="179">
        <v>2018</v>
      </c>
      <c r="C316" s="179">
        <v>1</v>
      </c>
      <c r="D316" s="39" t="str">
        <f t="shared" si="72"/>
        <v>Q4</v>
      </c>
      <c r="E316" s="13" t="s">
        <v>28</v>
      </c>
      <c r="F316" s="179">
        <v>2018</v>
      </c>
      <c r="G316" s="179">
        <v>9</v>
      </c>
      <c r="H316" s="191"/>
      <c r="I316" s="39" t="str">
        <f t="shared" si="59"/>
        <v>Q2</v>
      </c>
      <c r="J316" s="191" t="s">
        <v>318</v>
      </c>
      <c r="K316" s="191" t="s">
        <v>319</v>
      </c>
      <c r="L316" s="17" t="s">
        <v>78</v>
      </c>
      <c r="M316" s="13" t="s">
        <v>46</v>
      </c>
      <c r="N316" s="13">
        <v>2</v>
      </c>
      <c r="O316" s="13"/>
      <c r="P316" s="39" t="str">
        <f t="shared" si="60"/>
        <v>MAIN UNIT</v>
      </c>
      <c r="Q316" s="13" t="s">
        <v>47</v>
      </c>
      <c r="R316" s="13" t="s">
        <v>48</v>
      </c>
      <c r="S316" s="13" t="s">
        <v>36</v>
      </c>
      <c r="T316" s="13" t="s">
        <v>64</v>
      </c>
      <c r="U316" s="13" t="s">
        <v>65</v>
      </c>
      <c r="V316" s="13" t="s">
        <v>288</v>
      </c>
      <c r="W316" s="13" t="s">
        <v>95</v>
      </c>
      <c r="X316" s="192">
        <v>14333333.33</v>
      </c>
      <c r="Y316" s="193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85">
        <f t="shared" si="61"/>
        <v>276960.13326892402</v>
      </c>
      <c r="AD316" s="141">
        <v>0.13400000000000001</v>
      </c>
      <c r="AE316" s="186">
        <f t="shared" si="62"/>
        <v>0</v>
      </c>
      <c r="AF316" s="186" t="str">
        <f>IF(AND(COUNTIFS($J$18:J316,J316)=1,AE316=1),1,"")</f>
        <v/>
      </c>
      <c r="AG316" s="186" t="str">
        <f>IF(C316="","",IF(AND(COUNTIFS($J$18:J316,J316)=1,C316&lt;&gt;""),1,""))</f>
        <v/>
      </c>
      <c r="AH316" s="186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214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43</v>
      </c>
      <c r="B317" s="179">
        <v>2018</v>
      </c>
      <c r="C317" s="179">
        <v>1</v>
      </c>
      <c r="D317" s="39" t="str">
        <f t="shared" si="72"/>
        <v>Q4</v>
      </c>
      <c r="E317" s="13" t="s">
        <v>28</v>
      </c>
      <c r="F317" s="179">
        <v>2018</v>
      </c>
      <c r="G317" s="179">
        <v>9</v>
      </c>
      <c r="H317" s="191"/>
      <c r="I317" s="39" t="str">
        <f t="shared" si="59"/>
        <v>Q2</v>
      </c>
      <c r="J317" s="191" t="s">
        <v>334</v>
      </c>
      <c r="K317" s="191" t="s">
        <v>335</v>
      </c>
      <c r="L317" s="17" t="s">
        <v>63</v>
      </c>
      <c r="M317" s="13" t="s">
        <v>46</v>
      </c>
      <c r="N317" s="13">
        <v>1</v>
      </c>
      <c r="O317" s="13"/>
      <c r="P317" s="39" t="str">
        <f t="shared" si="60"/>
        <v>MAIN UNIT</v>
      </c>
      <c r="Q317" s="13" t="s">
        <v>55</v>
      </c>
      <c r="R317" s="13" t="s">
        <v>48</v>
      </c>
      <c r="S317" s="13" t="s">
        <v>36</v>
      </c>
      <c r="T317" s="13" t="s">
        <v>231</v>
      </c>
      <c r="U317" s="13" t="s">
        <v>65</v>
      </c>
      <c r="V317" s="13" t="s">
        <v>288</v>
      </c>
      <c r="W317" s="13" t="s">
        <v>95</v>
      </c>
      <c r="X317" s="192">
        <v>10140000</v>
      </c>
      <c r="Y317" s="193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85">
        <f t="shared" si="61"/>
        <v>39113.529000000002</v>
      </c>
      <c r="AD317" s="141">
        <v>5.3499999999999999E-2</v>
      </c>
      <c r="AE317" s="186">
        <f t="shared" si="62"/>
        <v>1</v>
      </c>
      <c r="AF317" s="186">
        <f>IF(AND(COUNTIFS($J$18:J317,J317)=1,AE317=1),1,"")</f>
        <v>1</v>
      </c>
      <c r="AG317" s="186">
        <f>IF(C317="","",IF(AND(COUNTIFS($J$18:J317,J317)=1,C317&lt;&gt;""),1,""))</f>
        <v>1</v>
      </c>
      <c r="AH317" s="186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214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43</v>
      </c>
      <c r="B318" s="179">
        <v>2018</v>
      </c>
      <c r="C318" s="179">
        <v>1</v>
      </c>
      <c r="D318" s="39" t="str">
        <f t="shared" si="72"/>
        <v>Q4</v>
      </c>
      <c r="E318" s="13" t="s">
        <v>28</v>
      </c>
      <c r="F318" s="179">
        <v>2018</v>
      </c>
      <c r="G318" s="179">
        <v>9</v>
      </c>
      <c r="H318" s="191"/>
      <c r="I318" s="39" t="str">
        <f t="shared" si="59"/>
        <v>Q2</v>
      </c>
      <c r="J318" s="191" t="s">
        <v>336</v>
      </c>
      <c r="K318" s="191" t="s">
        <v>337</v>
      </c>
      <c r="L318" s="17" t="s">
        <v>63</v>
      </c>
      <c r="M318" s="13" t="s">
        <v>46</v>
      </c>
      <c r="N318" s="13">
        <v>1</v>
      </c>
      <c r="O318" s="13"/>
      <c r="P318" s="39" t="str">
        <f t="shared" si="60"/>
        <v>MAIN UNIT</v>
      </c>
      <c r="Q318" s="13" t="s">
        <v>55</v>
      </c>
      <c r="R318" s="13" t="s">
        <v>48</v>
      </c>
      <c r="S318" s="13" t="s">
        <v>36</v>
      </c>
      <c r="T318" s="13" t="s">
        <v>64</v>
      </c>
      <c r="U318" s="13" t="s">
        <v>65</v>
      </c>
      <c r="V318" s="13" t="s">
        <v>288</v>
      </c>
      <c r="W318" s="13" t="s">
        <v>95</v>
      </c>
      <c r="X318" s="192">
        <v>9800000</v>
      </c>
      <c r="Y318" s="193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85">
        <f t="shared" si="61"/>
        <v>75604.06</v>
      </c>
      <c r="AD318" s="141">
        <v>0.107</v>
      </c>
      <c r="AE318" s="186">
        <f t="shared" si="62"/>
        <v>1</v>
      </c>
      <c r="AF318" s="186">
        <f>IF(AND(COUNTIFS($J$18:J318,J318)=1,AE318=1),1,"")</f>
        <v>1</v>
      </c>
      <c r="AG318" s="186">
        <f>IF(C318="","",IF(AND(COUNTIFS($J$18:J318,J318)=1,C318&lt;&gt;""),1,""))</f>
        <v>1</v>
      </c>
      <c r="AH318" s="186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214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28</v>
      </c>
      <c r="B319" s="179">
        <v>2018</v>
      </c>
      <c r="C319" s="179">
        <v>7</v>
      </c>
      <c r="D319" s="39" t="str">
        <f t="shared" si="72"/>
        <v>Q2</v>
      </c>
      <c r="E319" s="13" t="s">
        <v>28</v>
      </c>
      <c r="F319" s="179">
        <v>2018</v>
      </c>
      <c r="G319" s="179">
        <v>8</v>
      </c>
      <c r="H319" s="191"/>
      <c r="I319" s="39" t="str">
        <f t="shared" si="59"/>
        <v>Q2</v>
      </c>
      <c r="J319" s="191" t="s">
        <v>338</v>
      </c>
      <c r="K319" s="191" t="s">
        <v>339</v>
      </c>
      <c r="L319" s="17" t="s">
        <v>54</v>
      </c>
      <c r="M319" s="13" t="s">
        <v>46</v>
      </c>
      <c r="N319" s="13">
        <v>1</v>
      </c>
      <c r="O319" s="13"/>
      <c r="P319" s="39" t="str">
        <f t="shared" si="60"/>
        <v>MAIN UNIT</v>
      </c>
      <c r="Q319" s="13" t="s">
        <v>55</v>
      </c>
      <c r="R319" s="13" t="s">
        <v>48</v>
      </c>
      <c r="S319" s="13" t="s">
        <v>36</v>
      </c>
      <c r="T319" s="13" t="s">
        <v>64</v>
      </c>
      <c r="U319" s="13" t="s">
        <v>3308</v>
      </c>
      <c r="V319" s="13" t="s">
        <v>340</v>
      </c>
      <c r="W319" s="13" t="s">
        <v>341</v>
      </c>
      <c r="X319" s="192">
        <v>722750</v>
      </c>
      <c r="Y319" s="193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85">
        <f t="shared" si="61"/>
        <v>86555.543103448275</v>
      </c>
      <c r="AD319" s="141">
        <v>0.1208</v>
      </c>
      <c r="AE319" s="186">
        <f t="shared" si="62"/>
        <v>1</v>
      </c>
      <c r="AF319" s="186">
        <f>IF(AND(COUNTIFS($J$18:J319,J319)=1,AE319=1),1,"")</f>
        <v>1</v>
      </c>
      <c r="AG319" s="186">
        <f>IF(C319="","",IF(AND(COUNTIFS($J$18:J319,J319)=1,C319&lt;&gt;""),1,""))</f>
        <v>1</v>
      </c>
      <c r="AH319" s="186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214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28</v>
      </c>
      <c r="B320" s="179">
        <v>2018</v>
      </c>
      <c r="C320" s="179">
        <v>7</v>
      </c>
      <c r="D320" s="39" t="str">
        <f t="shared" si="72"/>
        <v>Q2</v>
      </c>
      <c r="E320" s="13" t="s">
        <v>28</v>
      </c>
      <c r="F320" s="179">
        <v>2018</v>
      </c>
      <c r="G320" s="179">
        <v>8</v>
      </c>
      <c r="H320" s="191"/>
      <c r="I320" s="39" t="str">
        <f t="shared" si="59"/>
        <v>Q2</v>
      </c>
      <c r="J320" s="191" t="s">
        <v>338</v>
      </c>
      <c r="K320" s="191" t="s">
        <v>339</v>
      </c>
      <c r="L320" s="17" t="s">
        <v>54</v>
      </c>
      <c r="M320" s="13" t="s">
        <v>46</v>
      </c>
      <c r="N320" s="13">
        <v>1</v>
      </c>
      <c r="O320" s="13"/>
      <c r="P320" s="39" t="str">
        <f t="shared" si="60"/>
        <v>MAIN UNIT</v>
      </c>
      <c r="Q320" s="13" t="s">
        <v>55</v>
      </c>
      <c r="R320" s="13" t="s">
        <v>48</v>
      </c>
      <c r="S320" s="13" t="s">
        <v>36</v>
      </c>
      <c r="T320" s="13" t="s">
        <v>64</v>
      </c>
      <c r="U320" s="13" t="s">
        <v>3308</v>
      </c>
      <c r="V320" s="13" t="s">
        <v>340</v>
      </c>
      <c r="W320" s="13" t="s">
        <v>341</v>
      </c>
      <c r="X320" s="192">
        <v>722750</v>
      </c>
      <c r="Y320" s="193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85">
        <f t="shared" si="61"/>
        <v>86555.543103448275</v>
      </c>
      <c r="AD320" s="141">
        <v>0.1208</v>
      </c>
      <c r="AE320" s="186">
        <f t="shared" si="62"/>
        <v>1</v>
      </c>
      <c r="AF320" s="186" t="str">
        <f>IF(AND(COUNTIFS($J$18:J320,J320)=1,AE320=1),1,"")</f>
        <v/>
      </c>
      <c r="AG320" s="186" t="str">
        <f>IF(C320="","",IF(AND(COUNTIFS($J$18:J320,J320)=1,C320&lt;&gt;""),1,""))</f>
        <v/>
      </c>
      <c r="AH320" s="186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214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28</v>
      </c>
      <c r="B321" s="179">
        <v>2018</v>
      </c>
      <c r="C321" s="179">
        <v>7</v>
      </c>
      <c r="D321" s="39" t="str">
        <f t="shared" si="72"/>
        <v>Q2</v>
      </c>
      <c r="E321" s="13" t="s">
        <v>28</v>
      </c>
      <c r="F321" s="179">
        <v>2018</v>
      </c>
      <c r="G321" s="179">
        <v>8</v>
      </c>
      <c r="H321" s="191"/>
      <c r="I321" s="39" t="str">
        <f t="shared" si="59"/>
        <v>Q2</v>
      </c>
      <c r="J321" s="191" t="s">
        <v>342</v>
      </c>
      <c r="K321" s="191" t="s">
        <v>343</v>
      </c>
      <c r="L321" s="17" t="s">
        <v>54</v>
      </c>
      <c r="M321" s="13" t="s">
        <v>46</v>
      </c>
      <c r="N321" s="13">
        <v>2</v>
      </c>
      <c r="O321" s="13"/>
      <c r="P321" s="39" t="str">
        <f t="shared" si="60"/>
        <v>MAIN UNIT</v>
      </c>
      <c r="Q321" s="13" t="s">
        <v>47</v>
      </c>
      <c r="R321" s="13" t="s">
        <v>48</v>
      </c>
      <c r="S321" s="13" t="s">
        <v>344</v>
      </c>
      <c r="T321" s="13" t="s">
        <v>231</v>
      </c>
      <c r="U321" s="13" t="s">
        <v>65</v>
      </c>
      <c r="V321" s="13" t="s">
        <v>345</v>
      </c>
      <c r="W321" s="13" t="s">
        <v>346</v>
      </c>
      <c r="X321" s="192">
        <v>10750000</v>
      </c>
      <c r="Y321" s="193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85">
        <f t="shared" si="61"/>
        <v>252364.42</v>
      </c>
      <c r="AD321" s="141">
        <v>0.1628</v>
      </c>
      <c r="AE321" s="186">
        <f t="shared" si="62"/>
        <v>0</v>
      </c>
      <c r="AF321" s="186" t="str">
        <f>IF(AND(COUNTIFS($J$18:J321,J321)=1,AE321=1),1,"")</f>
        <v/>
      </c>
      <c r="AG321" s="186">
        <f>IF(C321="","",IF(AND(COUNTIFS($J$18:J321,J321)=1,C321&lt;&gt;""),1,""))</f>
        <v>1</v>
      </c>
      <c r="AH321" s="186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214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28</v>
      </c>
      <c r="B322" s="179">
        <v>2018</v>
      </c>
      <c r="C322" s="179">
        <v>7</v>
      </c>
      <c r="D322" s="39" t="str">
        <f t="shared" si="72"/>
        <v>Q2</v>
      </c>
      <c r="E322" s="13" t="s">
        <v>28</v>
      </c>
      <c r="F322" s="179">
        <v>2018</v>
      </c>
      <c r="G322" s="179">
        <v>10</v>
      </c>
      <c r="H322" s="191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191" t="s">
        <v>347</v>
      </c>
      <c r="K322" s="191" t="s">
        <v>194</v>
      </c>
      <c r="L322" s="17" t="s">
        <v>63</v>
      </c>
      <c r="M322" s="13" t="s">
        <v>46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348</v>
      </c>
      <c r="R322" s="13" t="s">
        <v>48</v>
      </c>
      <c r="S322" s="13" t="s">
        <v>37</v>
      </c>
      <c r="T322" s="13" t="s">
        <v>195</v>
      </c>
      <c r="U322" s="13" t="s">
        <v>196</v>
      </c>
      <c r="V322" s="13" t="s">
        <v>197</v>
      </c>
      <c r="W322" s="13" t="s">
        <v>50</v>
      </c>
      <c r="X322" s="192">
        <v>653000</v>
      </c>
      <c r="Y322" s="193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85">
        <f t="shared" ref="AC322:AC385" si="76">IF(R322&lt;&gt;"",AB322*AD322,"")</f>
        <v>78677.493103448272</v>
      </c>
      <c r="AD322" s="141">
        <v>6.13E-2</v>
      </c>
      <c r="AE322" s="186">
        <f t="shared" ref="AE322:AE385" si="77">IF(Q322="","",IF(Q322="Yes",1,0))</f>
        <v>1</v>
      </c>
      <c r="AF322" s="186">
        <f>IF(AND(COUNTIFS($J$18:J322,J322)=1,AE322=1),1,"")</f>
        <v>1</v>
      </c>
      <c r="AG322" s="186">
        <f>IF(C322="","",IF(AND(COUNTIFS($J$18:J322,J322)=1,C322&lt;&gt;""),1,""))</f>
        <v>1</v>
      </c>
      <c r="AH322" s="186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214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28</v>
      </c>
      <c r="B323" s="179">
        <v>2018</v>
      </c>
      <c r="C323" s="179">
        <v>7</v>
      </c>
      <c r="D323" s="39" t="str">
        <f t="shared" si="72"/>
        <v>Q2</v>
      </c>
      <c r="E323" s="13" t="s">
        <v>28</v>
      </c>
      <c r="F323" s="179">
        <v>2018</v>
      </c>
      <c r="G323" s="179">
        <v>9</v>
      </c>
      <c r="H323" s="191"/>
      <c r="I323" s="39" t="str">
        <f t="shared" si="74"/>
        <v>Q2</v>
      </c>
      <c r="J323" s="191" t="s">
        <v>349</v>
      </c>
      <c r="K323" s="191" t="s">
        <v>350</v>
      </c>
      <c r="L323" s="17" t="s">
        <v>351</v>
      </c>
      <c r="M323" s="13" t="s">
        <v>352</v>
      </c>
      <c r="N323" s="13">
        <v>1</v>
      </c>
      <c r="O323" s="13"/>
      <c r="P323" s="39" t="str">
        <f t="shared" si="75"/>
        <v>MAIN UNIT</v>
      </c>
      <c r="Q323" s="13" t="s">
        <v>348</v>
      </c>
      <c r="R323" s="13" t="s">
        <v>48</v>
      </c>
      <c r="S323" s="13" t="s">
        <v>37</v>
      </c>
      <c r="T323" s="13" t="s">
        <v>87</v>
      </c>
      <c r="U323" s="13" t="s">
        <v>57</v>
      </c>
      <c r="V323" s="13" t="s">
        <v>88</v>
      </c>
      <c r="W323" s="13" t="s">
        <v>50</v>
      </c>
      <c r="X323" s="192">
        <v>100000</v>
      </c>
      <c r="Y323" s="193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85">
        <f t="shared" si="76"/>
        <v>33716.810344827587</v>
      </c>
      <c r="AD323" s="141">
        <v>0.34010000000000001</v>
      </c>
      <c r="AE323" s="186">
        <f t="shared" si="77"/>
        <v>1</v>
      </c>
      <c r="AF323" s="186">
        <f>IF(AND(COUNTIFS($J$18:J323,J323)=1,AE323=1),1,"")</f>
        <v>1</v>
      </c>
      <c r="AG323" s="186">
        <f>IF(C323="","",IF(AND(COUNTIFS($J$18:J323,J323)=1,C323&lt;&gt;""),1,""))</f>
        <v>1</v>
      </c>
      <c r="AH323" s="186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214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28</v>
      </c>
      <c r="B324" s="179">
        <v>2018</v>
      </c>
      <c r="C324" s="179">
        <v>7</v>
      </c>
      <c r="D324" s="39" t="str">
        <f t="shared" si="72"/>
        <v>Q2</v>
      </c>
      <c r="E324" s="13" t="s">
        <v>28</v>
      </c>
      <c r="F324" s="179">
        <v>2018</v>
      </c>
      <c r="G324" s="179">
        <v>9</v>
      </c>
      <c r="H324" s="191"/>
      <c r="I324" s="39" t="str">
        <f t="shared" si="74"/>
        <v>Q2</v>
      </c>
      <c r="J324" s="191" t="s">
        <v>353</v>
      </c>
      <c r="K324" s="191" t="s">
        <v>354</v>
      </c>
      <c r="L324" s="17" t="s">
        <v>63</v>
      </c>
      <c r="M324" s="13" t="s">
        <v>46</v>
      </c>
      <c r="N324" s="13">
        <v>1</v>
      </c>
      <c r="O324" s="13"/>
      <c r="P324" s="39" t="str">
        <f t="shared" si="75"/>
        <v>MAIN UNIT</v>
      </c>
      <c r="Q324" s="13" t="s">
        <v>55</v>
      </c>
      <c r="R324" s="13" t="s">
        <v>48</v>
      </c>
      <c r="S324" s="13" t="s">
        <v>36</v>
      </c>
      <c r="T324" s="13" t="s">
        <v>107</v>
      </c>
      <c r="U324" s="13" t="s">
        <v>65</v>
      </c>
      <c r="V324" s="13" t="s">
        <v>98</v>
      </c>
      <c r="W324" s="13" t="s">
        <v>95</v>
      </c>
      <c r="X324" s="192">
        <v>11819760</v>
      </c>
      <c r="Y324" s="193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85">
        <f t="shared" si="76"/>
        <v>102406.40063999999</v>
      </c>
      <c r="AD324" s="141">
        <v>0.12</v>
      </c>
      <c r="AE324" s="186">
        <f t="shared" si="77"/>
        <v>1</v>
      </c>
      <c r="AF324" s="186">
        <f>IF(AND(COUNTIFS($J$18:J324,J324)=1,AE324=1),1,"")</f>
        <v>1</v>
      </c>
      <c r="AG324" s="186">
        <f>IF(C324="","",IF(AND(COUNTIFS($J$18:J324,J324)=1,C324&lt;&gt;""),1,""))</f>
        <v>1</v>
      </c>
      <c r="AH324" s="186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214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28</v>
      </c>
      <c r="B325" s="179">
        <v>2018</v>
      </c>
      <c r="C325" s="179">
        <v>7</v>
      </c>
      <c r="D325" s="39" t="str">
        <f t="shared" si="72"/>
        <v>Q2</v>
      </c>
      <c r="E325" s="13" t="s">
        <v>28</v>
      </c>
      <c r="F325" s="179">
        <v>2018</v>
      </c>
      <c r="G325" s="179">
        <v>9</v>
      </c>
      <c r="H325" s="191"/>
      <c r="I325" s="39" t="str">
        <f t="shared" si="74"/>
        <v>Q2</v>
      </c>
      <c r="J325" s="191" t="s">
        <v>355</v>
      </c>
      <c r="K325" s="191" t="s">
        <v>356</v>
      </c>
      <c r="L325" s="17" t="s">
        <v>54</v>
      </c>
      <c r="M325" s="13" t="s">
        <v>46</v>
      </c>
      <c r="N325" s="13">
        <v>2</v>
      </c>
      <c r="O325" s="13"/>
      <c r="P325" s="39" t="str">
        <f t="shared" si="75"/>
        <v>MAIN UNIT</v>
      </c>
      <c r="Q325" s="13" t="s">
        <v>55</v>
      </c>
      <c r="R325" s="13" t="s">
        <v>48</v>
      </c>
      <c r="S325" s="13" t="s">
        <v>36</v>
      </c>
      <c r="T325" s="13" t="s">
        <v>231</v>
      </c>
      <c r="U325" s="13" t="s">
        <v>65</v>
      </c>
      <c r="V325" s="13" t="s">
        <v>98</v>
      </c>
      <c r="W325" s="13" t="s">
        <v>95</v>
      </c>
      <c r="X325" s="192">
        <v>9679840</v>
      </c>
      <c r="Y325" s="193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85">
        <f t="shared" si="76"/>
        <v>229474.93336319996</v>
      </c>
      <c r="AD325" s="141">
        <v>0.16439999999999999</v>
      </c>
      <c r="AE325" s="186">
        <f t="shared" si="77"/>
        <v>1</v>
      </c>
      <c r="AF325" s="186">
        <f>IF(AND(COUNTIFS($J$18:J325,J325)=1,AE325=1),1,"")</f>
        <v>1</v>
      </c>
      <c r="AG325" s="186">
        <f>IF(C325="","",IF(AND(COUNTIFS($J$18:J325,J325)=1,C325&lt;&gt;""),1,""))</f>
        <v>1</v>
      </c>
      <c r="AH325" s="186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214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28</v>
      </c>
      <c r="B326" s="179">
        <v>2018</v>
      </c>
      <c r="C326" s="179">
        <v>7</v>
      </c>
      <c r="D326" s="39" t="str">
        <f t="shared" si="72"/>
        <v>Q2</v>
      </c>
      <c r="E326" s="13" t="s">
        <v>28</v>
      </c>
      <c r="F326" s="179">
        <v>2018</v>
      </c>
      <c r="G326" s="179">
        <v>9</v>
      </c>
      <c r="H326" s="191"/>
      <c r="I326" s="39" t="str">
        <f t="shared" si="74"/>
        <v>Q2</v>
      </c>
      <c r="J326" s="191" t="s">
        <v>357</v>
      </c>
      <c r="K326" s="191" t="s">
        <v>358</v>
      </c>
      <c r="L326" s="17" t="s">
        <v>54</v>
      </c>
      <c r="M326" s="13" t="s">
        <v>46</v>
      </c>
      <c r="N326" s="13">
        <v>1</v>
      </c>
      <c r="O326" s="13"/>
      <c r="P326" s="39" t="str">
        <f t="shared" si="75"/>
        <v>MAIN UNIT</v>
      </c>
      <c r="Q326" s="13" t="s">
        <v>55</v>
      </c>
      <c r="R326" s="13" t="s">
        <v>48</v>
      </c>
      <c r="S326" s="13" t="s">
        <v>344</v>
      </c>
      <c r="T326" s="13" t="s">
        <v>64</v>
      </c>
      <c r="U326" s="13" t="s">
        <v>65</v>
      </c>
      <c r="V326" s="13" t="s">
        <v>121</v>
      </c>
      <c r="W326" s="13" t="s">
        <v>50</v>
      </c>
      <c r="X326" s="192">
        <v>605000</v>
      </c>
      <c r="Y326" s="193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85">
        <f t="shared" si="76"/>
        <v>54040.581896551717</v>
      </c>
      <c r="AD326" s="141">
        <v>9.01E-2</v>
      </c>
      <c r="AE326" s="186">
        <f t="shared" si="77"/>
        <v>1</v>
      </c>
      <c r="AF326" s="186">
        <f>IF(AND(COUNTIFS($J$18:J326,J326)=1,AE326=1),1,"")</f>
        <v>1</v>
      </c>
      <c r="AG326" s="186">
        <f>IF(C326="","",IF(AND(COUNTIFS($J$18:J326,J326)=1,C326&lt;&gt;""),1,""))</f>
        <v>1</v>
      </c>
      <c r="AH326" s="186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214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28</v>
      </c>
      <c r="B327" s="179">
        <v>2018</v>
      </c>
      <c r="C327" s="179">
        <v>7</v>
      </c>
      <c r="D327" s="39" t="str">
        <f t="shared" si="72"/>
        <v>Q2</v>
      </c>
      <c r="E327" s="13" t="s">
        <v>28</v>
      </c>
      <c r="F327" s="179">
        <v>2018</v>
      </c>
      <c r="G327" s="179">
        <v>9</v>
      </c>
      <c r="H327" s="191"/>
      <c r="I327" s="39" t="str">
        <f t="shared" si="74"/>
        <v>Q2</v>
      </c>
      <c r="J327" s="191" t="s">
        <v>359</v>
      </c>
      <c r="K327" s="191" t="s">
        <v>360</v>
      </c>
      <c r="L327" s="17" t="s">
        <v>54</v>
      </c>
      <c r="M327" s="13" t="s">
        <v>46</v>
      </c>
      <c r="N327" s="13">
        <v>1</v>
      </c>
      <c r="O327" s="13"/>
      <c r="P327" s="39" t="str">
        <f t="shared" si="75"/>
        <v>MAIN UNIT</v>
      </c>
      <c r="Q327" s="13" t="s">
        <v>55</v>
      </c>
      <c r="R327" s="13" t="s">
        <v>48</v>
      </c>
      <c r="S327" s="13" t="s">
        <v>36</v>
      </c>
      <c r="T327" s="13" t="s">
        <v>64</v>
      </c>
      <c r="U327" s="13" t="s">
        <v>65</v>
      </c>
      <c r="V327" s="13" t="s">
        <v>113</v>
      </c>
      <c r="W327" s="13" t="s">
        <v>95</v>
      </c>
      <c r="X327" s="192">
        <v>9600000</v>
      </c>
      <c r="Y327" s="193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85">
        <f t="shared" si="76"/>
        <v>112129.92</v>
      </c>
      <c r="AD327" s="141">
        <v>0.16200000000000001</v>
      </c>
      <c r="AE327" s="186">
        <f t="shared" si="77"/>
        <v>1</v>
      </c>
      <c r="AF327" s="186">
        <f>IF(AND(COUNTIFS($J$18:J327,J327)=1,AE327=1),1,"")</f>
        <v>1</v>
      </c>
      <c r="AG327" s="186">
        <f>IF(C327="","",IF(AND(COUNTIFS($J$18:J327,J327)=1,C327&lt;&gt;""),1,""))</f>
        <v>1</v>
      </c>
      <c r="AH327" s="186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214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28</v>
      </c>
      <c r="B328" s="179">
        <v>2018</v>
      </c>
      <c r="C328" s="179">
        <v>6</v>
      </c>
      <c r="D328" s="39" t="str">
        <f t="shared" si="72"/>
        <v>Q1</v>
      </c>
      <c r="E328" s="13" t="s">
        <v>28</v>
      </c>
      <c r="F328" s="179">
        <v>2018</v>
      </c>
      <c r="G328" s="179">
        <v>8</v>
      </c>
      <c r="H328" s="191"/>
      <c r="I328" s="39" t="str">
        <f t="shared" si="74"/>
        <v>Q2</v>
      </c>
      <c r="J328" s="191" t="s">
        <v>361</v>
      </c>
      <c r="K328" s="191" t="s">
        <v>3093</v>
      </c>
      <c r="L328" s="17" t="s">
        <v>63</v>
      </c>
      <c r="M328" s="13" t="s">
        <v>46</v>
      </c>
      <c r="N328" s="13">
        <v>1</v>
      </c>
      <c r="O328" s="13"/>
      <c r="P328" s="39" t="str">
        <f t="shared" si="75"/>
        <v>MAIN UNIT</v>
      </c>
      <c r="Q328" s="13" t="s">
        <v>47</v>
      </c>
      <c r="R328" s="13" t="s">
        <v>48</v>
      </c>
      <c r="S328" s="13" t="s">
        <v>38</v>
      </c>
      <c r="T328" s="13" t="s">
        <v>324</v>
      </c>
      <c r="U328" s="13" t="s">
        <v>136</v>
      </c>
      <c r="V328" s="13" t="s">
        <v>202</v>
      </c>
      <c r="W328" s="13" t="s">
        <v>50</v>
      </c>
      <c r="X328" s="192">
        <v>800000</v>
      </c>
      <c r="Y328" s="193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85">
        <f t="shared" si="76"/>
        <v>56310.344827586196</v>
      </c>
      <c r="AD328" s="141">
        <v>7.0999999999999994E-2</v>
      </c>
      <c r="AE328" s="186">
        <f t="shared" si="77"/>
        <v>0</v>
      </c>
      <c r="AF328" s="186" t="str">
        <f>IF(AND(COUNTIFS($J$18:J328,J328)=1,AE328=1),1,"")</f>
        <v/>
      </c>
      <c r="AG328" s="186">
        <f>IF(C328="","",IF(AND(COUNTIFS($J$18:J328,J328)=1,C328&lt;&gt;""),1,""))</f>
        <v>1</v>
      </c>
      <c r="AH328" s="186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362</v>
      </c>
      <c r="AP328" s="28" t="str">
        <f t="shared" si="81"/>
        <v>20188</v>
      </c>
      <c r="AQ328" s="28" t="str">
        <f t="shared" si="82"/>
        <v>20188RMB</v>
      </c>
      <c r="AR328" s="214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28</v>
      </c>
      <c r="B329" s="179">
        <v>2018</v>
      </c>
      <c r="C329" s="179">
        <v>6</v>
      </c>
      <c r="D329" s="39" t="str">
        <f t="shared" si="72"/>
        <v>Q1</v>
      </c>
      <c r="E329" s="13" t="s">
        <v>28</v>
      </c>
      <c r="F329" s="179">
        <v>2018</v>
      </c>
      <c r="G329" s="179">
        <v>8</v>
      </c>
      <c r="H329" s="191"/>
      <c r="I329" s="39" t="str">
        <f t="shared" si="74"/>
        <v>Q2</v>
      </c>
      <c r="J329" s="191" t="s">
        <v>361</v>
      </c>
      <c r="K329" s="191" t="s">
        <v>3093</v>
      </c>
      <c r="L329" s="17" t="s">
        <v>54</v>
      </c>
      <c r="M329" s="13" t="s">
        <v>46</v>
      </c>
      <c r="N329" s="13">
        <v>1</v>
      </c>
      <c r="O329" s="13"/>
      <c r="P329" s="39" t="str">
        <f t="shared" si="75"/>
        <v>MAIN UNIT</v>
      </c>
      <c r="Q329" s="13" t="s">
        <v>47</v>
      </c>
      <c r="R329" s="13" t="s">
        <v>48</v>
      </c>
      <c r="S329" s="13" t="s">
        <v>38</v>
      </c>
      <c r="T329" s="13" t="s">
        <v>324</v>
      </c>
      <c r="U329" s="13" t="s">
        <v>136</v>
      </c>
      <c r="V329" s="13" t="s">
        <v>202</v>
      </c>
      <c r="W329" s="13" t="s">
        <v>50</v>
      </c>
      <c r="X329" s="192">
        <v>675700</v>
      </c>
      <c r="Y329" s="193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85">
        <f t="shared" si="76"/>
        <v>47561.124999999993</v>
      </c>
      <c r="AD329" s="141">
        <v>7.0999999999999994E-2</v>
      </c>
      <c r="AE329" s="186">
        <f t="shared" si="77"/>
        <v>0</v>
      </c>
      <c r="AF329" s="186" t="str">
        <f>IF(AND(COUNTIFS($J$18:J329,J329)=1,AE329=1),1,"")</f>
        <v/>
      </c>
      <c r="AG329" s="186" t="str">
        <f>IF(C329="","",IF(AND(COUNTIFS($J$18:J329,J329)=1,C329&lt;&gt;""),1,""))</f>
        <v/>
      </c>
      <c r="AH329" s="186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362</v>
      </c>
      <c r="AP329" s="28" t="str">
        <f t="shared" si="81"/>
        <v>20188</v>
      </c>
      <c r="AQ329" s="28" t="str">
        <f t="shared" si="82"/>
        <v>20188RMB</v>
      </c>
      <c r="AR329" s="214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28</v>
      </c>
      <c r="B330" s="179">
        <v>2018</v>
      </c>
      <c r="C330" s="179">
        <v>6</v>
      </c>
      <c r="D330" s="39" t="str">
        <f t="shared" si="72"/>
        <v>Q1</v>
      </c>
      <c r="E330" s="13" t="s">
        <v>28</v>
      </c>
      <c r="F330" s="179">
        <v>2018</v>
      </c>
      <c r="G330" s="179">
        <v>8</v>
      </c>
      <c r="H330" s="191"/>
      <c r="I330" s="39" t="str">
        <f t="shared" si="74"/>
        <v>Q2</v>
      </c>
      <c r="J330" s="191" t="s">
        <v>363</v>
      </c>
      <c r="K330" s="191" t="s">
        <v>364</v>
      </c>
      <c r="L330" s="17" t="s">
        <v>86</v>
      </c>
      <c r="M330" s="13" t="s">
        <v>46</v>
      </c>
      <c r="N330" s="13">
        <v>1</v>
      </c>
      <c r="O330" s="13"/>
      <c r="P330" s="39" t="str">
        <f t="shared" si="75"/>
        <v>MAIN UNIT</v>
      </c>
      <c r="Q330" s="13" t="s">
        <v>55</v>
      </c>
      <c r="R330" s="13" t="s">
        <v>48</v>
      </c>
      <c r="S330" s="13" t="s">
        <v>36</v>
      </c>
      <c r="T330" s="13" t="s">
        <v>107</v>
      </c>
      <c r="U330" s="13" t="s">
        <v>65</v>
      </c>
      <c r="V330" s="13" t="s">
        <v>98</v>
      </c>
      <c r="W330" s="13" t="s">
        <v>95</v>
      </c>
      <c r="X330" s="192">
        <v>9666667</v>
      </c>
      <c r="Y330" s="193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85">
        <f t="shared" si="76"/>
        <v>112211.63720269999</v>
      </c>
      <c r="AD330" s="141">
        <v>0.161</v>
      </c>
      <c r="AE330" s="186">
        <f t="shared" si="77"/>
        <v>1</v>
      </c>
      <c r="AF330" s="186">
        <f>IF(AND(COUNTIFS($J$18:J330,J330)=1,AE330=1),1,"")</f>
        <v>1</v>
      </c>
      <c r="AG330" s="186">
        <f>IF(C330="","",IF(AND(COUNTIFS($J$18:J330,J330)=1,C330&lt;&gt;""),1,""))</f>
        <v>1</v>
      </c>
      <c r="AH330" s="186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214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28</v>
      </c>
      <c r="B331" s="179">
        <v>2018</v>
      </c>
      <c r="C331" s="179">
        <v>6</v>
      </c>
      <c r="D331" s="39" t="str">
        <f t="shared" si="72"/>
        <v>Q1</v>
      </c>
      <c r="E331" s="13" t="s">
        <v>28</v>
      </c>
      <c r="F331" s="179">
        <v>2018</v>
      </c>
      <c r="G331" s="179">
        <v>12</v>
      </c>
      <c r="H331" s="191"/>
      <c r="I331" s="39" t="str">
        <f t="shared" si="74"/>
        <v>Q3</v>
      </c>
      <c r="J331" s="191" t="s">
        <v>365</v>
      </c>
      <c r="K331" s="191" t="s">
        <v>366</v>
      </c>
      <c r="L331" s="17" t="s">
        <v>54</v>
      </c>
      <c r="M331" s="13" t="s">
        <v>46</v>
      </c>
      <c r="N331" s="13">
        <v>2</v>
      </c>
      <c r="O331" s="13"/>
      <c r="P331" s="39" t="str">
        <f t="shared" si="75"/>
        <v>MAIN UNIT</v>
      </c>
      <c r="Q331" s="13" t="s">
        <v>47</v>
      </c>
      <c r="R331" s="13" t="s">
        <v>48</v>
      </c>
      <c r="S331" s="13" t="s">
        <v>36</v>
      </c>
      <c r="T331" s="13" t="s">
        <v>64</v>
      </c>
      <c r="U331" s="13" t="s">
        <v>65</v>
      </c>
      <c r="V331" s="13" t="s">
        <v>49</v>
      </c>
      <c r="W331" s="13" t="s">
        <v>50</v>
      </c>
      <c r="X331" s="192">
        <v>757875</v>
      </c>
      <c r="Y331" s="193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85">
        <f t="shared" si="76"/>
        <v>235496.58943965519</v>
      </c>
      <c r="AD331" s="141">
        <v>0.16020000000000001</v>
      </c>
      <c r="AE331" s="186">
        <f t="shared" si="77"/>
        <v>0</v>
      </c>
      <c r="AF331" s="186" t="str">
        <f>IF(AND(COUNTIFS($J$18:J331,J331)=1,AE331=1),1,"")</f>
        <v/>
      </c>
      <c r="AG331" s="186">
        <f>IF(C331="","",IF(AND(COUNTIFS($J$18:J331,J331)=1,C331&lt;&gt;""),1,""))</f>
        <v>1</v>
      </c>
      <c r="AH331" s="186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214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28</v>
      </c>
      <c r="B332" s="179">
        <v>2018</v>
      </c>
      <c r="C332" s="179">
        <v>6</v>
      </c>
      <c r="D332" s="39" t="str">
        <f t="shared" si="72"/>
        <v>Q1</v>
      </c>
      <c r="E332" s="13" t="s">
        <v>28</v>
      </c>
      <c r="F332" s="179">
        <v>2018</v>
      </c>
      <c r="G332" s="179">
        <v>12</v>
      </c>
      <c r="H332" s="191"/>
      <c r="I332" s="39" t="str">
        <f t="shared" si="74"/>
        <v>Q3</v>
      </c>
      <c r="J332" s="191" t="s">
        <v>367</v>
      </c>
      <c r="K332" s="191" t="s">
        <v>310</v>
      </c>
      <c r="L332" s="17" t="s">
        <v>63</v>
      </c>
      <c r="M332" s="13" t="s">
        <v>46</v>
      </c>
      <c r="N332" s="13">
        <v>1</v>
      </c>
      <c r="O332" s="13"/>
      <c r="P332" s="39" t="str">
        <f t="shared" si="75"/>
        <v>MAIN UNIT</v>
      </c>
      <c r="Q332" s="13" t="s">
        <v>47</v>
      </c>
      <c r="R332" s="13" t="s">
        <v>48</v>
      </c>
      <c r="S332" s="13" t="s">
        <v>36</v>
      </c>
      <c r="T332" s="13" t="s">
        <v>231</v>
      </c>
      <c r="U332" s="13" t="s">
        <v>65</v>
      </c>
      <c r="V332" s="13" t="s">
        <v>113</v>
      </c>
      <c r="W332" s="13" t="s">
        <v>95</v>
      </c>
      <c r="X332" s="192">
        <v>14250000</v>
      </c>
      <c r="Y332" s="193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85">
        <f t="shared" si="76"/>
        <v>163120.32000000001</v>
      </c>
      <c r="AD332" s="141">
        <v>0.16259999999999999</v>
      </c>
      <c r="AE332" s="186">
        <f t="shared" si="77"/>
        <v>0</v>
      </c>
      <c r="AF332" s="186" t="str">
        <f>IF(AND(COUNTIFS($J$18:J332,J332)=1,AE332=1),1,"")</f>
        <v/>
      </c>
      <c r="AG332" s="186">
        <f>IF(C332="","",IF(AND(COUNTIFS($J$18:J332,J332)=1,C332&lt;&gt;""),1,""))</f>
        <v>1</v>
      </c>
      <c r="AH332" s="186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214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28</v>
      </c>
      <c r="B333" s="179">
        <v>2018</v>
      </c>
      <c r="C333" s="179">
        <v>6</v>
      </c>
      <c r="D333" s="39" t="str">
        <f t="shared" si="72"/>
        <v>Q1</v>
      </c>
      <c r="E333" s="13" t="s">
        <v>28</v>
      </c>
      <c r="F333" s="179">
        <v>2018</v>
      </c>
      <c r="G333" s="179">
        <v>12</v>
      </c>
      <c r="H333" s="191"/>
      <c r="I333" s="39" t="str">
        <f t="shared" si="74"/>
        <v>Q3</v>
      </c>
      <c r="J333" s="191" t="s">
        <v>368</v>
      </c>
      <c r="K333" s="191" t="s">
        <v>369</v>
      </c>
      <c r="L333" s="17" t="s">
        <v>78</v>
      </c>
      <c r="M333" s="13" t="s">
        <v>46</v>
      </c>
      <c r="N333" s="13">
        <v>2</v>
      </c>
      <c r="O333" s="13"/>
      <c r="P333" s="39" t="str">
        <f t="shared" si="75"/>
        <v>MAIN UNIT</v>
      </c>
      <c r="Q333" s="13" t="s">
        <v>55</v>
      </c>
      <c r="R333" s="13" t="s">
        <v>48</v>
      </c>
      <c r="S333" s="13" t="s">
        <v>36</v>
      </c>
      <c r="T333" s="13" t="s">
        <v>370</v>
      </c>
      <c r="U333" s="13" t="s">
        <v>65</v>
      </c>
      <c r="V333" s="13" t="s">
        <v>66</v>
      </c>
      <c r="W333" s="13" t="s">
        <v>95</v>
      </c>
      <c r="X333" s="192">
        <v>14670000</v>
      </c>
      <c r="Y333" s="193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85">
        <f t="shared" si="76"/>
        <v>404431.94880000007</v>
      </c>
      <c r="AD333" s="141">
        <v>0.1958</v>
      </c>
      <c r="AE333" s="186">
        <f t="shared" si="77"/>
        <v>1</v>
      </c>
      <c r="AF333" s="186">
        <f>IF(AND(COUNTIFS($J$18:J333,J333)=1,AE333=1),1,"")</f>
        <v>1</v>
      </c>
      <c r="AG333" s="186">
        <f>IF(C333="","",IF(AND(COUNTIFS($J$18:J333,J333)=1,C333&lt;&gt;""),1,""))</f>
        <v>1</v>
      </c>
      <c r="AH333" s="186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214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28</v>
      </c>
      <c r="B334" s="179">
        <v>2018</v>
      </c>
      <c r="C334" s="179">
        <v>6</v>
      </c>
      <c r="D334" s="39" t="str">
        <f t="shared" si="72"/>
        <v>Q1</v>
      </c>
      <c r="E334" s="13" t="s">
        <v>28</v>
      </c>
      <c r="F334" s="179">
        <v>2018</v>
      </c>
      <c r="G334" s="179">
        <v>7</v>
      </c>
      <c r="H334" s="191"/>
      <c r="I334" s="39" t="str">
        <f t="shared" si="74"/>
        <v>Q2</v>
      </c>
      <c r="J334" s="191" t="s">
        <v>371</v>
      </c>
      <c r="K334" s="191" t="s">
        <v>372</v>
      </c>
      <c r="L334" s="17" t="s">
        <v>54</v>
      </c>
      <c r="M334" s="13" t="s">
        <v>46</v>
      </c>
      <c r="N334" s="13">
        <v>4</v>
      </c>
      <c r="O334" s="13"/>
      <c r="P334" s="39" t="str">
        <f t="shared" si="75"/>
        <v>MAIN UNIT</v>
      </c>
      <c r="Q334" s="13" t="s">
        <v>373</v>
      </c>
      <c r="R334" s="13" t="s">
        <v>48</v>
      </c>
      <c r="S334" s="13" t="s">
        <v>36</v>
      </c>
      <c r="T334" s="13"/>
      <c r="U334" s="13" t="s">
        <v>65</v>
      </c>
      <c r="V334" s="13" t="s">
        <v>98</v>
      </c>
      <c r="W334" s="13" t="s">
        <v>95</v>
      </c>
      <c r="X334" s="192">
        <v>9080000</v>
      </c>
      <c r="Y334" s="193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85">
        <f t="shared" si="76"/>
        <v>424026.55680000002</v>
      </c>
      <c r="AD334" s="141">
        <v>0.16170000000000001</v>
      </c>
      <c r="AE334" s="186">
        <f t="shared" si="77"/>
        <v>1</v>
      </c>
      <c r="AF334" s="186">
        <f>IF(AND(COUNTIFS($J$18:J334,J334)=1,AE334=1),1,"")</f>
        <v>1</v>
      </c>
      <c r="AG334" s="186">
        <f>IF(C334="","",IF(AND(COUNTIFS($J$18:J334,J334)=1,C334&lt;&gt;""),1,""))</f>
        <v>1</v>
      </c>
      <c r="AH334" s="186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214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28</v>
      </c>
      <c r="B335" s="179">
        <v>2018</v>
      </c>
      <c r="C335" s="179">
        <v>6</v>
      </c>
      <c r="D335" s="39" t="str">
        <f t="shared" si="72"/>
        <v>Q1</v>
      </c>
      <c r="E335" s="13" t="s">
        <v>28</v>
      </c>
      <c r="F335" s="179">
        <v>2018</v>
      </c>
      <c r="G335" s="179">
        <v>7</v>
      </c>
      <c r="H335" s="191"/>
      <c r="I335" s="39" t="str">
        <f t="shared" si="74"/>
        <v>Q2</v>
      </c>
      <c r="J335" s="191" t="s">
        <v>374</v>
      </c>
      <c r="K335" s="191" t="s">
        <v>375</v>
      </c>
      <c r="L335" s="17" t="s">
        <v>54</v>
      </c>
      <c r="M335" s="13" t="s">
        <v>46</v>
      </c>
      <c r="N335" s="13">
        <v>2</v>
      </c>
      <c r="O335" s="13"/>
      <c r="P335" s="39" t="str">
        <f t="shared" si="75"/>
        <v>MAIN UNIT</v>
      </c>
      <c r="Q335" s="13" t="s">
        <v>55</v>
      </c>
      <c r="R335" s="13" t="s">
        <v>48</v>
      </c>
      <c r="S335" s="13" t="s">
        <v>36</v>
      </c>
      <c r="T335" s="13" t="s">
        <v>64</v>
      </c>
      <c r="U335" s="13" t="s">
        <v>65</v>
      </c>
      <c r="V335" s="13" t="s">
        <v>121</v>
      </c>
      <c r="W335" s="13" t="s">
        <v>95</v>
      </c>
      <c r="X335" s="192">
        <v>9250000</v>
      </c>
      <c r="Y335" s="193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85">
        <f t="shared" si="76"/>
        <v>215047.7</v>
      </c>
      <c r="AD335" s="141">
        <v>0.161</v>
      </c>
      <c r="AE335" s="186">
        <f t="shared" si="77"/>
        <v>1</v>
      </c>
      <c r="AF335" s="186">
        <f>IF(AND(COUNTIFS($J$18:J335,J335)=1,AE335=1),1,"")</f>
        <v>1</v>
      </c>
      <c r="AG335" s="186">
        <f>IF(C335="","",IF(AND(COUNTIFS($J$18:J335,J335)=1,C335&lt;&gt;""),1,""))</f>
        <v>1</v>
      </c>
      <c r="AH335" s="186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214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28</v>
      </c>
      <c r="B336" s="179">
        <v>2018</v>
      </c>
      <c r="C336" s="179">
        <v>6</v>
      </c>
      <c r="D336" s="39" t="str">
        <f t="shared" si="72"/>
        <v>Q1</v>
      </c>
      <c r="E336" s="13" t="s">
        <v>28</v>
      </c>
      <c r="F336" s="179">
        <v>2018</v>
      </c>
      <c r="G336" s="179">
        <v>7</v>
      </c>
      <c r="H336" s="191"/>
      <c r="I336" s="39" t="str">
        <f t="shared" si="74"/>
        <v>Q2</v>
      </c>
      <c r="J336" s="191" t="s">
        <v>363</v>
      </c>
      <c r="K336" s="191" t="s">
        <v>364</v>
      </c>
      <c r="L336" s="17" t="s">
        <v>54</v>
      </c>
      <c r="M336" s="13" t="s">
        <v>46</v>
      </c>
      <c r="N336" s="13">
        <v>1</v>
      </c>
      <c r="O336" s="13"/>
      <c r="P336" s="39" t="str">
        <f t="shared" si="75"/>
        <v>MAIN UNIT</v>
      </c>
      <c r="Q336" s="13" t="s">
        <v>55</v>
      </c>
      <c r="R336" s="13" t="s">
        <v>48</v>
      </c>
      <c r="S336" s="13" t="s">
        <v>36</v>
      </c>
      <c r="T336" s="13" t="s">
        <v>107</v>
      </c>
      <c r="U336" s="13" t="s">
        <v>65</v>
      </c>
      <c r="V336" s="13" t="s">
        <v>98</v>
      </c>
      <c r="W336" s="13" t="s">
        <v>95</v>
      </c>
      <c r="X336" s="192">
        <v>9666667</v>
      </c>
      <c r="Y336" s="193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85">
        <f t="shared" si="76"/>
        <v>75516.389270679996</v>
      </c>
      <c r="AD336" s="141">
        <v>0.1082</v>
      </c>
      <c r="AE336" s="186">
        <f t="shared" si="77"/>
        <v>1</v>
      </c>
      <c r="AF336" s="186" t="str">
        <f>IF(AND(COUNTIFS($J$18:J336,J336)=1,AE336=1),1,"")</f>
        <v/>
      </c>
      <c r="AG336" s="186" t="str">
        <f>IF(C336="","",IF(AND(COUNTIFS($J$18:J336,J336)=1,C336&lt;&gt;""),1,""))</f>
        <v/>
      </c>
      <c r="AH336" s="186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214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28</v>
      </c>
      <c r="B337" s="179">
        <v>2018</v>
      </c>
      <c r="C337" s="179">
        <v>6</v>
      </c>
      <c r="D337" s="39" t="str">
        <f t="shared" si="72"/>
        <v>Q1</v>
      </c>
      <c r="E337" s="13" t="s">
        <v>28</v>
      </c>
      <c r="F337" s="179">
        <v>2018</v>
      </c>
      <c r="G337" s="179">
        <v>7</v>
      </c>
      <c r="H337" s="191"/>
      <c r="I337" s="39" t="str">
        <f t="shared" si="74"/>
        <v>Q2</v>
      </c>
      <c r="J337" s="191" t="s">
        <v>363</v>
      </c>
      <c r="K337" s="191" t="s">
        <v>364</v>
      </c>
      <c r="L337" s="17" t="s">
        <v>45</v>
      </c>
      <c r="M337" s="13" t="s">
        <v>46</v>
      </c>
      <c r="N337" s="13">
        <v>1</v>
      </c>
      <c r="O337" s="13"/>
      <c r="P337" s="39" t="str">
        <f t="shared" si="75"/>
        <v>MAIN UNIT</v>
      </c>
      <c r="Q337" s="13" t="s">
        <v>55</v>
      </c>
      <c r="R337" s="13" t="s">
        <v>48</v>
      </c>
      <c r="S337" s="13" t="s">
        <v>36</v>
      </c>
      <c r="T337" s="13" t="s">
        <v>107</v>
      </c>
      <c r="U337" s="13" t="s">
        <v>65</v>
      </c>
      <c r="V337" s="13" t="s">
        <v>98</v>
      </c>
      <c r="W337" s="13" t="s">
        <v>95</v>
      </c>
      <c r="X337" s="192">
        <v>9666666</v>
      </c>
      <c r="Y337" s="193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85">
        <f t="shared" si="76"/>
        <v>75516.381458640011</v>
      </c>
      <c r="AD337" s="141">
        <v>0.1082</v>
      </c>
      <c r="AE337" s="186">
        <f t="shared" si="77"/>
        <v>1</v>
      </c>
      <c r="AF337" s="186" t="str">
        <f>IF(AND(COUNTIFS($J$18:J337,J337)=1,AE337=1),1,"")</f>
        <v/>
      </c>
      <c r="AG337" s="186" t="str">
        <f>IF(C337="","",IF(AND(COUNTIFS($J$18:J337,J337)=1,C337&lt;&gt;""),1,""))</f>
        <v/>
      </c>
      <c r="AH337" s="186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214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28</v>
      </c>
      <c r="B338" s="179">
        <v>2018</v>
      </c>
      <c r="C338" s="179">
        <v>6</v>
      </c>
      <c r="D338" s="39" t="str">
        <f t="shared" si="72"/>
        <v>Q1</v>
      </c>
      <c r="E338" s="13" t="s">
        <v>28</v>
      </c>
      <c r="F338" s="179">
        <v>2018</v>
      </c>
      <c r="G338" s="179">
        <v>7</v>
      </c>
      <c r="H338" s="191"/>
      <c r="I338" s="39" t="str">
        <f t="shared" si="74"/>
        <v>Q2</v>
      </c>
      <c r="J338" s="191" t="s">
        <v>376</v>
      </c>
      <c r="K338" s="191" t="s">
        <v>377</v>
      </c>
      <c r="L338" s="17" t="s">
        <v>54</v>
      </c>
      <c r="M338" s="13" t="s">
        <v>46</v>
      </c>
      <c r="N338" s="13">
        <v>1</v>
      </c>
      <c r="O338" s="13"/>
      <c r="P338" s="39" t="str">
        <f t="shared" si="75"/>
        <v>MAIN UNIT</v>
      </c>
      <c r="Q338" s="13" t="s">
        <v>55</v>
      </c>
      <c r="R338" s="13" t="s">
        <v>48</v>
      </c>
      <c r="S338" s="13" t="s">
        <v>36</v>
      </c>
      <c r="T338" s="13" t="s">
        <v>64</v>
      </c>
      <c r="U338" s="13" t="s">
        <v>65</v>
      </c>
      <c r="V338" s="13" t="s">
        <v>288</v>
      </c>
      <c r="W338" s="13" t="s">
        <v>95</v>
      </c>
      <c r="X338" s="192">
        <v>9090000</v>
      </c>
      <c r="Y338" s="193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85">
        <f t="shared" si="76"/>
        <v>108945.46800000001</v>
      </c>
      <c r="AD338" s="141">
        <v>0.16600000000000001</v>
      </c>
      <c r="AE338" s="186">
        <f t="shared" si="77"/>
        <v>1</v>
      </c>
      <c r="AF338" s="186">
        <f>IF(AND(COUNTIFS($J$18:J338,J338)=1,AE338=1),1,"")</f>
        <v>1</v>
      </c>
      <c r="AG338" s="186">
        <f>IF(C338="","",IF(AND(COUNTIFS($J$18:J338,J338)=1,C338&lt;&gt;""),1,""))</f>
        <v>1</v>
      </c>
      <c r="AH338" s="186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214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28</v>
      </c>
      <c r="B339" s="179">
        <v>2018</v>
      </c>
      <c r="C339" s="179">
        <v>6</v>
      </c>
      <c r="D339" s="39" t="str">
        <f t="shared" si="72"/>
        <v>Q1</v>
      </c>
      <c r="E339" s="13" t="s">
        <v>28</v>
      </c>
      <c r="F339" s="179">
        <v>2018</v>
      </c>
      <c r="G339" s="179">
        <v>7</v>
      </c>
      <c r="H339" s="191"/>
      <c r="I339" s="39" t="str">
        <f t="shared" si="74"/>
        <v>Q2</v>
      </c>
      <c r="J339" s="191" t="s">
        <v>378</v>
      </c>
      <c r="K339" s="191" t="s">
        <v>379</v>
      </c>
      <c r="L339" s="17" t="s">
        <v>54</v>
      </c>
      <c r="M339" s="13" t="s">
        <v>46</v>
      </c>
      <c r="N339" s="13">
        <v>1</v>
      </c>
      <c r="O339" s="13"/>
      <c r="P339" s="39" t="str">
        <f t="shared" si="75"/>
        <v>MAIN UNIT</v>
      </c>
      <c r="Q339" s="13" t="s">
        <v>55</v>
      </c>
      <c r="R339" s="13" t="s">
        <v>48</v>
      </c>
      <c r="S339" s="13" t="s">
        <v>36</v>
      </c>
      <c r="T339" s="13" t="s">
        <v>64</v>
      </c>
      <c r="U339" s="13" t="s">
        <v>65</v>
      </c>
      <c r="V339" s="13" t="s">
        <v>98</v>
      </c>
      <c r="W339" s="13" t="s">
        <v>95</v>
      </c>
      <c r="X339" s="192">
        <v>9116260</v>
      </c>
      <c r="Y339" s="193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85">
        <f t="shared" si="76"/>
        <v>109457.6575436</v>
      </c>
      <c r="AD339" s="141">
        <v>0.1663</v>
      </c>
      <c r="AE339" s="186">
        <f t="shared" si="77"/>
        <v>1</v>
      </c>
      <c r="AF339" s="186">
        <f>IF(AND(COUNTIFS($J$18:J339,J339)=1,AE339=1),1,"")</f>
        <v>1</v>
      </c>
      <c r="AG339" s="186">
        <f>IF(C339="","",IF(AND(COUNTIFS($J$18:J339,J339)=1,C339&lt;&gt;""),1,""))</f>
        <v>1</v>
      </c>
      <c r="AH339" s="186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214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28</v>
      </c>
      <c r="B340" s="179">
        <v>2018</v>
      </c>
      <c r="C340" s="179">
        <v>6</v>
      </c>
      <c r="D340" s="39" t="str">
        <f t="shared" si="72"/>
        <v>Q1</v>
      </c>
      <c r="E340" s="13" t="s">
        <v>28</v>
      </c>
      <c r="F340" s="179">
        <v>2018</v>
      </c>
      <c r="G340" s="179">
        <v>7</v>
      </c>
      <c r="H340" s="191"/>
      <c r="I340" s="39" t="str">
        <f t="shared" si="74"/>
        <v>Q2</v>
      </c>
      <c r="J340" s="191" t="s">
        <v>380</v>
      </c>
      <c r="K340" s="191" t="s">
        <v>381</v>
      </c>
      <c r="L340" s="17" t="s">
        <v>54</v>
      </c>
      <c r="M340" s="13" t="s">
        <v>46</v>
      </c>
      <c r="N340" s="13">
        <v>1</v>
      </c>
      <c r="O340" s="13"/>
      <c r="P340" s="39" t="str">
        <f t="shared" si="75"/>
        <v>MAIN UNIT</v>
      </c>
      <c r="Q340" s="13" t="s">
        <v>127</v>
      </c>
      <c r="R340" s="13" t="s">
        <v>48</v>
      </c>
      <c r="S340" s="13" t="s">
        <v>37</v>
      </c>
      <c r="T340" s="13" t="s">
        <v>87</v>
      </c>
      <c r="U340" s="13"/>
      <c r="V340" s="13" t="s">
        <v>58</v>
      </c>
      <c r="W340" s="13" t="s">
        <v>50</v>
      </c>
      <c r="X340" s="192">
        <v>1120000</v>
      </c>
      <c r="Y340" s="193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85">
        <f t="shared" si="76"/>
        <v>218975.44827586206</v>
      </c>
      <c r="AD340" s="141">
        <v>0.19220000000000001</v>
      </c>
      <c r="AE340" s="186">
        <f t="shared" si="77"/>
        <v>1</v>
      </c>
      <c r="AF340" s="186">
        <f>IF(AND(COUNTIFS($J$18:J340,J340)=1,AE340=1),1,"")</f>
        <v>1</v>
      </c>
      <c r="AG340" s="186">
        <f>IF(C340="","",IF(AND(COUNTIFS($J$18:J340,J340)=1,C340&lt;&gt;""),1,""))</f>
        <v>1</v>
      </c>
      <c r="AH340" s="186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214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>
      <c r="A341" s="13" t="s">
        <v>28</v>
      </c>
      <c r="B341" s="179">
        <v>2018</v>
      </c>
      <c r="C341" s="179">
        <v>6</v>
      </c>
      <c r="D341" s="39" t="str">
        <f t="shared" si="72"/>
        <v>Q1</v>
      </c>
      <c r="E341" s="13" t="s">
        <v>28</v>
      </c>
      <c r="F341" s="179">
        <v>2018</v>
      </c>
      <c r="G341" s="179">
        <v>7</v>
      </c>
      <c r="H341" s="191"/>
      <c r="I341" s="39" t="str">
        <f t="shared" si="74"/>
        <v>Q2</v>
      </c>
      <c r="J341" s="191" t="s">
        <v>382</v>
      </c>
      <c r="K341" s="191" t="s">
        <v>383</v>
      </c>
      <c r="L341" s="17" t="s">
        <v>45</v>
      </c>
      <c r="M341" s="13" t="s">
        <v>46</v>
      </c>
      <c r="N341" s="13">
        <v>1</v>
      </c>
      <c r="O341" s="13"/>
      <c r="P341" s="39" t="str">
        <f t="shared" si="75"/>
        <v>MAIN UNIT</v>
      </c>
      <c r="Q341" s="13" t="s">
        <v>47</v>
      </c>
      <c r="R341" s="13" t="s">
        <v>48</v>
      </c>
      <c r="S341" s="13" t="s">
        <v>37</v>
      </c>
      <c r="T341" s="13" t="s">
        <v>87</v>
      </c>
      <c r="U341" s="13" t="s">
        <v>3309</v>
      </c>
      <c r="V341" s="13" t="s">
        <v>80</v>
      </c>
      <c r="W341" s="13" t="s">
        <v>50</v>
      </c>
      <c r="X341" s="192">
        <v>615000</v>
      </c>
      <c r="Y341" s="193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85">
        <f t="shared" si="76"/>
        <v>76761.54310344829</v>
      </c>
      <c r="AD341" s="141">
        <v>0.1227</v>
      </c>
      <c r="AE341" s="186">
        <f t="shared" si="77"/>
        <v>0</v>
      </c>
      <c r="AF341" s="186" t="str">
        <f>IF(AND(COUNTIFS($J$18:J341,J341)=1,AE341=1),1,"")</f>
        <v/>
      </c>
      <c r="AG341" s="186">
        <f>IF(C341="","",IF(AND(COUNTIFS($J$18:J341,J341)=1,C341&lt;&gt;""),1,""))</f>
        <v>1</v>
      </c>
      <c r="AH341" s="186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214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28</v>
      </c>
      <c r="B342" s="179">
        <v>2018</v>
      </c>
      <c r="C342" s="179">
        <v>6</v>
      </c>
      <c r="D342" s="39" t="str">
        <f t="shared" si="72"/>
        <v>Q1</v>
      </c>
      <c r="E342" s="13" t="s">
        <v>28</v>
      </c>
      <c r="F342" s="179">
        <v>2018</v>
      </c>
      <c r="G342" s="179">
        <v>6</v>
      </c>
      <c r="H342" s="191"/>
      <c r="I342" s="39" t="str">
        <f t="shared" si="74"/>
        <v>Q1</v>
      </c>
      <c r="J342" s="191" t="s">
        <v>367</v>
      </c>
      <c r="K342" s="191" t="s">
        <v>310</v>
      </c>
      <c r="L342" s="17" t="s">
        <v>54</v>
      </c>
      <c r="M342" s="13" t="s">
        <v>46</v>
      </c>
      <c r="N342" s="13">
        <v>1</v>
      </c>
      <c r="O342" s="13"/>
      <c r="P342" s="39" t="str">
        <f t="shared" si="75"/>
        <v>MAIN UNIT</v>
      </c>
      <c r="Q342" s="13" t="s">
        <v>47</v>
      </c>
      <c r="R342" s="13" t="s">
        <v>48</v>
      </c>
      <c r="S342" s="13" t="s">
        <v>36</v>
      </c>
      <c r="T342" s="13" t="s">
        <v>231</v>
      </c>
      <c r="U342" s="13" t="s">
        <v>65</v>
      </c>
      <c r="V342" s="13" t="s">
        <v>113</v>
      </c>
      <c r="W342" s="13" t="s">
        <v>95</v>
      </c>
      <c r="X342" s="192">
        <v>12350000</v>
      </c>
      <c r="Y342" s="193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85">
        <f t="shared" si="76"/>
        <v>167975.80799999999</v>
      </c>
      <c r="AD342" s="141">
        <v>0.18479999999999999</v>
      </c>
      <c r="AE342" s="186">
        <f t="shared" si="77"/>
        <v>0</v>
      </c>
      <c r="AF342" s="186" t="str">
        <f>IF(AND(COUNTIFS($J$18:J342,J342)=1,AE342=1),1,"")</f>
        <v/>
      </c>
      <c r="AG342" s="186" t="str">
        <f>IF(C342="","",IF(AND(COUNTIFS($J$18:J342,J342)=1,C342&lt;&gt;""),1,""))</f>
        <v/>
      </c>
      <c r="AH342" s="186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214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28</v>
      </c>
      <c r="B343" s="179">
        <v>2018</v>
      </c>
      <c r="C343" s="179">
        <v>6</v>
      </c>
      <c r="D343" s="39" t="str">
        <f t="shared" si="72"/>
        <v>Q1</v>
      </c>
      <c r="E343" s="13" t="s">
        <v>28</v>
      </c>
      <c r="F343" s="179">
        <v>2018</v>
      </c>
      <c r="G343" s="179">
        <v>11</v>
      </c>
      <c r="H343" s="191"/>
      <c r="I343" s="39" t="str">
        <f t="shared" si="74"/>
        <v>Q3</v>
      </c>
      <c r="J343" s="191" t="s">
        <v>384</v>
      </c>
      <c r="K343" s="191" t="s">
        <v>3094</v>
      </c>
      <c r="L343" s="17" t="s">
        <v>86</v>
      </c>
      <c r="M343" s="13" t="s">
        <v>46</v>
      </c>
      <c r="N343" s="13">
        <v>1</v>
      </c>
      <c r="O343" s="13"/>
      <c r="P343" s="39" t="str">
        <f t="shared" si="75"/>
        <v>MAIN UNIT</v>
      </c>
      <c r="Q343" s="13" t="s">
        <v>55</v>
      </c>
      <c r="R343" s="13" t="s">
        <v>48</v>
      </c>
      <c r="S343" s="13" t="s">
        <v>39</v>
      </c>
      <c r="T343" s="13" t="s">
        <v>385</v>
      </c>
      <c r="U343" s="13" t="s">
        <v>130</v>
      </c>
      <c r="V343" s="13" t="s">
        <v>131</v>
      </c>
      <c r="W343" s="13" t="s">
        <v>50</v>
      </c>
      <c r="X343" s="192">
        <v>585000</v>
      </c>
      <c r="Y343" s="193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85">
        <f t="shared" si="76"/>
        <v>81868.48060344829</v>
      </c>
      <c r="AD343" s="141">
        <v>0.14430000000000001</v>
      </c>
      <c r="AE343" s="186">
        <f t="shared" si="77"/>
        <v>1</v>
      </c>
      <c r="AF343" s="186">
        <f>IF(AND(COUNTIFS($J$18:J343,J343)=1,AE343=1),1,"")</f>
        <v>1</v>
      </c>
      <c r="AG343" s="186">
        <f>IF(C343="","",IF(AND(COUNTIFS($J$18:J343,J343)=1,C343&lt;&gt;""),1,""))</f>
        <v>1</v>
      </c>
      <c r="AH343" s="186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214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>
      <c r="A344" s="13" t="s">
        <v>28</v>
      </c>
      <c r="B344" s="179">
        <v>2018</v>
      </c>
      <c r="C344" s="179">
        <v>6</v>
      </c>
      <c r="D344" s="39" t="str">
        <f t="shared" si="72"/>
        <v>Q1</v>
      </c>
      <c r="E344" s="13" t="s">
        <v>28</v>
      </c>
      <c r="F344" s="179">
        <v>2018</v>
      </c>
      <c r="G344" s="179">
        <v>11</v>
      </c>
      <c r="H344" s="191"/>
      <c r="I344" s="39" t="str">
        <f t="shared" si="74"/>
        <v>Q3</v>
      </c>
      <c r="J344" s="191" t="s">
        <v>386</v>
      </c>
      <c r="K344" s="191" t="s">
        <v>387</v>
      </c>
      <c r="L344" s="17" t="s">
        <v>54</v>
      </c>
      <c r="M344" s="13" t="s">
        <v>46</v>
      </c>
      <c r="N344" s="13">
        <v>2</v>
      </c>
      <c r="O344" s="13"/>
      <c r="P344" s="39" t="str">
        <f t="shared" si="75"/>
        <v>MAIN UNIT</v>
      </c>
      <c r="Q344" s="13" t="s">
        <v>47</v>
      </c>
      <c r="R344" s="13" t="s">
        <v>48</v>
      </c>
      <c r="S344" s="13" t="s">
        <v>37</v>
      </c>
      <c r="T344" s="13" t="s">
        <v>87</v>
      </c>
      <c r="U344" s="13" t="s">
        <v>3310</v>
      </c>
      <c r="V344" s="13" t="s">
        <v>70</v>
      </c>
      <c r="W344" s="13" t="s">
        <v>50</v>
      </c>
      <c r="X344" s="192">
        <v>543000</v>
      </c>
      <c r="Y344" s="193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85">
        <f t="shared" si="76"/>
        <v>127335.84051724136</v>
      </c>
      <c r="AD344" s="141">
        <v>0.12089999999999999</v>
      </c>
      <c r="AE344" s="186">
        <f t="shared" si="77"/>
        <v>0</v>
      </c>
      <c r="AF344" s="186" t="str">
        <f>IF(AND(COUNTIFS($J$18:J344,J344)=1,AE344=1),1,"")</f>
        <v/>
      </c>
      <c r="AG344" s="186">
        <f>IF(C344="","",IF(AND(COUNTIFS($J$18:J344,J344)=1,C344&lt;&gt;""),1,""))</f>
        <v>1</v>
      </c>
      <c r="AH344" s="186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214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28</v>
      </c>
      <c r="B345" s="179">
        <v>2018</v>
      </c>
      <c r="C345" s="179">
        <v>6</v>
      </c>
      <c r="D345" s="39" t="str">
        <f t="shared" si="72"/>
        <v>Q1</v>
      </c>
      <c r="E345" s="13" t="s">
        <v>28</v>
      </c>
      <c r="F345" s="179">
        <v>2018</v>
      </c>
      <c r="G345" s="179">
        <v>10</v>
      </c>
      <c r="H345" s="191"/>
      <c r="I345" s="39" t="str">
        <f t="shared" si="74"/>
        <v>Q3</v>
      </c>
      <c r="J345" s="191" t="s">
        <v>388</v>
      </c>
      <c r="K345" s="191" t="s">
        <v>389</v>
      </c>
      <c r="L345" s="17" t="s">
        <v>78</v>
      </c>
      <c r="M345" s="13" t="s">
        <v>46</v>
      </c>
      <c r="N345" s="13">
        <v>1</v>
      </c>
      <c r="O345" s="13"/>
      <c r="P345" s="39" t="str">
        <f t="shared" si="75"/>
        <v>MAIN UNIT</v>
      </c>
      <c r="Q345" s="13" t="s">
        <v>55</v>
      </c>
      <c r="R345" s="13" t="s">
        <v>48</v>
      </c>
      <c r="S345" s="13" t="s">
        <v>36</v>
      </c>
      <c r="T345" s="13" t="s">
        <v>64</v>
      </c>
      <c r="U345" s="13" t="s">
        <v>65</v>
      </c>
      <c r="V345" s="13" t="s">
        <v>98</v>
      </c>
      <c r="W345" s="13" t="s">
        <v>95</v>
      </c>
      <c r="X345" s="192">
        <v>14448643</v>
      </c>
      <c r="Y345" s="193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85">
        <f t="shared" si="76"/>
        <v>168170.06765987998</v>
      </c>
      <c r="AD345" s="141">
        <v>0.1658</v>
      </c>
      <c r="AE345" s="186">
        <f t="shared" si="77"/>
        <v>1</v>
      </c>
      <c r="AF345" s="186">
        <f>IF(AND(COUNTIFS($J$18:J345,J345)=1,AE345=1),1,"")</f>
        <v>1</v>
      </c>
      <c r="AG345" s="186">
        <f>IF(C345="","",IF(AND(COUNTIFS($J$18:J345,J345)=1,C345&lt;&gt;""),1,""))</f>
        <v>1</v>
      </c>
      <c r="AH345" s="186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214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28</v>
      </c>
      <c r="B346" s="179">
        <v>2018</v>
      </c>
      <c r="C346" s="179">
        <v>6</v>
      </c>
      <c r="D346" s="39" t="str">
        <f t="shared" si="72"/>
        <v>Q1</v>
      </c>
      <c r="E346" s="13" t="s">
        <v>28</v>
      </c>
      <c r="F346" s="179">
        <v>2018</v>
      </c>
      <c r="G346" s="179">
        <v>10</v>
      </c>
      <c r="H346" s="191"/>
      <c r="I346" s="39" t="str">
        <f t="shared" si="74"/>
        <v>Q3</v>
      </c>
      <c r="J346" s="191" t="s">
        <v>390</v>
      </c>
      <c r="K346" s="191" t="s">
        <v>369</v>
      </c>
      <c r="L346" s="17" t="s">
        <v>78</v>
      </c>
      <c r="M346" s="13" t="s">
        <v>46</v>
      </c>
      <c r="N346" s="13">
        <v>2</v>
      </c>
      <c r="O346" s="13"/>
      <c r="P346" s="39" t="str">
        <f t="shared" si="75"/>
        <v>MAIN UNIT</v>
      </c>
      <c r="Q346" s="13" t="s">
        <v>55</v>
      </c>
      <c r="R346" s="13" t="s">
        <v>48</v>
      </c>
      <c r="S346" s="13" t="s">
        <v>36</v>
      </c>
      <c r="T346" s="13" t="s">
        <v>370</v>
      </c>
      <c r="U346" s="13" t="s">
        <v>65</v>
      </c>
      <c r="V346" s="13" t="s">
        <v>66</v>
      </c>
      <c r="W346" s="13" t="s">
        <v>95</v>
      </c>
      <c r="X346" s="192">
        <v>15200000</v>
      </c>
      <c r="Y346" s="193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85">
        <f t="shared" si="76"/>
        <v>347641.63199999998</v>
      </c>
      <c r="AD346" s="141">
        <v>0.16289999999999999</v>
      </c>
      <c r="AE346" s="186">
        <f t="shared" si="77"/>
        <v>1</v>
      </c>
      <c r="AF346" s="186">
        <f>IF(AND(COUNTIFS($J$18:J346,J346)=1,AE346=1),1,"")</f>
        <v>1</v>
      </c>
      <c r="AG346" s="186">
        <f>IF(C346="","",IF(AND(COUNTIFS($J$18:J346,J346)=1,C346&lt;&gt;""),1,""))</f>
        <v>1</v>
      </c>
      <c r="AH346" s="186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214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28</v>
      </c>
      <c r="B347" s="179">
        <v>2018</v>
      </c>
      <c r="C347" s="179">
        <v>6</v>
      </c>
      <c r="D347" s="39" t="str">
        <f t="shared" si="72"/>
        <v>Q1</v>
      </c>
      <c r="E347" s="13" t="s">
        <v>28</v>
      </c>
      <c r="F347" s="179">
        <v>2018</v>
      </c>
      <c r="G347" s="179">
        <v>9</v>
      </c>
      <c r="H347" s="191"/>
      <c r="I347" s="39" t="str">
        <f t="shared" si="74"/>
        <v>Q2</v>
      </c>
      <c r="J347" s="191" t="s">
        <v>391</v>
      </c>
      <c r="K347" s="191" t="s">
        <v>3095</v>
      </c>
      <c r="L347" s="17" t="s">
        <v>392</v>
      </c>
      <c r="M347" s="13" t="s">
        <v>393</v>
      </c>
      <c r="N347" s="13">
        <v>1</v>
      </c>
      <c r="O347" s="13"/>
      <c r="P347" s="39" t="str">
        <f t="shared" si="75"/>
        <v>MAIN UNIT</v>
      </c>
      <c r="Q347" s="13" t="s">
        <v>55</v>
      </c>
      <c r="R347" s="13" t="s">
        <v>48</v>
      </c>
      <c r="S347" s="13" t="s">
        <v>39</v>
      </c>
      <c r="T347" s="13" t="s">
        <v>129</v>
      </c>
      <c r="U347" s="13" t="s">
        <v>130</v>
      </c>
      <c r="V347" s="13" t="s">
        <v>131</v>
      </c>
      <c r="W347" s="13" t="s">
        <v>50</v>
      </c>
      <c r="X347" s="192">
        <v>470000</v>
      </c>
      <c r="Y347" s="193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85">
        <f t="shared" si="76"/>
        <v>55913.793103448275</v>
      </c>
      <c r="AD347" s="141">
        <v>0.12</v>
      </c>
      <c r="AE347" s="186">
        <f t="shared" si="77"/>
        <v>1</v>
      </c>
      <c r="AF347" s="186">
        <f>IF(AND(COUNTIFS($J$18:J347,J347)=1,AE347=1),1,"")</f>
        <v>1</v>
      </c>
      <c r="AG347" s="186">
        <f>IF(C347="","",IF(AND(COUNTIFS($J$18:J347,J347)=1,C347&lt;&gt;""),1,""))</f>
        <v>1</v>
      </c>
      <c r="AH347" s="186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394</v>
      </c>
      <c r="AO347" s="17"/>
      <c r="AP347" s="28" t="str">
        <f t="shared" si="81"/>
        <v>20189</v>
      </c>
      <c r="AQ347" s="28" t="str">
        <f t="shared" si="82"/>
        <v>20189RMB</v>
      </c>
      <c r="AR347" s="214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28</v>
      </c>
      <c r="B348" s="179">
        <v>2018</v>
      </c>
      <c r="C348" s="179">
        <v>6</v>
      </c>
      <c r="D348" s="39" t="str">
        <f t="shared" si="72"/>
        <v>Q1</v>
      </c>
      <c r="E348" s="13" t="s">
        <v>28</v>
      </c>
      <c r="F348" s="179">
        <v>2018</v>
      </c>
      <c r="G348" s="179">
        <v>9</v>
      </c>
      <c r="H348" s="191"/>
      <c r="I348" s="39" t="str">
        <f t="shared" si="74"/>
        <v>Q2</v>
      </c>
      <c r="J348" s="191" t="s">
        <v>395</v>
      </c>
      <c r="K348" s="191" t="s">
        <v>396</v>
      </c>
      <c r="L348" s="17" t="s">
        <v>63</v>
      </c>
      <c r="M348" s="13" t="s">
        <v>46</v>
      </c>
      <c r="N348" s="13">
        <v>1</v>
      </c>
      <c r="O348" s="13"/>
      <c r="P348" s="39" t="str">
        <f t="shared" si="75"/>
        <v>MAIN UNIT</v>
      </c>
      <c r="Q348" s="13" t="s">
        <v>47</v>
      </c>
      <c r="R348" s="13" t="s">
        <v>48</v>
      </c>
      <c r="S348" s="13" t="s">
        <v>36</v>
      </c>
      <c r="T348" s="13" t="s">
        <v>64</v>
      </c>
      <c r="U348" s="13" t="s">
        <v>65</v>
      </c>
      <c r="V348" s="13" t="s">
        <v>108</v>
      </c>
      <c r="W348" s="13" t="s">
        <v>95</v>
      </c>
      <c r="X348" s="192">
        <v>11400000</v>
      </c>
      <c r="Y348" s="193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85">
        <f t="shared" si="76"/>
        <v>105537.09599999999</v>
      </c>
      <c r="AD348" s="141">
        <v>0.12839999999999999</v>
      </c>
      <c r="AE348" s="186">
        <f t="shared" si="77"/>
        <v>0</v>
      </c>
      <c r="AF348" s="186" t="str">
        <f>IF(AND(COUNTIFS($J$18:J348,J348)=1,AE348=1),1,"")</f>
        <v/>
      </c>
      <c r="AG348" s="186">
        <f>IF(C348="","",IF(AND(COUNTIFS($J$18:J348,J348)=1,C348&lt;&gt;""),1,""))</f>
        <v>1</v>
      </c>
      <c r="AH348" s="186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214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28</v>
      </c>
      <c r="B349" s="179">
        <v>2018</v>
      </c>
      <c r="C349" s="179">
        <v>6</v>
      </c>
      <c r="D349" s="39" t="str">
        <f t="shared" si="72"/>
        <v>Q1</v>
      </c>
      <c r="E349" s="13" t="s">
        <v>28</v>
      </c>
      <c r="F349" s="179">
        <v>2018</v>
      </c>
      <c r="G349" s="179">
        <v>9</v>
      </c>
      <c r="H349" s="191"/>
      <c r="I349" s="39" t="str">
        <f t="shared" si="74"/>
        <v>Q2</v>
      </c>
      <c r="J349" s="191" t="s">
        <v>395</v>
      </c>
      <c r="K349" s="191" t="s">
        <v>396</v>
      </c>
      <c r="L349" s="17" t="s">
        <v>54</v>
      </c>
      <c r="M349" s="13" t="s">
        <v>46</v>
      </c>
      <c r="N349" s="13">
        <v>1</v>
      </c>
      <c r="O349" s="13"/>
      <c r="P349" s="39" t="str">
        <f t="shared" si="75"/>
        <v>MAIN UNIT</v>
      </c>
      <c r="Q349" s="13" t="s">
        <v>47</v>
      </c>
      <c r="R349" s="13" t="s">
        <v>48</v>
      </c>
      <c r="S349" s="13" t="s">
        <v>36</v>
      </c>
      <c r="T349" s="13" t="s">
        <v>64</v>
      </c>
      <c r="U349" s="13" t="s">
        <v>65</v>
      </c>
      <c r="V349" s="13" t="s">
        <v>108</v>
      </c>
      <c r="W349" s="13" t="s">
        <v>95</v>
      </c>
      <c r="X349" s="192">
        <v>9400000</v>
      </c>
      <c r="Y349" s="193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85">
        <f t="shared" si="76"/>
        <v>87021.815999999992</v>
      </c>
      <c r="AD349" s="141">
        <v>0.12839999999999999</v>
      </c>
      <c r="AE349" s="186">
        <f t="shared" si="77"/>
        <v>0</v>
      </c>
      <c r="AF349" s="186" t="str">
        <f>IF(AND(COUNTIFS($J$18:J349,J349)=1,AE349=1),1,"")</f>
        <v/>
      </c>
      <c r="AG349" s="186" t="str">
        <f>IF(C349="","",IF(AND(COUNTIFS($J$18:J349,J349)=1,C349&lt;&gt;""),1,""))</f>
        <v/>
      </c>
      <c r="AH349" s="186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214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28</v>
      </c>
      <c r="B350" s="179">
        <v>2018</v>
      </c>
      <c r="C350" s="179">
        <v>6</v>
      </c>
      <c r="D350" s="39" t="str">
        <f t="shared" si="72"/>
        <v>Q1</v>
      </c>
      <c r="E350" s="13" t="s">
        <v>28</v>
      </c>
      <c r="F350" s="179">
        <v>2018</v>
      </c>
      <c r="G350" s="179">
        <v>9</v>
      </c>
      <c r="H350" s="191"/>
      <c r="I350" s="39" t="str">
        <f t="shared" si="74"/>
        <v>Q2</v>
      </c>
      <c r="J350" s="191" t="s">
        <v>397</v>
      </c>
      <c r="K350" s="191" t="s">
        <v>398</v>
      </c>
      <c r="L350" s="17" t="s">
        <v>54</v>
      </c>
      <c r="M350" s="13" t="s">
        <v>46</v>
      </c>
      <c r="N350" s="13">
        <v>1</v>
      </c>
      <c r="O350" s="13"/>
      <c r="P350" s="39" t="str">
        <f t="shared" si="75"/>
        <v>MAIN UNIT</v>
      </c>
      <c r="Q350" s="13" t="s">
        <v>127</v>
      </c>
      <c r="R350" s="13" t="s">
        <v>48</v>
      </c>
      <c r="S350" s="13" t="s">
        <v>37</v>
      </c>
      <c r="T350" s="13" t="s">
        <v>87</v>
      </c>
      <c r="U350" s="13"/>
      <c r="V350" s="13" t="s">
        <v>80</v>
      </c>
      <c r="W350" s="13" t="s">
        <v>50</v>
      </c>
      <c r="X350" s="192">
        <v>640000</v>
      </c>
      <c r="Y350" s="193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85">
        <f t="shared" si="76"/>
        <v>76137.931034482768</v>
      </c>
      <c r="AD350" s="141">
        <v>0.12</v>
      </c>
      <c r="AE350" s="186">
        <f t="shared" si="77"/>
        <v>1</v>
      </c>
      <c r="AF350" s="186">
        <f>IF(AND(COUNTIFS($J$18:J350,J350)=1,AE350=1),1,"")</f>
        <v>1</v>
      </c>
      <c r="AG350" s="186">
        <f>IF(C350="","",IF(AND(COUNTIFS($J$18:J350,J350)=1,C350&lt;&gt;""),1,""))</f>
        <v>1</v>
      </c>
      <c r="AH350" s="186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214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>
      <c r="A351" s="13" t="s">
        <v>28</v>
      </c>
      <c r="B351" s="179">
        <v>2018</v>
      </c>
      <c r="C351" s="179">
        <v>6</v>
      </c>
      <c r="D351" s="39" t="str">
        <f t="shared" si="72"/>
        <v>Q1</v>
      </c>
      <c r="E351" s="13" t="s">
        <v>28</v>
      </c>
      <c r="F351" s="179">
        <v>2018</v>
      </c>
      <c r="G351" s="179">
        <v>9</v>
      </c>
      <c r="H351" s="191"/>
      <c r="I351" s="39" t="str">
        <f t="shared" si="74"/>
        <v>Q2</v>
      </c>
      <c r="J351" s="191" t="s">
        <v>399</v>
      </c>
      <c r="K351" s="191" t="s">
        <v>400</v>
      </c>
      <c r="L351" s="17" t="s">
        <v>54</v>
      </c>
      <c r="M351" s="13" t="s">
        <v>46</v>
      </c>
      <c r="N351" s="13">
        <v>2</v>
      </c>
      <c r="O351" s="13"/>
      <c r="P351" s="39" t="str">
        <f t="shared" si="75"/>
        <v>MAIN UNIT</v>
      </c>
      <c r="Q351" s="13" t="s">
        <v>55</v>
      </c>
      <c r="R351" s="13" t="s">
        <v>48</v>
      </c>
      <c r="S351" s="13" t="s">
        <v>37</v>
      </c>
      <c r="T351" s="13" t="s">
        <v>154</v>
      </c>
      <c r="U351" s="13" t="s">
        <v>3310</v>
      </c>
      <c r="V351" s="13" t="s">
        <v>70</v>
      </c>
      <c r="W351" s="13" t="s">
        <v>50</v>
      </c>
      <c r="X351" s="192">
        <v>815000</v>
      </c>
      <c r="Y351" s="193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85">
        <f t="shared" si="76"/>
        <v>190843.49137931032</v>
      </c>
      <c r="AD351" s="141">
        <v>0.1181</v>
      </c>
      <c r="AE351" s="186">
        <f t="shared" si="77"/>
        <v>1</v>
      </c>
      <c r="AF351" s="186">
        <f>IF(AND(COUNTIFS($J$18:J351,J351)=1,AE351=1),1,"")</f>
        <v>1</v>
      </c>
      <c r="AG351" s="186">
        <f>IF(C351="","",IF(AND(COUNTIFS($J$18:J351,J351)=1,C351&lt;&gt;""),1,""))</f>
        <v>1</v>
      </c>
      <c r="AH351" s="186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214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43</v>
      </c>
      <c r="B352" s="179">
        <v>2018</v>
      </c>
      <c r="C352" s="179">
        <v>3</v>
      </c>
      <c r="D352" s="39" t="str">
        <f t="shared" si="72"/>
        <v>Q4</v>
      </c>
      <c r="E352" s="13" t="s">
        <v>28</v>
      </c>
      <c r="F352" s="179">
        <v>2018</v>
      </c>
      <c r="G352" s="179">
        <v>4</v>
      </c>
      <c r="H352" s="191"/>
      <c r="I352" s="39" t="str">
        <f t="shared" si="74"/>
        <v>Q1</v>
      </c>
      <c r="J352" s="191" t="s">
        <v>401</v>
      </c>
      <c r="K352" s="191" t="s">
        <v>402</v>
      </c>
      <c r="L352" s="17" t="s">
        <v>54</v>
      </c>
      <c r="M352" s="13" t="s">
        <v>46</v>
      </c>
      <c r="N352" s="13">
        <v>4</v>
      </c>
      <c r="O352" s="13"/>
      <c r="P352" s="39" t="str">
        <f t="shared" si="75"/>
        <v>MAIN UNIT</v>
      </c>
      <c r="Q352" s="13" t="s">
        <v>55</v>
      </c>
      <c r="R352" s="13" t="s">
        <v>48</v>
      </c>
      <c r="S352" s="13" t="s">
        <v>37</v>
      </c>
      <c r="T352" s="13" t="s">
        <v>74</v>
      </c>
      <c r="U352" s="13" t="s">
        <v>57</v>
      </c>
      <c r="V352" s="13" t="s">
        <v>80</v>
      </c>
      <c r="W352" s="13" t="s">
        <v>50</v>
      </c>
      <c r="X352" s="192">
        <v>647500</v>
      </c>
      <c r="Y352" s="193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85">
        <f t="shared" si="76"/>
        <v>294336.89743589744</v>
      </c>
      <c r="AD352" s="141">
        <v>0.1081</v>
      </c>
      <c r="AE352" s="186">
        <f t="shared" si="77"/>
        <v>1</v>
      </c>
      <c r="AF352" s="186">
        <f>IF(AND(COUNTIFS($J$18:J352,J352)=1,AE352=1),1,"")</f>
        <v>1</v>
      </c>
      <c r="AG352" s="186">
        <f>IF(C352="","",IF(AND(COUNTIFS($J$18:J352,J352)=1,C352&lt;&gt;""),1,""))</f>
        <v>1</v>
      </c>
      <c r="AH352" s="186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403</v>
      </c>
      <c r="AM352" s="17">
        <v>2590000</v>
      </c>
      <c r="AN352" s="17" t="s">
        <v>404</v>
      </c>
      <c r="AO352" s="17" t="s">
        <v>405</v>
      </c>
      <c r="AP352" s="28" t="str">
        <f t="shared" si="81"/>
        <v>20184</v>
      </c>
      <c r="AQ352" s="28" t="str">
        <f t="shared" si="82"/>
        <v>20184RMB</v>
      </c>
      <c r="AR352" s="214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43</v>
      </c>
      <c r="B353" s="179">
        <v>2018</v>
      </c>
      <c r="C353" s="179">
        <v>3</v>
      </c>
      <c r="D353" s="39" t="str">
        <f t="shared" si="72"/>
        <v>Q4</v>
      </c>
      <c r="E353" s="13" t="s">
        <v>28</v>
      </c>
      <c r="F353" s="179">
        <v>2018</v>
      </c>
      <c r="G353" s="179">
        <v>4</v>
      </c>
      <c r="H353" s="191"/>
      <c r="I353" s="39" t="str">
        <f t="shared" si="74"/>
        <v>Q1</v>
      </c>
      <c r="J353" s="191" t="s">
        <v>406</v>
      </c>
      <c r="K353" s="191" t="s">
        <v>194</v>
      </c>
      <c r="L353" s="17" t="s">
        <v>63</v>
      </c>
      <c r="M353" s="13" t="s">
        <v>46</v>
      </c>
      <c r="N353" s="13">
        <v>1</v>
      </c>
      <c r="O353" s="13"/>
      <c r="P353" s="39" t="str">
        <f t="shared" si="75"/>
        <v>MAIN UNIT</v>
      </c>
      <c r="Q353" s="13" t="s">
        <v>47</v>
      </c>
      <c r="R353" s="13" t="s">
        <v>48</v>
      </c>
      <c r="S353" s="13" t="s">
        <v>37</v>
      </c>
      <c r="T353" s="13" t="s">
        <v>195</v>
      </c>
      <c r="U353" s="13" t="s">
        <v>196</v>
      </c>
      <c r="V353" s="13" t="s">
        <v>197</v>
      </c>
      <c r="W353" s="13" t="s">
        <v>50</v>
      </c>
      <c r="X353" s="192">
        <v>653000</v>
      </c>
      <c r="Y353" s="193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85">
        <f t="shared" si="76"/>
        <v>55948.705128205132</v>
      </c>
      <c r="AD353" s="141">
        <v>8.1500000000000003E-2</v>
      </c>
      <c r="AE353" s="186">
        <f t="shared" si="77"/>
        <v>0</v>
      </c>
      <c r="AF353" s="186" t="str">
        <f>IF(AND(COUNTIFS($J$18:J353,J353)=1,AE353=1),1,"")</f>
        <v/>
      </c>
      <c r="AG353" s="186">
        <f>IF(C353="","",IF(AND(COUNTIFS($J$18:J353,J353)=1,C353&lt;&gt;""),1,""))</f>
        <v>1</v>
      </c>
      <c r="AH353" s="186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407</v>
      </c>
      <c r="AM353" s="17">
        <v>653000</v>
      </c>
      <c r="AN353" s="17" t="s">
        <v>408</v>
      </c>
      <c r="AO353" s="17"/>
      <c r="AP353" s="28" t="str">
        <f t="shared" si="81"/>
        <v>20184</v>
      </c>
      <c r="AQ353" s="28" t="str">
        <f t="shared" si="82"/>
        <v>20184RMB</v>
      </c>
      <c r="AR353" s="214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43</v>
      </c>
      <c r="B354" s="179">
        <v>2018</v>
      </c>
      <c r="C354" s="179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28</v>
      </c>
      <c r="F354" s="179">
        <v>2018</v>
      </c>
      <c r="G354" s="179">
        <v>4</v>
      </c>
      <c r="H354" s="191"/>
      <c r="I354" s="39" t="str">
        <f t="shared" si="74"/>
        <v>Q1</v>
      </c>
      <c r="J354" s="191" t="s">
        <v>409</v>
      </c>
      <c r="K354" s="191" t="s">
        <v>264</v>
      </c>
      <c r="L354" s="17" t="s">
        <v>45</v>
      </c>
      <c r="M354" s="13" t="s">
        <v>46</v>
      </c>
      <c r="N354" s="13">
        <v>1</v>
      </c>
      <c r="O354" s="13"/>
      <c r="P354" s="39" t="str">
        <f t="shared" si="75"/>
        <v>MAIN UNIT</v>
      </c>
      <c r="Q354" s="13" t="s">
        <v>47</v>
      </c>
      <c r="R354" s="13" t="s">
        <v>48</v>
      </c>
      <c r="S354" s="13" t="s">
        <v>36</v>
      </c>
      <c r="T354" s="13" t="s">
        <v>64</v>
      </c>
      <c r="U354" s="13" t="s">
        <v>65</v>
      </c>
      <c r="V354" s="13" t="s">
        <v>113</v>
      </c>
      <c r="W354" s="13" t="s">
        <v>95</v>
      </c>
      <c r="X354" s="192">
        <v>7350000</v>
      </c>
      <c r="Y354" s="193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85">
        <f t="shared" si="76"/>
        <v>58565.608500000002</v>
      </c>
      <c r="AD354" s="141">
        <v>0.1061</v>
      </c>
      <c r="AE354" s="186">
        <f t="shared" si="77"/>
        <v>0</v>
      </c>
      <c r="AF354" s="186" t="str">
        <f>IF(AND(COUNTIFS($J$18:J354,J354)=1,AE354=1),1,"")</f>
        <v/>
      </c>
      <c r="AG354" s="186">
        <f>IF(C354="","",IF(AND(COUNTIFS($J$18:J354,J354)=1,C354&lt;&gt;""),1,""))</f>
        <v>1</v>
      </c>
      <c r="AH354" s="186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214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43</v>
      </c>
      <c r="B355" s="179">
        <v>2018</v>
      </c>
      <c r="C355" s="179">
        <v>3</v>
      </c>
      <c r="D355" s="39" t="str">
        <f t="shared" si="87"/>
        <v>Q4</v>
      </c>
      <c r="E355" s="13" t="s">
        <v>28</v>
      </c>
      <c r="F355" s="179">
        <v>2018</v>
      </c>
      <c r="G355" s="179">
        <v>4</v>
      </c>
      <c r="H355" s="191"/>
      <c r="I355" s="39" t="str">
        <f t="shared" si="74"/>
        <v>Q1</v>
      </c>
      <c r="J355" s="191" t="s">
        <v>410</v>
      </c>
      <c r="K355" s="191" t="s">
        <v>411</v>
      </c>
      <c r="L355" s="17" t="s">
        <v>54</v>
      </c>
      <c r="M355" s="13" t="s">
        <v>46</v>
      </c>
      <c r="N355" s="13">
        <v>1</v>
      </c>
      <c r="O355" s="13"/>
      <c r="P355" s="39" t="str">
        <f t="shared" si="75"/>
        <v>MAIN UNIT</v>
      </c>
      <c r="Q355" s="13" t="s">
        <v>47</v>
      </c>
      <c r="R355" s="13" t="s">
        <v>48</v>
      </c>
      <c r="S355" s="13" t="s">
        <v>36</v>
      </c>
      <c r="T355" s="13" t="s">
        <v>64</v>
      </c>
      <c r="U355" s="13" t="s">
        <v>65</v>
      </c>
      <c r="V355" s="13" t="s">
        <v>118</v>
      </c>
      <c r="W355" s="13" t="s">
        <v>50</v>
      </c>
      <c r="X355" s="192">
        <v>800000</v>
      </c>
      <c r="Y355" s="193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85">
        <f t="shared" si="76"/>
        <v>136582.56410256409</v>
      </c>
      <c r="AD355" s="141">
        <v>0.16239999999999999</v>
      </c>
      <c r="AE355" s="186">
        <f t="shared" si="77"/>
        <v>0</v>
      </c>
      <c r="AF355" s="186" t="str">
        <f>IF(AND(COUNTIFS($J$18:J355,J355)=1,AE355=1),1,"")</f>
        <v/>
      </c>
      <c r="AG355" s="186">
        <f>IF(C355="","",IF(AND(COUNTIFS($J$18:J355,J355)=1,C355&lt;&gt;""),1,""))</f>
        <v>1</v>
      </c>
      <c r="AH355" s="186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412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214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43</v>
      </c>
      <c r="B356" s="179">
        <v>2018</v>
      </c>
      <c r="C356" s="179">
        <v>3</v>
      </c>
      <c r="D356" s="39" t="str">
        <f t="shared" si="87"/>
        <v>Q4</v>
      </c>
      <c r="E356" s="13" t="s">
        <v>28</v>
      </c>
      <c r="F356" s="179">
        <v>2018</v>
      </c>
      <c r="G356" s="179">
        <v>4</v>
      </c>
      <c r="H356" s="191"/>
      <c r="I356" s="39" t="str">
        <f t="shared" si="74"/>
        <v>Q1</v>
      </c>
      <c r="J356" s="191" t="s">
        <v>413</v>
      </c>
      <c r="K356" s="191" t="s">
        <v>414</v>
      </c>
      <c r="L356" s="17" t="s">
        <v>54</v>
      </c>
      <c r="M356" s="13" t="s">
        <v>46</v>
      </c>
      <c r="N356" s="13">
        <v>1</v>
      </c>
      <c r="O356" s="13"/>
      <c r="P356" s="39" t="str">
        <f t="shared" si="75"/>
        <v>MAIN UNIT</v>
      </c>
      <c r="Q356" s="13" t="s">
        <v>47</v>
      </c>
      <c r="R356" s="13" t="s">
        <v>48</v>
      </c>
      <c r="S356" s="13" t="s">
        <v>36</v>
      </c>
      <c r="T356" s="13" t="s">
        <v>415</v>
      </c>
      <c r="U356" s="13" t="s">
        <v>65</v>
      </c>
      <c r="V356" s="13" t="s">
        <v>118</v>
      </c>
      <c r="W356" s="13" t="s">
        <v>50</v>
      </c>
      <c r="X356" s="192">
        <v>670000</v>
      </c>
      <c r="Y356" s="193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85">
        <f t="shared" si="76"/>
        <v>138336.10256410256</v>
      </c>
      <c r="AD356" s="141">
        <v>0.19639999999999999</v>
      </c>
      <c r="AE356" s="186">
        <f t="shared" si="77"/>
        <v>0</v>
      </c>
      <c r="AF356" s="186" t="str">
        <f>IF(AND(COUNTIFS($J$18:J356,J356)=1,AE356=1),1,"")</f>
        <v/>
      </c>
      <c r="AG356" s="186">
        <f>IF(C356="","",IF(AND(COUNTIFS($J$18:J356,J356)=1,C356&lt;&gt;""),1,""))</f>
        <v>1</v>
      </c>
      <c r="AH356" s="186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214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43</v>
      </c>
      <c r="B357" s="179">
        <v>2018</v>
      </c>
      <c r="C357" s="179">
        <v>3</v>
      </c>
      <c r="D357" s="39" t="str">
        <f t="shared" si="87"/>
        <v>Q4</v>
      </c>
      <c r="E357" s="13" t="s">
        <v>28</v>
      </c>
      <c r="F357" s="179">
        <v>2018</v>
      </c>
      <c r="G357" s="179">
        <v>4</v>
      </c>
      <c r="H357" s="191"/>
      <c r="I357" s="39" t="str">
        <f t="shared" si="74"/>
        <v>Q1</v>
      </c>
      <c r="J357" s="191" t="s">
        <v>416</v>
      </c>
      <c r="K357" s="191" t="s">
        <v>417</v>
      </c>
      <c r="L357" s="17" t="s">
        <v>54</v>
      </c>
      <c r="M357" s="13" t="s">
        <v>46</v>
      </c>
      <c r="N357" s="13">
        <v>1</v>
      </c>
      <c r="O357" s="13"/>
      <c r="P357" s="39" t="str">
        <f t="shared" si="75"/>
        <v>MAIN UNIT</v>
      </c>
      <c r="Q357" s="13" t="s">
        <v>55</v>
      </c>
      <c r="R357" s="13" t="s">
        <v>48</v>
      </c>
      <c r="S357" s="13" t="s">
        <v>36</v>
      </c>
      <c r="T357" s="13" t="s">
        <v>418</v>
      </c>
      <c r="U357" s="13" t="s">
        <v>65</v>
      </c>
      <c r="V357" s="13" t="s">
        <v>288</v>
      </c>
      <c r="W357" s="13" t="s">
        <v>50</v>
      </c>
      <c r="X357" s="192">
        <v>736000</v>
      </c>
      <c r="Y357" s="193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85">
        <f t="shared" si="76"/>
        <v>125888.08205128206</v>
      </c>
      <c r="AD357" s="141">
        <v>0.16270000000000001</v>
      </c>
      <c r="AE357" s="186">
        <f t="shared" si="77"/>
        <v>1</v>
      </c>
      <c r="AF357" s="186">
        <f>IF(AND(COUNTIFS($J$18:J357,J357)=1,AE357=1),1,"")</f>
        <v>1</v>
      </c>
      <c r="AG357" s="186">
        <f>IF(C357="","",IF(AND(COUNTIFS($J$18:J357,J357)=1,C357&lt;&gt;""),1,""))</f>
        <v>1</v>
      </c>
      <c r="AH357" s="186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214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43</v>
      </c>
      <c r="B358" s="179">
        <v>2018</v>
      </c>
      <c r="C358" s="179">
        <v>3</v>
      </c>
      <c r="D358" s="39" t="str">
        <f t="shared" si="87"/>
        <v>Q4</v>
      </c>
      <c r="E358" s="13" t="s">
        <v>28</v>
      </c>
      <c r="F358" s="179">
        <v>2018</v>
      </c>
      <c r="G358" s="179">
        <v>8</v>
      </c>
      <c r="H358" s="191"/>
      <c r="I358" s="39" t="str">
        <f t="shared" si="74"/>
        <v>Q2</v>
      </c>
      <c r="J358" s="191" t="s">
        <v>419</v>
      </c>
      <c r="K358" s="191" t="s">
        <v>420</v>
      </c>
      <c r="L358" s="17" t="s">
        <v>78</v>
      </c>
      <c r="M358" s="13" t="s">
        <v>46</v>
      </c>
      <c r="N358" s="13">
        <v>1</v>
      </c>
      <c r="O358" s="13"/>
      <c r="P358" s="39" t="str">
        <f t="shared" si="75"/>
        <v>MAIN UNIT</v>
      </c>
      <c r="Q358" s="13" t="s">
        <v>47</v>
      </c>
      <c r="R358" s="13" t="s">
        <v>48</v>
      </c>
      <c r="S358" s="13" t="s">
        <v>36</v>
      </c>
      <c r="T358" s="13" t="s">
        <v>231</v>
      </c>
      <c r="U358" s="13" t="s">
        <v>65</v>
      </c>
      <c r="V358" s="13" t="s">
        <v>98</v>
      </c>
      <c r="W358" s="13" t="s">
        <v>95</v>
      </c>
      <c r="X358" s="192">
        <v>16833680</v>
      </c>
      <c r="Y358" s="193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85">
        <f t="shared" si="76"/>
        <v>205602.19076319999</v>
      </c>
      <c r="AD358" s="141">
        <v>0.1694</v>
      </c>
      <c r="AE358" s="186">
        <f t="shared" si="77"/>
        <v>0</v>
      </c>
      <c r="AF358" s="186" t="str">
        <f>IF(AND(COUNTIFS($J$18:J358,J358)=1,AE358=1),1,"")</f>
        <v/>
      </c>
      <c r="AG358" s="186">
        <f>IF(C358="","",IF(AND(COUNTIFS($J$18:J358,J358)=1,C358&lt;&gt;""),1,""))</f>
        <v>1</v>
      </c>
      <c r="AH358" s="186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214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43</v>
      </c>
      <c r="B359" s="179">
        <v>2018</v>
      </c>
      <c r="C359" s="179">
        <v>3</v>
      </c>
      <c r="D359" s="39" t="str">
        <f t="shared" si="87"/>
        <v>Q4</v>
      </c>
      <c r="E359" s="13" t="s">
        <v>28</v>
      </c>
      <c r="F359" s="179">
        <v>2018</v>
      </c>
      <c r="G359" s="179">
        <v>6</v>
      </c>
      <c r="H359" s="191"/>
      <c r="I359" s="39" t="str">
        <f t="shared" si="74"/>
        <v>Q1</v>
      </c>
      <c r="J359" s="191" t="s">
        <v>421</v>
      </c>
      <c r="K359" s="191" t="s">
        <v>422</v>
      </c>
      <c r="L359" s="17" t="s">
        <v>54</v>
      </c>
      <c r="M359" s="13" t="s">
        <v>46</v>
      </c>
      <c r="N359" s="13">
        <v>2</v>
      </c>
      <c r="O359" s="13"/>
      <c r="P359" s="39" t="str">
        <f t="shared" si="75"/>
        <v>MAIN UNIT</v>
      </c>
      <c r="Q359" s="13" t="s">
        <v>55</v>
      </c>
      <c r="R359" s="13" t="s">
        <v>48</v>
      </c>
      <c r="S359" s="13" t="s">
        <v>36</v>
      </c>
      <c r="T359" s="13" t="s">
        <v>64</v>
      </c>
      <c r="U359" s="13" t="s">
        <v>65</v>
      </c>
      <c r="V359" s="13" t="s">
        <v>98</v>
      </c>
      <c r="W359" s="13" t="s">
        <v>95</v>
      </c>
      <c r="X359" s="192">
        <v>9961884.5</v>
      </c>
      <c r="Y359" s="193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85">
        <f t="shared" si="76"/>
        <v>252072.33758496001</v>
      </c>
      <c r="AD359" s="141">
        <v>0.1719</v>
      </c>
      <c r="AE359" s="186">
        <f t="shared" si="77"/>
        <v>1</v>
      </c>
      <c r="AF359" s="186">
        <f>IF(AND(COUNTIFS($J$18:J359,J359)=1,AE359=1),1,"")</f>
        <v>1</v>
      </c>
      <c r="AG359" s="186">
        <f>IF(C359="","",IF(AND(COUNTIFS($J$18:J359,J359)=1,C359&lt;&gt;""),1,""))</f>
        <v>1</v>
      </c>
      <c r="AH359" s="186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214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43</v>
      </c>
      <c r="B360" s="179">
        <v>2018</v>
      </c>
      <c r="C360" s="179">
        <v>3</v>
      </c>
      <c r="D360" s="39" t="str">
        <f t="shared" si="87"/>
        <v>Q4</v>
      </c>
      <c r="E360" s="13" t="s">
        <v>43</v>
      </c>
      <c r="F360" s="179">
        <v>2018</v>
      </c>
      <c r="G360" s="179">
        <v>3</v>
      </c>
      <c r="H360" s="191"/>
      <c r="I360" s="39" t="str">
        <f t="shared" si="74"/>
        <v>Q4</v>
      </c>
      <c r="J360" s="191" t="s">
        <v>423</v>
      </c>
      <c r="K360" s="191" t="s">
        <v>424</v>
      </c>
      <c r="L360" s="17" t="s">
        <v>54</v>
      </c>
      <c r="M360" s="13" t="s">
        <v>46</v>
      </c>
      <c r="N360" s="13">
        <v>1</v>
      </c>
      <c r="O360" s="13"/>
      <c r="P360" s="39" t="str">
        <f t="shared" si="75"/>
        <v>MAIN UNIT</v>
      </c>
      <c r="Q360" s="13" t="s">
        <v>47</v>
      </c>
      <c r="R360" s="13" t="s">
        <v>48</v>
      </c>
      <c r="S360" s="13" t="s">
        <v>36</v>
      </c>
      <c r="T360" s="13" t="s">
        <v>64</v>
      </c>
      <c r="U360" s="13" t="s">
        <v>65</v>
      </c>
      <c r="V360" s="13" t="s">
        <v>98</v>
      </c>
      <c r="W360" s="13" t="s">
        <v>95</v>
      </c>
      <c r="X360" s="192">
        <v>9098400</v>
      </c>
      <c r="Y360" s="193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85">
        <f t="shared" si="76"/>
        <v>79920.345600000001</v>
      </c>
      <c r="AD360" s="141">
        <v>0.12</v>
      </c>
      <c r="AE360" s="186">
        <f t="shared" si="77"/>
        <v>0</v>
      </c>
      <c r="AF360" s="186" t="str">
        <f>IF(AND(COUNTIFS($J$18:J360,J360)=1,AE360=1),1,"")</f>
        <v/>
      </c>
      <c r="AG360" s="186">
        <f>IF(C360="","",IF(AND(COUNTIFS($J$18:J360,J360)=1,C360&lt;&gt;""),1,""))</f>
        <v>1</v>
      </c>
      <c r="AH360" s="186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214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43</v>
      </c>
      <c r="B361" s="179">
        <v>2018</v>
      </c>
      <c r="C361" s="179">
        <v>3</v>
      </c>
      <c r="D361" s="39" t="str">
        <f t="shared" si="87"/>
        <v>Q4</v>
      </c>
      <c r="E361" s="13" t="s">
        <v>28</v>
      </c>
      <c r="F361" s="179">
        <v>2018</v>
      </c>
      <c r="G361" s="179">
        <v>5</v>
      </c>
      <c r="H361" s="191"/>
      <c r="I361" s="39" t="str">
        <f t="shared" si="74"/>
        <v>Q1</v>
      </c>
      <c r="J361" s="191" t="s">
        <v>425</v>
      </c>
      <c r="K361" s="191" t="s">
        <v>426</v>
      </c>
      <c r="L361" s="17" t="s">
        <v>54</v>
      </c>
      <c r="M361" s="13" t="s">
        <v>46</v>
      </c>
      <c r="N361" s="13">
        <v>4</v>
      </c>
      <c r="O361" s="13"/>
      <c r="P361" s="39" t="str">
        <f t="shared" si="75"/>
        <v>MAIN UNIT</v>
      </c>
      <c r="Q361" s="13" t="s">
        <v>55</v>
      </c>
      <c r="R361" s="13" t="s">
        <v>48</v>
      </c>
      <c r="S361" s="13" t="s">
        <v>36</v>
      </c>
      <c r="T361" s="13" t="s">
        <v>231</v>
      </c>
      <c r="U361" s="13" t="s">
        <v>65</v>
      </c>
      <c r="V361" s="13" t="s">
        <v>108</v>
      </c>
      <c r="W361" s="13" t="s">
        <v>95</v>
      </c>
      <c r="X361" s="192">
        <v>9625000</v>
      </c>
      <c r="Y361" s="193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85">
        <f t="shared" si="76"/>
        <v>453274.36000000004</v>
      </c>
      <c r="AD361" s="141">
        <v>0.16039999999999999</v>
      </c>
      <c r="AE361" s="186">
        <f t="shared" si="77"/>
        <v>1</v>
      </c>
      <c r="AF361" s="186">
        <f>IF(AND(COUNTIFS($J$18:J361,J361)=1,AE361=1),1,"")</f>
        <v>1</v>
      </c>
      <c r="AG361" s="186">
        <f>IF(C361="","",IF(AND(COUNTIFS($J$18:J361,J361)=1,C361&lt;&gt;""),1,""))</f>
        <v>1</v>
      </c>
      <c r="AH361" s="186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214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43</v>
      </c>
      <c r="B362" s="179">
        <v>2018</v>
      </c>
      <c r="C362" s="179">
        <v>3</v>
      </c>
      <c r="D362" s="39" t="str">
        <f t="shared" si="87"/>
        <v>Q4</v>
      </c>
      <c r="E362" s="13" t="s">
        <v>28</v>
      </c>
      <c r="F362" s="179">
        <v>2018</v>
      </c>
      <c r="G362" s="179">
        <v>5</v>
      </c>
      <c r="H362" s="191"/>
      <c r="I362" s="39" t="str">
        <f t="shared" si="74"/>
        <v>Q1</v>
      </c>
      <c r="J362" s="191" t="s">
        <v>427</v>
      </c>
      <c r="K362" s="191" t="s">
        <v>428</v>
      </c>
      <c r="L362" s="17" t="s">
        <v>54</v>
      </c>
      <c r="M362" s="13" t="s">
        <v>46</v>
      </c>
      <c r="N362" s="13">
        <v>2</v>
      </c>
      <c r="O362" s="13"/>
      <c r="P362" s="39" t="str">
        <f t="shared" si="75"/>
        <v>MAIN UNIT</v>
      </c>
      <c r="Q362" s="13" t="s">
        <v>55</v>
      </c>
      <c r="R362" s="13" t="s">
        <v>48</v>
      </c>
      <c r="S362" s="13" t="s">
        <v>36</v>
      </c>
      <c r="T362" s="13" t="s">
        <v>415</v>
      </c>
      <c r="U362" s="13" t="s">
        <v>65</v>
      </c>
      <c r="V362" s="13" t="s">
        <v>98</v>
      </c>
      <c r="W362" s="13" t="s">
        <v>95</v>
      </c>
      <c r="X362" s="192">
        <v>9071880</v>
      </c>
      <c r="Y362" s="193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85">
        <f t="shared" si="76"/>
        <v>172238.53224239999</v>
      </c>
      <c r="AD362" s="141">
        <v>0.1313</v>
      </c>
      <c r="AE362" s="186">
        <f t="shared" si="77"/>
        <v>1</v>
      </c>
      <c r="AF362" s="186">
        <f>IF(AND(COUNTIFS($J$18:J362,J362)=1,AE362=1),1,"")</f>
        <v>1</v>
      </c>
      <c r="AG362" s="186">
        <f>IF(C362="","",IF(AND(COUNTIFS($J$18:J362,J362)=1,C362&lt;&gt;""),1,""))</f>
        <v>1</v>
      </c>
      <c r="AH362" s="186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214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28</v>
      </c>
      <c r="B363" s="179">
        <v>2018</v>
      </c>
      <c r="C363" s="179">
        <v>5</v>
      </c>
      <c r="D363" s="39" t="str">
        <f t="shared" si="87"/>
        <v>Q1</v>
      </c>
      <c r="E363" s="13" t="s">
        <v>28</v>
      </c>
      <c r="F363" s="179">
        <v>2018</v>
      </c>
      <c r="G363" s="179">
        <v>8</v>
      </c>
      <c r="H363" s="191"/>
      <c r="I363" s="39" t="str">
        <f t="shared" si="74"/>
        <v>Q2</v>
      </c>
      <c r="J363" s="191" t="s">
        <v>429</v>
      </c>
      <c r="K363" s="191" t="s">
        <v>430</v>
      </c>
      <c r="L363" s="17" t="s">
        <v>63</v>
      </c>
      <c r="M363" s="13" t="s">
        <v>46</v>
      </c>
      <c r="N363" s="13">
        <v>1</v>
      </c>
      <c r="O363" s="13"/>
      <c r="P363" s="39" t="str">
        <f t="shared" si="75"/>
        <v>MAIN UNIT</v>
      </c>
      <c r="Q363" s="13" t="s">
        <v>47</v>
      </c>
      <c r="R363" s="13" t="s">
        <v>48</v>
      </c>
      <c r="S363" s="13" t="s">
        <v>37</v>
      </c>
      <c r="T363" s="13" t="s">
        <v>154</v>
      </c>
      <c r="U363" s="13" t="s">
        <v>75</v>
      </c>
      <c r="V363" s="13" t="s">
        <v>70</v>
      </c>
      <c r="W363" s="13" t="s">
        <v>50</v>
      </c>
      <c r="X363" s="192">
        <v>843000</v>
      </c>
      <c r="Y363" s="193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85">
        <f t="shared" si="76"/>
        <v>93100.629310344826</v>
      </c>
      <c r="AD363" s="141">
        <v>0.1114</v>
      </c>
      <c r="AE363" s="186">
        <f t="shared" si="77"/>
        <v>0</v>
      </c>
      <c r="AF363" s="186" t="str">
        <f>IF(AND(COUNTIFS($J$18:J363,J363)=1,AE363=1),1,"")</f>
        <v/>
      </c>
      <c r="AG363" s="186">
        <f>IF(C363="","",IF(AND(COUNTIFS($J$18:J363,J363)=1,C363&lt;&gt;""),1,""))</f>
        <v>1</v>
      </c>
      <c r="AH363" s="186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214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28</v>
      </c>
      <c r="B364" s="179">
        <v>2018</v>
      </c>
      <c r="C364" s="179">
        <v>5</v>
      </c>
      <c r="D364" s="39" t="str">
        <f t="shared" si="87"/>
        <v>Q1</v>
      </c>
      <c r="E364" s="13" t="s">
        <v>28</v>
      </c>
      <c r="F364" s="179">
        <v>2018</v>
      </c>
      <c r="G364" s="179">
        <v>8</v>
      </c>
      <c r="H364" s="191"/>
      <c r="I364" s="39" t="str">
        <f t="shared" si="74"/>
        <v>Q2</v>
      </c>
      <c r="J364" s="191" t="s">
        <v>431</v>
      </c>
      <c r="K364" s="191" t="s">
        <v>3096</v>
      </c>
      <c r="L364" s="17" t="s">
        <v>63</v>
      </c>
      <c r="M364" s="13" t="s">
        <v>46</v>
      </c>
      <c r="N364" s="13">
        <v>1</v>
      </c>
      <c r="O364" s="13"/>
      <c r="P364" s="39" t="str">
        <f t="shared" si="75"/>
        <v>MAIN UNIT</v>
      </c>
      <c r="Q364" s="13" t="s">
        <v>47</v>
      </c>
      <c r="R364" s="13" t="s">
        <v>48</v>
      </c>
      <c r="S364" s="13" t="s">
        <v>39</v>
      </c>
      <c r="T364" s="13" t="s">
        <v>129</v>
      </c>
      <c r="U364" s="13" t="s">
        <v>136</v>
      </c>
      <c r="V364" s="13" t="s">
        <v>131</v>
      </c>
      <c r="W364" s="13" t="s">
        <v>50</v>
      </c>
      <c r="X364" s="192">
        <v>850000</v>
      </c>
      <c r="Y364" s="193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85">
        <f t="shared" si="76"/>
        <v>76598.922413793101</v>
      </c>
      <c r="AD364" s="141">
        <v>9.0899999999999995E-2</v>
      </c>
      <c r="AE364" s="186">
        <f t="shared" si="77"/>
        <v>0</v>
      </c>
      <c r="AF364" s="186" t="str">
        <f>IF(AND(COUNTIFS($J$18:J364,J364)=1,AE364=1),1,"")</f>
        <v/>
      </c>
      <c r="AG364" s="186">
        <f>IF(C364="","",IF(AND(COUNTIFS($J$18:J364,J364)=1,C364&lt;&gt;""),1,""))</f>
        <v>1</v>
      </c>
      <c r="AH364" s="186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214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28</v>
      </c>
      <c r="B365" s="179">
        <v>2018</v>
      </c>
      <c r="C365" s="179">
        <v>5</v>
      </c>
      <c r="D365" s="39" t="str">
        <f t="shared" si="87"/>
        <v>Q1</v>
      </c>
      <c r="E365" s="13" t="s">
        <v>28</v>
      </c>
      <c r="F365" s="179">
        <v>2018</v>
      </c>
      <c r="G365" s="179">
        <v>8</v>
      </c>
      <c r="H365" s="191"/>
      <c r="I365" s="39" t="str">
        <f t="shared" si="74"/>
        <v>Q2</v>
      </c>
      <c r="J365" s="191" t="s">
        <v>431</v>
      </c>
      <c r="K365" s="191" t="s">
        <v>3096</v>
      </c>
      <c r="L365" s="17" t="s">
        <v>63</v>
      </c>
      <c r="M365" s="13" t="s">
        <v>46</v>
      </c>
      <c r="N365" s="13">
        <v>1</v>
      </c>
      <c r="O365" s="13"/>
      <c r="P365" s="39" t="str">
        <f t="shared" si="75"/>
        <v>MAIN UNIT</v>
      </c>
      <c r="Q365" s="13" t="s">
        <v>47</v>
      </c>
      <c r="R365" s="13" t="s">
        <v>48</v>
      </c>
      <c r="S365" s="13" t="s">
        <v>39</v>
      </c>
      <c r="T365" s="13" t="s">
        <v>129</v>
      </c>
      <c r="U365" s="13" t="s">
        <v>136</v>
      </c>
      <c r="V365" s="13" t="s">
        <v>131</v>
      </c>
      <c r="W365" s="13" t="s">
        <v>50</v>
      </c>
      <c r="X365" s="192">
        <v>850000</v>
      </c>
      <c r="Y365" s="193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85">
        <f t="shared" si="76"/>
        <v>76598.922413793101</v>
      </c>
      <c r="AD365" s="141">
        <v>9.0899999999999995E-2</v>
      </c>
      <c r="AE365" s="186">
        <f t="shared" si="77"/>
        <v>0</v>
      </c>
      <c r="AF365" s="186" t="str">
        <f>IF(AND(COUNTIFS($J$18:J365,J365)=1,AE365=1),1,"")</f>
        <v/>
      </c>
      <c r="AG365" s="186" t="str">
        <f>IF(C365="","",IF(AND(COUNTIFS($J$18:J365,J365)=1,C365&lt;&gt;""),1,""))</f>
        <v/>
      </c>
      <c r="AH365" s="186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214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28</v>
      </c>
      <c r="B366" s="179">
        <v>2018</v>
      </c>
      <c r="C366" s="179">
        <v>5</v>
      </c>
      <c r="D366" s="39" t="str">
        <f t="shared" si="87"/>
        <v>Q1</v>
      </c>
      <c r="E366" s="13" t="s">
        <v>28</v>
      </c>
      <c r="F366" s="179">
        <v>2018</v>
      </c>
      <c r="G366" s="179">
        <v>8</v>
      </c>
      <c r="H366" s="191"/>
      <c r="I366" s="39" t="str">
        <f t="shared" si="74"/>
        <v>Q2</v>
      </c>
      <c r="J366" s="191" t="s">
        <v>431</v>
      </c>
      <c r="K366" s="191" t="s">
        <v>3096</v>
      </c>
      <c r="L366" s="17" t="s">
        <v>54</v>
      </c>
      <c r="M366" s="13" t="s">
        <v>46</v>
      </c>
      <c r="N366" s="13">
        <v>1</v>
      </c>
      <c r="O366" s="13"/>
      <c r="P366" s="39" t="str">
        <f t="shared" si="75"/>
        <v>MAIN UNIT</v>
      </c>
      <c r="Q366" s="13" t="s">
        <v>47</v>
      </c>
      <c r="R366" s="13" t="s">
        <v>48</v>
      </c>
      <c r="S366" s="13" t="s">
        <v>39</v>
      </c>
      <c r="T366" s="13" t="s">
        <v>129</v>
      </c>
      <c r="U366" s="13" t="s">
        <v>136</v>
      </c>
      <c r="V366" s="13" t="s">
        <v>131</v>
      </c>
      <c r="W366" s="13" t="s">
        <v>50</v>
      </c>
      <c r="X366" s="192">
        <v>780000</v>
      </c>
      <c r="Y366" s="193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85">
        <f t="shared" si="76"/>
        <v>70290.775862068971</v>
      </c>
      <c r="AD366" s="141">
        <v>9.0899999999999995E-2</v>
      </c>
      <c r="AE366" s="186">
        <f t="shared" si="77"/>
        <v>0</v>
      </c>
      <c r="AF366" s="186" t="str">
        <f>IF(AND(COUNTIFS($J$18:J366,J366)=1,AE366=1),1,"")</f>
        <v/>
      </c>
      <c r="AG366" s="186" t="str">
        <f>IF(C366="","",IF(AND(COUNTIFS($J$18:J366,J366)=1,C366&lt;&gt;""),1,""))</f>
        <v/>
      </c>
      <c r="AH366" s="186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214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28</v>
      </c>
      <c r="B367" s="179">
        <v>2018</v>
      </c>
      <c r="C367" s="179">
        <v>5</v>
      </c>
      <c r="D367" s="39" t="str">
        <f t="shared" si="87"/>
        <v>Q1</v>
      </c>
      <c r="E367" s="13" t="s">
        <v>28</v>
      </c>
      <c r="F367" s="179">
        <v>2018</v>
      </c>
      <c r="G367" s="179">
        <v>8</v>
      </c>
      <c r="H367" s="191"/>
      <c r="I367" s="39" t="str">
        <f t="shared" si="74"/>
        <v>Q2</v>
      </c>
      <c r="J367" s="191" t="s">
        <v>432</v>
      </c>
      <c r="K367" s="191" t="s">
        <v>3311</v>
      </c>
      <c r="L367" s="17" t="s">
        <v>54</v>
      </c>
      <c r="M367" s="13" t="s">
        <v>46</v>
      </c>
      <c r="N367" s="13">
        <v>3</v>
      </c>
      <c r="O367" s="13"/>
      <c r="P367" s="39" t="str">
        <f t="shared" si="75"/>
        <v>MAIN UNIT</v>
      </c>
      <c r="Q367" s="13" t="s">
        <v>55</v>
      </c>
      <c r="R367" s="13" t="s">
        <v>48</v>
      </c>
      <c r="S367" s="13" t="s">
        <v>36</v>
      </c>
      <c r="T367" s="13" t="s">
        <v>433</v>
      </c>
      <c r="U367" s="13" t="s">
        <v>65</v>
      </c>
      <c r="V367" s="13" t="s">
        <v>118</v>
      </c>
      <c r="W367" s="13" t="s">
        <v>95</v>
      </c>
      <c r="X367" s="192">
        <v>10200000</v>
      </c>
      <c r="Y367" s="193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85">
        <f t="shared" si="76"/>
        <v>295197.58799999999</v>
      </c>
      <c r="AD367" s="141">
        <v>0.1338</v>
      </c>
      <c r="AE367" s="186">
        <f t="shared" si="77"/>
        <v>1</v>
      </c>
      <c r="AF367" s="186">
        <f>IF(AND(COUNTIFS($J$18:J367,J367)=1,AE367=1),1,"")</f>
        <v>1</v>
      </c>
      <c r="AG367" s="186">
        <f>IF(C367="","",IF(AND(COUNTIFS($J$18:J367,J367)=1,C367&lt;&gt;""),1,""))</f>
        <v>1</v>
      </c>
      <c r="AH367" s="186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214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28</v>
      </c>
      <c r="B368" s="179">
        <v>2018</v>
      </c>
      <c r="C368" s="179">
        <v>5</v>
      </c>
      <c r="D368" s="39" t="str">
        <f t="shared" si="87"/>
        <v>Q1</v>
      </c>
      <c r="E368" s="13" t="s">
        <v>28</v>
      </c>
      <c r="F368" s="179">
        <v>2018</v>
      </c>
      <c r="G368" s="179">
        <v>12</v>
      </c>
      <c r="H368" s="191"/>
      <c r="I368" s="39" t="str">
        <f t="shared" si="74"/>
        <v>Q3</v>
      </c>
      <c r="J368" s="191" t="s">
        <v>434</v>
      </c>
      <c r="K368" s="191" t="s">
        <v>435</v>
      </c>
      <c r="L368" s="17" t="s">
        <v>63</v>
      </c>
      <c r="M368" s="13" t="s">
        <v>46</v>
      </c>
      <c r="N368" s="13">
        <v>1</v>
      </c>
      <c r="O368" s="13"/>
      <c r="P368" s="39" t="str">
        <f t="shared" si="75"/>
        <v>MAIN UNIT</v>
      </c>
      <c r="Q368" s="13" t="s">
        <v>47</v>
      </c>
      <c r="R368" s="13" t="s">
        <v>48</v>
      </c>
      <c r="S368" s="13" t="s">
        <v>38</v>
      </c>
      <c r="T368" s="13" t="s">
        <v>324</v>
      </c>
      <c r="U368" s="13" t="s">
        <v>136</v>
      </c>
      <c r="V368" s="13" t="s">
        <v>202</v>
      </c>
      <c r="W368" s="13" t="s">
        <v>50</v>
      </c>
      <c r="X368" s="192">
        <v>800000</v>
      </c>
      <c r="Y368" s="193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85">
        <f t="shared" si="76"/>
        <v>64008.620689655181</v>
      </c>
      <c r="AD368" s="141">
        <v>8.2500000000000004E-2</v>
      </c>
      <c r="AE368" s="186">
        <f t="shared" si="77"/>
        <v>0</v>
      </c>
      <c r="AF368" s="186" t="str">
        <f>IF(AND(COUNTIFS($J$18:J368,J368)=1,AE368=1),1,"")</f>
        <v/>
      </c>
      <c r="AG368" s="186">
        <f>IF(C368="","",IF(AND(COUNTIFS($J$18:J368,J368)=1,C368&lt;&gt;""),1,""))</f>
        <v>1</v>
      </c>
      <c r="AH368" s="186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214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28</v>
      </c>
      <c r="B369" s="179">
        <v>2018</v>
      </c>
      <c r="C369" s="179">
        <v>5</v>
      </c>
      <c r="D369" s="39" t="str">
        <f t="shared" si="87"/>
        <v>Q1</v>
      </c>
      <c r="E369" s="13" t="s">
        <v>28</v>
      </c>
      <c r="F369" s="179">
        <v>2018</v>
      </c>
      <c r="G369" s="179">
        <v>12</v>
      </c>
      <c r="H369" s="191"/>
      <c r="I369" s="39" t="str">
        <f t="shared" si="74"/>
        <v>Q3</v>
      </c>
      <c r="J369" s="191" t="s">
        <v>434</v>
      </c>
      <c r="K369" s="191" t="s">
        <v>435</v>
      </c>
      <c r="L369" s="17" t="s">
        <v>54</v>
      </c>
      <c r="M369" s="13" t="s">
        <v>46</v>
      </c>
      <c r="N369" s="13">
        <v>1</v>
      </c>
      <c r="O369" s="13"/>
      <c r="P369" s="39" t="str">
        <f t="shared" si="75"/>
        <v>MAIN UNIT</v>
      </c>
      <c r="Q369" s="13" t="s">
        <v>47</v>
      </c>
      <c r="R369" s="13" t="s">
        <v>48</v>
      </c>
      <c r="S369" s="13" t="s">
        <v>38</v>
      </c>
      <c r="T369" s="13" t="s">
        <v>324</v>
      </c>
      <c r="U369" s="13" t="s">
        <v>136</v>
      </c>
      <c r="V369" s="13" t="s">
        <v>202</v>
      </c>
      <c r="W369" s="13" t="s">
        <v>50</v>
      </c>
      <c r="X369" s="192">
        <v>800000</v>
      </c>
      <c r="Y369" s="193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85">
        <f t="shared" si="76"/>
        <v>64008.620689655181</v>
      </c>
      <c r="AD369" s="141">
        <v>8.2500000000000004E-2</v>
      </c>
      <c r="AE369" s="186">
        <f t="shared" si="77"/>
        <v>0</v>
      </c>
      <c r="AF369" s="186" t="str">
        <f>IF(AND(COUNTIFS($J$18:J369,J369)=1,AE369=1),1,"")</f>
        <v/>
      </c>
      <c r="AG369" s="186" t="str">
        <f>IF(C369="","",IF(AND(COUNTIFS($J$18:J369,J369)=1,C369&lt;&gt;""),1,""))</f>
        <v/>
      </c>
      <c r="AH369" s="186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214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28</v>
      </c>
      <c r="B370" s="179">
        <v>2018</v>
      </c>
      <c r="C370" s="179">
        <v>5</v>
      </c>
      <c r="D370" s="39" t="str">
        <f t="shared" si="87"/>
        <v>Q1</v>
      </c>
      <c r="E370" s="13" t="s">
        <v>28</v>
      </c>
      <c r="F370" s="179">
        <v>2018</v>
      </c>
      <c r="G370" s="179">
        <v>7</v>
      </c>
      <c r="H370" s="191"/>
      <c r="I370" s="39" t="str">
        <f t="shared" si="74"/>
        <v>Q2</v>
      </c>
      <c r="J370" s="191" t="s">
        <v>436</v>
      </c>
      <c r="K370" s="191" t="s">
        <v>383</v>
      </c>
      <c r="L370" s="17" t="s">
        <v>63</v>
      </c>
      <c r="M370" s="13" t="s">
        <v>46</v>
      </c>
      <c r="N370" s="13">
        <v>1</v>
      </c>
      <c r="O370" s="13"/>
      <c r="P370" s="39" t="str">
        <f t="shared" si="75"/>
        <v>MAIN UNIT</v>
      </c>
      <c r="Q370" s="13" t="s">
        <v>55</v>
      </c>
      <c r="R370" s="13" t="s">
        <v>48</v>
      </c>
      <c r="S370" s="13" t="s">
        <v>37</v>
      </c>
      <c r="T370" s="13" t="s">
        <v>178</v>
      </c>
      <c r="U370" s="13" t="s">
        <v>57</v>
      </c>
      <c r="V370" s="13" t="s">
        <v>80</v>
      </c>
      <c r="W370" s="13" t="s">
        <v>50</v>
      </c>
      <c r="X370" s="192">
        <v>1088000</v>
      </c>
      <c r="Y370" s="193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85">
        <f t="shared" si="76"/>
        <v>155167.55862068964</v>
      </c>
      <c r="AD370" s="141">
        <v>0.14019999999999999</v>
      </c>
      <c r="AE370" s="186">
        <f t="shared" si="77"/>
        <v>1</v>
      </c>
      <c r="AF370" s="186">
        <f>IF(AND(COUNTIFS($J$18:J370,J370)=1,AE370=1),1,"")</f>
        <v>1</v>
      </c>
      <c r="AG370" s="186">
        <f>IF(C370="","",IF(AND(COUNTIFS($J$18:J370,J370)=1,C370&lt;&gt;""),1,""))</f>
        <v>1</v>
      </c>
      <c r="AH370" s="186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214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28</v>
      </c>
      <c r="B371" s="179">
        <v>2018</v>
      </c>
      <c r="C371" s="179">
        <v>5</v>
      </c>
      <c r="D371" s="39" t="str">
        <f t="shared" si="87"/>
        <v>Q1</v>
      </c>
      <c r="E371" s="13" t="s">
        <v>28</v>
      </c>
      <c r="F371" s="179">
        <v>2018</v>
      </c>
      <c r="G371" s="179">
        <v>7</v>
      </c>
      <c r="H371" s="191"/>
      <c r="I371" s="39" t="str">
        <f t="shared" si="74"/>
        <v>Q2</v>
      </c>
      <c r="J371" s="191" t="s">
        <v>437</v>
      </c>
      <c r="K371" s="191" t="s">
        <v>295</v>
      </c>
      <c r="L371" s="17" t="s">
        <v>271</v>
      </c>
      <c r="M371" s="13" t="s">
        <v>46</v>
      </c>
      <c r="N371" s="13">
        <v>1</v>
      </c>
      <c r="O371" s="13"/>
      <c r="P371" s="39" t="str">
        <f t="shared" si="75"/>
        <v>MAIN UNIT</v>
      </c>
      <c r="Q371" s="13" t="s">
        <v>47</v>
      </c>
      <c r="R371" s="13" t="s">
        <v>48</v>
      </c>
      <c r="S371" s="13" t="s">
        <v>37</v>
      </c>
      <c r="T371" s="13" t="s">
        <v>178</v>
      </c>
      <c r="U371" s="13" t="s">
        <v>57</v>
      </c>
      <c r="V371" s="13" t="s">
        <v>80</v>
      </c>
      <c r="W371" s="13" t="s">
        <v>50</v>
      </c>
      <c r="X371" s="192">
        <v>1861774</v>
      </c>
      <c r="Y371" s="193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85">
        <f t="shared" si="76"/>
        <v>139389.09340689654</v>
      </c>
      <c r="AD371" s="141">
        <v>7.3599999999999999E-2</v>
      </c>
      <c r="AE371" s="186">
        <f t="shared" si="77"/>
        <v>0</v>
      </c>
      <c r="AF371" s="186" t="str">
        <f>IF(AND(COUNTIFS($J$18:J371,J371)=1,AE371=1),1,"")</f>
        <v/>
      </c>
      <c r="AG371" s="186">
        <f>IF(C371="","",IF(AND(COUNTIFS($J$18:J371,J371)=1,C371&lt;&gt;""),1,""))</f>
        <v>1</v>
      </c>
      <c r="AH371" s="186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214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28</v>
      </c>
      <c r="B372" s="179">
        <v>2018</v>
      </c>
      <c r="C372" s="179">
        <v>5</v>
      </c>
      <c r="D372" s="39" t="str">
        <f t="shared" si="87"/>
        <v>Q1</v>
      </c>
      <c r="E372" s="13" t="s">
        <v>28</v>
      </c>
      <c r="F372" s="179">
        <v>2018</v>
      </c>
      <c r="G372" s="179">
        <v>7</v>
      </c>
      <c r="H372" s="191"/>
      <c r="I372" s="39" t="str">
        <f t="shared" si="74"/>
        <v>Q2</v>
      </c>
      <c r="J372" s="191" t="s">
        <v>438</v>
      </c>
      <c r="K372" s="191" t="s">
        <v>3312</v>
      </c>
      <c r="L372" s="17" t="s">
        <v>54</v>
      </c>
      <c r="M372" s="13" t="s">
        <v>46</v>
      </c>
      <c r="N372" s="13">
        <v>1</v>
      </c>
      <c r="O372" s="13"/>
      <c r="P372" s="39" t="str">
        <f t="shared" si="75"/>
        <v>MAIN UNIT</v>
      </c>
      <c r="Q372" s="13" t="s">
        <v>55</v>
      </c>
      <c r="R372" s="13" t="s">
        <v>48</v>
      </c>
      <c r="S372" s="13" t="s">
        <v>36</v>
      </c>
      <c r="T372" s="13" t="s">
        <v>64</v>
      </c>
      <c r="U372" s="13" t="s">
        <v>65</v>
      </c>
      <c r="V372" s="13" t="s">
        <v>439</v>
      </c>
      <c r="W372" s="13" t="s">
        <v>95</v>
      </c>
      <c r="X372" s="192">
        <v>10216000</v>
      </c>
      <c r="Y372" s="193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85">
        <f t="shared" si="76"/>
        <v>120596.8152</v>
      </c>
      <c r="AD372" s="141">
        <v>0.16350000000000001</v>
      </c>
      <c r="AE372" s="186">
        <f t="shared" si="77"/>
        <v>1</v>
      </c>
      <c r="AF372" s="186">
        <f>IF(AND(COUNTIFS($J$18:J372,J372)=1,AE372=1),1,"")</f>
        <v>1</v>
      </c>
      <c r="AG372" s="186">
        <f>IF(C372="","",IF(AND(COUNTIFS($J$18:J372,J372)=1,C372&lt;&gt;""),1,""))</f>
        <v>1</v>
      </c>
      <c r="AH372" s="186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214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28</v>
      </c>
      <c r="B373" s="179">
        <v>2018</v>
      </c>
      <c r="C373" s="179">
        <v>5</v>
      </c>
      <c r="D373" s="39" t="str">
        <f t="shared" si="87"/>
        <v>Q1</v>
      </c>
      <c r="E373" s="13" t="s">
        <v>28</v>
      </c>
      <c r="F373" s="179">
        <v>2018</v>
      </c>
      <c r="G373" s="179">
        <v>6</v>
      </c>
      <c r="H373" s="191"/>
      <c r="I373" s="39" t="str">
        <f t="shared" si="74"/>
        <v>Q1</v>
      </c>
      <c r="J373" s="191" t="s">
        <v>440</v>
      </c>
      <c r="K373" s="191" t="s">
        <v>3097</v>
      </c>
      <c r="L373" s="17" t="s">
        <v>86</v>
      </c>
      <c r="M373" s="13" t="s">
        <v>46</v>
      </c>
      <c r="N373" s="13">
        <v>1</v>
      </c>
      <c r="O373" s="13"/>
      <c r="P373" s="39" t="str">
        <f t="shared" si="75"/>
        <v>MAIN UNIT</v>
      </c>
      <c r="Q373" s="13" t="s">
        <v>348</v>
      </c>
      <c r="R373" s="13" t="s">
        <v>48</v>
      </c>
      <c r="S373" s="13" t="s">
        <v>37</v>
      </c>
      <c r="T373" s="13" t="s">
        <v>154</v>
      </c>
      <c r="U373" s="13" t="s">
        <v>57</v>
      </c>
      <c r="V373" s="13" t="s">
        <v>155</v>
      </c>
      <c r="W373" s="13" t="s">
        <v>50</v>
      </c>
      <c r="X373" s="192">
        <v>510000</v>
      </c>
      <c r="Y373" s="193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85">
        <f t="shared" si="76"/>
        <v>86686.370689655174</v>
      </c>
      <c r="AD373" s="141">
        <v>0.1603</v>
      </c>
      <c r="AE373" s="186">
        <f t="shared" si="77"/>
        <v>1</v>
      </c>
      <c r="AF373" s="186">
        <f>IF(AND(COUNTIFS($J$18:J373,J373)=1,AE373=1),1,"")</f>
        <v>1</v>
      </c>
      <c r="AG373" s="186">
        <f>IF(C373="","",IF(AND(COUNTIFS($J$18:J373,J373)=1,C373&lt;&gt;""),1,""))</f>
        <v>1</v>
      </c>
      <c r="AH373" s="186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441</v>
      </c>
      <c r="AP373" s="28" t="str">
        <f t="shared" si="81"/>
        <v>20186</v>
      </c>
      <c r="AQ373" s="28" t="str">
        <f t="shared" si="82"/>
        <v>20186RMB</v>
      </c>
      <c r="AR373" s="214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28</v>
      </c>
      <c r="B374" s="179">
        <v>2018</v>
      </c>
      <c r="C374" s="179">
        <v>5</v>
      </c>
      <c r="D374" s="39" t="str">
        <f t="shared" si="87"/>
        <v>Q1</v>
      </c>
      <c r="E374" s="13" t="s">
        <v>28</v>
      </c>
      <c r="F374" s="179">
        <v>2018</v>
      </c>
      <c r="G374" s="179">
        <v>6</v>
      </c>
      <c r="H374" s="191"/>
      <c r="I374" s="39" t="str">
        <f t="shared" si="74"/>
        <v>Q1</v>
      </c>
      <c r="J374" s="191" t="s">
        <v>442</v>
      </c>
      <c r="K374" s="191" t="s">
        <v>3313</v>
      </c>
      <c r="L374" s="17" t="s">
        <v>54</v>
      </c>
      <c r="M374" s="13" t="s">
        <v>46</v>
      </c>
      <c r="N374" s="13">
        <v>1</v>
      </c>
      <c r="O374" s="13"/>
      <c r="P374" s="39" t="str">
        <f t="shared" si="75"/>
        <v>MAIN UNIT</v>
      </c>
      <c r="Q374" s="13" t="s">
        <v>55</v>
      </c>
      <c r="R374" s="13" t="s">
        <v>48</v>
      </c>
      <c r="S374" s="13" t="s">
        <v>36</v>
      </c>
      <c r="T374" s="13" t="s">
        <v>64</v>
      </c>
      <c r="U374" s="13" t="s">
        <v>65</v>
      </c>
      <c r="V374" s="13" t="s">
        <v>108</v>
      </c>
      <c r="W374" s="13" t="s">
        <v>50</v>
      </c>
      <c r="X374" s="192">
        <v>500000</v>
      </c>
      <c r="Y374" s="193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85">
        <f t="shared" si="76"/>
        <v>85410.775862068956</v>
      </c>
      <c r="AD374" s="141">
        <v>0.16109999999999999</v>
      </c>
      <c r="AE374" s="186">
        <f t="shared" si="77"/>
        <v>1</v>
      </c>
      <c r="AF374" s="186">
        <f>IF(AND(COUNTIFS($J$18:J374,J374)=1,AE374=1),1,"")</f>
        <v>1</v>
      </c>
      <c r="AG374" s="186">
        <f>IF(C374="","",IF(AND(COUNTIFS($J$18:J374,J374)=1,C374&lt;&gt;""),1,""))</f>
        <v>1</v>
      </c>
      <c r="AH374" s="186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203</v>
      </c>
      <c r="AP374" s="28" t="str">
        <f t="shared" si="81"/>
        <v>20186</v>
      </c>
      <c r="AQ374" s="28" t="str">
        <f t="shared" si="82"/>
        <v>20186RMB</v>
      </c>
      <c r="AR374" s="214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28</v>
      </c>
      <c r="B375" s="179">
        <v>2018</v>
      </c>
      <c r="C375" s="179">
        <v>5</v>
      </c>
      <c r="D375" s="39" t="str">
        <f t="shared" si="87"/>
        <v>Q1</v>
      </c>
      <c r="E375" s="13" t="s">
        <v>28</v>
      </c>
      <c r="F375" s="179">
        <v>2018</v>
      </c>
      <c r="G375" s="179">
        <v>6</v>
      </c>
      <c r="H375" s="191"/>
      <c r="I375" s="39" t="str">
        <f t="shared" si="74"/>
        <v>Q1</v>
      </c>
      <c r="J375" s="191" t="s">
        <v>442</v>
      </c>
      <c r="K375" s="191" t="s">
        <v>3313</v>
      </c>
      <c r="L375" s="17" t="s">
        <v>45</v>
      </c>
      <c r="M375" s="13" t="s">
        <v>46</v>
      </c>
      <c r="N375" s="13">
        <v>1</v>
      </c>
      <c r="O375" s="13"/>
      <c r="P375" s="39" t="str">
        <f t="shared" si="75"/>
        <v>MAIN UNIT</v>
      </c>
      <c r="Q375" s="13" t="s">
        <v>55</v>
      </c>
      <c r="R375" s="13" t="s">
        <v>48</v>
      </c>
      <c r="S375" s="13" t="s">
        <v>36</v>
      </c>
      <c r="T375" s="13" t="s">
        <v>64</v>
      </c>
      <c r="U375" s="13" t="s">
        <v>65</v>
      </c>
      <c r="V375" s="13" t="s">
        <v>108</v>
      </c>
      <c r="W375" s="13" t="s">
        <v>50</v>
      </c>
      <c r="X375" s="192">
        <v>600000</v>
      </c>
      <c r="Y375" s="193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85">
        <f t="shared" si="76"/>
        <v>102492.93103448275</v>
      </c>
      <c r="AD375" s="141">
        <v>0.16109999999999999</v>
      </c>
      <c r="AE375" s="186">
        <f t="shared" si="77"/>
        <v>1</v>
      </c>
      <c r="AF375" s="186" t="str">
        <f>IF(AND(COUNTIFS($J$18:J375,J375)=1,AE375=1),1,"")</f>
        <v/>
      </c>
      <c r="AG375" s="186" t="str">
        <f>IF(C375="","",IF(AND(COUNTIFS($J$18:J375,J375)=1,C375&lt;&gt;""),1,""))</f>
        <v/>
      </c>
      <c r="AH375" s="186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203</v>
      </c>
      <c r="AP375" s="28" t="str">
        <f t="shared" si="81"/>
        <v>20186</v>
      </c>
      <c r="AQ375" s="28" t="str">
        <f t="shared" si="82"/>
        <v>20186RMB</v>
      </c>
      <c r="AR375" s="214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28</v>
      </c>
      <c r="B376" s="179">
        <v>2018</v>
      </c>
      <c r="C376" s="179">
        <v>5</v>
      </c>
      <c r="D376" s="39" t="str">
        <f t="shared" si="87"/>
        <v>Q1</v>
      </c>
      <c r="E376" s="13" t="s">
        <v>28</v>
      </c>
      <c r="F376" s="179">
        <v>2018</v>
      </c>
      <c r="G376" s="179">
        <v>6</v>
      </c>
      <c r="H376" s="191"/>
      <c r="I376" s="39" t="str">
        <f t="shared" si="74"/>
        <v>Q1</v>
      </c>
      <c r="J376" s="191" t="s">
        <v>443</v>
      </c>
      <c r="K376" s="191" t="s">
        <v>3314</v>
      </c>
      <c r="L376" s="17" t="s">
        <v>54</v>
      </c>
      <c r="M376" s="13" t="s">
        <v>46</v>
      </c>
      <c r="N376" s="13">
        <v>1</v>
      </c>
      <c r="O376" s="13"/>
      <c r="P376" s="39" t="str">
        <f t="shared" si="75"/>
        <v>MAIN UNIT</v>
      </c>
      <c r="Q376" s="13" t="s">
        <v>47</v>
      </c>
      <c r="R376" s="13" t="s">
        <v>48</v>
      </c>
      <c r="S376" s="13" t="s">
        <v>36</v>
      </c>
      <c r="T376" s="13" t="s">
        <v>444</v>
      </c>
      <c r="U376" s="13" t="s">
        <v>65</v>
      </c>
      <c r="V376" s="13" t="s">
        <v>118</v>
      </c>
      <c r="W376" s="13" t="s">
        <v>50</v>
      </c>
      <c r="X376" s="192">
        <v>793373</v>
      </c>
      <c r="Y376" s="193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85">
        <f t="shared" si="76"/>
        <v>207199.61808362071</v>
      </c>
      <c r="AD376" s="141">
        <v>0.24629999999999999</v>
      </c>
      <c r="AE376" s="186">
        <f t="shared" si="77"/>
        <v>0</v>
      </c>
      <c r="AF376" s="186" t="str">
        <f>IF(AND(COUNTIFS($J$18:J376,J376)=1,AE376=1),1,"")</f>
        <v/>
      </c>
      <c r="AG376" s="186">
        <f>IF(C376="","",IF(AND(COUNTIFS($J$18:J376,J376)=1,C376&lt;&gt;""),1,""))</f>
        <v>1</v>
      </c>
      <c r="AH376" s="186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445</v>
      </c>
      <c r="AP376" s="28" t="str">
        <f t="shared" si="81"/>
        <v>20186</v>
      </c>
      <c r="AQ376" s="28" t="str">
        <f t="shared" si="82"/>
        <v>20186RMB</v>
      </c>
      <c r="AR376" s="214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28</v>
      </c>
      <c r="B377" s="179">
        <v>2018</v>
      </c>
      <c r="C377" s="179">
        <v>5</v>
      </c>
      <c r="D377" s="39" t="str">
        <f t="shared" si="87"/>
        <v>Q1</v>
      </c>
      <c r="E377" s="13" t="s">
        <v>28</v>
      </c>
      <c r="F377" s="179">
        <v>2018</v>
      </c>
      <c r="G377" s="179">
        <v>6</v>
      </c>
      <c r="H377" s="191"/>
      <c r="I377" s="39" t="str">
        <f t="shared" si="74"/>
        <v>Q1</v>
      </c>
      <c r="J377" s="191" t="s">
        <v>446</v>
      </c>
      <c r="K377" s="191" t="s">
        <v>219</v>
      </c>
      <c r="L377" s="17" t="s">
        <v>86</v>
      </c>
      <c r="M377" s="13" t="s">
        <v>46</v>
      </c>
      <c r="N377" s="13">
        <v>1</v>
      </c>
      <c r="O377" s="13"/>
      <c r="P377" s="39" t="str">
        <f t="shared" si="75"/>
        <v>MAIN UNIT</v>
      </c>
      <c r="Q377" s="13" t="s">
        <v>47</v>
      </c>
      <c r="R377" s="13" t="s">
        <v>48</v>
      </c>
      <c r="S377" s="13" t="s">
        <v>37</v>
      </c>
      <c r="T377" s="13" t="s">
        <v>220</v>
      </c>
      <c r="U377" s="13" t="s">
        <v>57</v>
      </c>
      <c r="V377" s="13" t="s">
        <v>88</v>
      </c>
      <c r="W377" s="13" t="s">
        <v>50</v>
      </c>
      <c r="X377" s="192">
        <v>606000</v>
      </c>
      <c r="Y377" s="193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85">
        <f t="shared" si="76"/>
        <v>76979.762068965516</v>
      </c>
      <c r="AD377" s="141">
        <v>0.1198</v>
      </c>
      <c r="AE377" s="186">
        <f t="shared" si="77"/>
        <v>0</v>
      </c>
      <c r="AF377" s="186" t="str">
        <f>IF(AND(COUNTIFS($J$18:J377,J377)=1,AE377=1),1,"")</f>
        <v/>
      </c>
      <c r="AG377" s="186">
        <f>IF(C377="","",IF(AND(COUNTIFS($J$18:J377,J377)=1,C377&lt;&gt;""),1,""))</f>
        <v>1</v>
      </c>
      <c r="AH377" s="186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447</v>
      </c>
      <c r="AP377" s="28" t="str">
        <f t="shared" si="81"/>
        <v>20186</v>
      </c>
      <c r="AQ377" s="28" t="str">
        <f t="shared" si="82"/>
        <v>20186RMB</v>
      </c>
      <c r="AR377" s="214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28</v>
      </c>
      <c r="B378" s="179">
        <v>2018</v>
      </c>
      <c r="C378" s="179">
        <v>5</v>
      </c>
      <c r="D378" s="39" t="str">
        <f t="shared" si="87"/>
        <v>Q1</v>
      </c>
      <c r="E378" s="13" t="s">
        <v>28</v>
      </c>
      <c r="F378" s="179">
        <v>2018</v>
      </c>
      <c r="G378" s="179">
        <v>5</v>
      </c>
      <c r="H378" s="191"/>
      <c r="I378" s="39" t="str">
        <f t="shared" si="74"/>
        <v>Q1</v>
      </c>
      <c r="J378" s="191" t="s">
        <v>448</v>
      </c>
      <c r="K378" s="191" t="s">
        <v>3307</v>
      </c>
      <c r="L378" s="17" t="s">
        <v>271</v>
      </c>
      <c r="M378" s="13" t="s">
        <v>46</v>
      </c>
      <c r="N378" s="13">
        <v>1</v>
      </c>
      <c r="O378" s="13"/>
      <c r="P378" s="39" t="str">
        <f t="shared" si="75"/>
        <v>MAIN UNIT</v>
      </c>
      <c r="Q378" s="13" t="s">
        <v>47</v>
      </c>
      <c r="R378" s="13" t="s">
        <v>48</v>
      </c>
      <c r="S378" s="13" t="s">
        <v>36</v>
      </c>
      <c r="T378" s="13" t="s">
        <v>64</v>
      </c>
      <c r="U378" s="13" t="s">
        <v>65</v>
      </c>
      <c r="V378" s="13" t="s">
        <v>49</v>
      </c>
      <c r="W378" s="13" t="s">
        <v>95</v>
      </c>
      <c r="X378" s="192">
        <v>29178900</v>
      </c>
      <c r="Y378" s="193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85">
        <f t="shared" si="76"/>
        <v>257007.75120000003</v>
      </c>
      <c r="AD378" s="141">
        <v>0.12</v>
      </c>
      <c r="AE378" s="186">
        <f t="shared" si="77"/>
        <v>0</v>
      </c>
      <c r="AF378" s="186" t="str">
        <f>IF(AND(COUNTIFS($J$18:J378,J378)=1,AE378=1),1,"")</f>
        <v/>
      </c>
      <c r="AG378" s="186">
        <f>IF(C378="","",IF(AND(COUNTIFS($J$18:J378,J378)=1,C378&lt;&gt;""),1,""))</f>
        <v>1</v>
      </c>
      <c r="AH378" s="186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214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28</v>
      </c>
      <c r="B379" s="179">
        <v>2018</v>
      </c>
      <c r="C379" s="179">
        <v>5</v>
      </c>
      <c r="D379" s="39" t="str">
        <f t="shared" si="87"/>
        <v>Q1</v>
      </c>
      <c r="E379" s="13" t="s">
        <v>28</v>
      </c>
      <c r="F379" s="179">
        <v>2018</v>
      </c>
      <c r="G379" s="179">
        <v>5</v>
      </c>
      <c r="H379" s="191"/>
      <c r="I379" s="39" t="str">
        <f t="shared" si="74"/>
        <v>Q1</v>
      </c>
      <c r="J379" s="191" t="s">
        <v>448</v>
      </c>
      <c r="K379" s="191" t="s">
        <v>3307</v>
      </c>
      <c r="L379" s="17" t="s">
        <v>449</v>
      </c>
      <c r="M379" s="13" t="s">
        <v>46</v>
      </c>
      <c r="N379" s="13">
        <v>1</v>
      </c>
      <c r="O379" s="13"/>
      <c r="P379" s="39" t="str">
        <f t="shared" si="75"/>
        <v>MAIN UNIT</v>
      </c>
      <c r="Q379" s="13" t="s">
        <v>47</v>
      </c>
      <c r="R379" s="13" t="s">
        <v>48</v>
      </c>
      <c r="S379" s="13" t="s">
        <v>36</v>
      </c>
      <c r="T379" s="13" t="s">
        <v>64</v>
      </c>
      <c r="U379" s="13" t="s">
        <v>65</v>
      </c>
      <c r="V379" s="13" t="s">
        <v>49</v>
      </c>
      <c r="W379" s="13" t="s">
        <v>95</v>
      </c>
      <c r="X379" s="192">
        <v>12120000</v>
      </c>
      <c r="Y379" s="193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85">
        <f t="shared" si="76"/>
        <v>106752.96000000001</v>
      </c>
      <c r="AD379" s="141">
        <v>0.12</v>
      </c>
      <c r="AE379" s="186">
        <f t="shared" si="77"/>
        <v>0</v>
      </c>
      <c r="AF379" s="186" t="str">
        <f>IF(AND(COUNTIFS($J$18:J379,J379)=1,AE379=1),1,"")</f>
        <v/>
      </c>
      <c r="AG379" s="186" t="str">
        <f>IF(C379="","",IF(AND(COUNTIFS($J$18:J379,J379)=1,C379&lt;&gt;""),1,""))</f>
        <v/>
      </c>
      <c r="AH379" s="186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214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28</v>
      </c>
      <c r="B380" s="179">
        <v>2018</v>
      </c>
      <c r="C380" s="179">
        <v>5</v>
      </c>
      <c r="D380" s="39" t="str">
        <f t="shared" si="87"/>
        <v>Q1</v>
      </c>
      <c r="E380" s="13" t="s">
        <v>28</v>
      </c>
      <c r="F380" s="179">
        <v>2018</v>
      </c>
      <c r="G380" s="179">
        <v>5</v>
      </c>
      <c r="H380" s="191"/>
      <c r="I380" s="39" t="str">
        <f t="shared" si="74"/>
        <v>Q1</v>
      </c>
      <c r="J380" s="191" t="s">
        <v>448</v>
      </c>
      <c r="K380" s="191" t="s">
        <v>3307</v>
      </c>
      <c r="L380" s="17" t="s">
        <v>54</v>
      </c>
      <c r="M380" s="13" t="s">
        <v>46</v>
      </c>
      <c r="N380" s="13">
        <v>1</v>
      </c>
      <c r="O380" s="13"/>
      <c r="P380" s="39" t="str">
        <f t="shared" si="75"/>
        <v>MAIN UNIT</v>
      </c>
      <c r="Q380" s="13" t="s">
        <v>47</v>
      </c>
      <c r="R380" s="13" t="s">
        <v>48</v>
      </c>
      <c r="S380" s="13" t="s">
        <v>36</v>
      </c>
      <c r="T380" s="13" t="s">
        <v>64</v>
      </c>
      <c r="U380" s="13" t="s">
        <v>65</v>
      </c>
      <c r="V380" s="13" t="s">
        <v>49</v>
      </c>
      <c r="W380" s="13" t="s">
        <v>95</v>
      </c>
      <c r="X380" s="192">
        <v>9352600</v>
      </c>
      <c r="Y380" s="193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85">
        <f t="shared" si="76"/>
        <v>82377.700800000006</v>
      </c>
      <c r="AD380" s="141">
        <v>0.12</v>
      </c>
      <c r="AE380" s="186">
        <f t="shared" si="77"/>
        <v>0</v>
      </c>
      <c r="AF380" s="186" t="str">
        <f>IF(AND(COUNTIFS($J$18:J380,J380)=1,AE380=1),1,"")</f>
        <v/>
      </c>
      <c r="AG380" s="186" t="str">
        <f>IF(C380="","",IF(AND(COUNTIFS($J$18:J380,J380)=1,C380&lt;&gt;""),1,""))</f>
        <v/>
      </c>
      <c r="AH380" s="186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214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28</v>
      </c>
      <c r="B381" s="179">
        <v>2018</v>
      </c>
      <c r="C381" s="179">
        <v>5</v>
      </c>
      <c r="D381" s="39" t="str">
        <f t="shared" si="87"/>
        <v>Q1</v>
      </c>
      <c r="E381" s="13" t="s">
        <v>28</v>
      </c>
      <c r="F381" s="179">
        <v>2018</v>
      </c>
      <c r="G381" s="179">
        <v>5</v>
      </c>
      <c r="H381" s="191"/>
      <c r="I381" s="39" t="str">
        <f t="shared" si="74"/>
        <v>Q1</v>
      </c>
      <c r="J381" s="191" t="s">
        <v>450</v>
      </c>
      <c r="K381" s="191" t="s">
        <v>451</v>
      </c>
      <c r="L381" s="17" t="s">
        <v>45</v>
      </c>
      <c r="M381" s="13" t="s">
        <v>46</v>
      </c>
      <c r="N381" s="13">
        <v>1</v>
      </c>
      <c r="O381" s="13"/>
      <c r="P381" s="39" t="str">
        <f t="shared" si="75"/>
        <v>MAIN UNIT</v>
      </c>
      <c r="Q381" s="13" t="s">
        <v>55</v>
      </c>
      <c r="R381" s="13" t="s">
        <v>48</v>
      </c>
      <c r="S381" s="13" t="s">
        <v>36</v>
      </c>
      <c r="T381" s="13" t="s">
        <v>64</v>
      </c>
      <c r="U381" s="13" t="s">
        <v>65</v>
      </c>
      <c r="V381" s="13" t="s">
        <v>288</v>
      </c>
      <c r="W381" s="13" t="s">
        <v>50</v>
      </c>
      <c r="X381" s="192">
        <v>554640</v>
      </c>
      <c r="Y381" s="193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85">
        <f t="shared" si="76"/>
        <v>81217.943379310353</v>
      </c>
      <c r="AD381" s="141">
        <v>0.1381</v>
      </c>
      <c r="AE381" s="186">
        <f t="shared" si="77"/>
        <v>1</v>
      </c>
      <c r="AF381" s="186">
        <f>IF(AND(COUNTIFS($J$18:J381,J381)=1,AE381=1),1,"")</f>
        <v>1</v>
      </c>
      <c r="AG381" s="186">
        <f>IF(C381="","",IF(AND(COUNTIFS($J$18:J381,J381)=1,C381&lt;&gt;""),1,""))</f>
        <v>1</v>
      </c>
      <c r="AH381" s="186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452</v>
      </c>
      <c r="AO381" s="17"/>
      <c r="AP381" s="28" t="str">
        <f t="shared" si="81"/>
        <v>20185</v>
      </c>
      <c r="AQ381" s="28" t="str">
        <f t="shared" si="82"/>
        <v>20185RMB</v>
      </c>
      <c r="AR381" s="214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28</v>
      </c>
      <c r="B382" s="179">
        <v>2018</v>
      </c>
      <c r="C382" s="179">
        <v>5</v>
      </c>
      <c r="D382" s="39" t="str">
        <f t="shared" si="87"/>
        <v>Q1</v>
      </c>
      <c r="E382" s="13" t="s">
        <v>28</v>
      </c>
      <c r="F382" s="179">
        <v>2018</v>
      </c>
      <c r="G382" s="179">
        <v>5</v>
      </c>
      <c r="H382" s="191"/>
      <c r="I382" s="39" t="str">
        <f t="shared" si="74"/>
        <v>Q1</v>
      </c>
      <c r="J382" s="191" t="s">
        <v>453</v>
      </c>
      <c r="K382" s="191" t="s">
        <v>454</v>
      </c>
      <c r="L382" s="17" t="s">
        <v>449</v>
      </c>
      <c r="M382" s="13" t="s">
        <v>46</v>
      </c>
      <c r="N382" s="13">
        <v>1</v>
      </c>
      <c r="O382" s="13"/>
      <c r="P382" s="39" t="str">
        <f t="shared" si="75"/>
        <v>MAIN UNIT</v>
      </c>
      <c r="Q382" s="13" t="s">
        <v>455</v>
      </c>
      <c r="R382" s="13" t="s">
        <v>48</v>
      </c>
      <c r="S382" s="13" t="s">
        <v>36</v>
      </c>
      <c r="T382" s="13" t="s">
        <v>231</v>
      </c>
      <c r="U382" s="13"/>
      <c r="V382" s="13" t="s">
        <v>98</v>
      </c>
      <c r="W382" s="13" t="s">
        <v>95</v>
      </c>
      <c r="X382" s="192">
        <v>12546000</v>
      </c>
      <c r="Y382" s="193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85">
        <f t="shared" si="76"/>
        <v>147708.57456000001</v>
      </c>
      <c r="AD382" s="141">
        <v>0.16039999999999999</v>
      </c>
      <c r="AE382" s="186">
        <f t="shared" si="77"/>
        <v>0</v>
      </c>
      <c r="AF382" s="186" t="str">
        <f>IF(AND(COUNTIFS($J$18:J382,J382)=1,AE382=1),1,"")</f>
        <v/>
      </c>
      <c r="AG382" s="186">
        <f>IF(C382="","",IF(AND(COUNTIFS($J$18:J382,J382)=1,C382&lt;&gt;""),1,""))</f>
        <v>1</v>
      </c>
      <c r="AH382" s="186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456</v>
      </c>
      <c r="AO382" s="17"/>
      <c r="AP382" s="28" t="str">
        <f t="shared" si="81"/>
        <v>20185</v>
      </c>
      <c r="AQ382" s="28" t="str">
        <f t="shared" si="82"/>
        <v>20185JPY</v>
      </c>
      <c r="AR382" s="214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28</v>
      </c>
      <c r="B383" s="179">
        <v>2018</v>
      </c>
      <c r="C383" s="179">
        <v>5</v>
      </c>
      <c r="D383" s="39" t="str">
        <f t="shared" si="87"/>
        <v>Q1</v>
      </c>
      <c r="E383" s="13" t="s">
        <v>28</v>
      </c>
      <c r="F383" s="179">
        <v>2018</v>
      </c>
      <c r="G383" s="179">
        <v>11</v>
      </c>
      <c r="H383" s="191"/>
      <c r="I383" s="39" t="str">
        <f t="shared" si="74"/>
        <v>Q3</v>
      </c>
      <c r="J383" s="191" t="s">
        <v>432</v>
      </c>
      <c r="K383" s="191" t="s">
        <v>3311</v>
      </c>
      <c r="L383" s="17" t="s">
        <v>54</v>
      </c>
      <c r="M383" s="13" t="s">
        <v>46</v>
      </c>
      <c r="N383" s="13">
        <v>2</v>
      </c>
      <c r="O383" s="13"/>
      <c r="P383" s="39" t="str">
        <f t="shared" si="75"/>
        <v>MAIN UNIT</v>
      </c>
      <c r="Q383" s="13" t="s">
        <v>55</v>
      </c>
      <c r="R383" s="13" t="s">
        <v>48</v>
      </c>
      <c r="S383" s="13" t="s">
        <v>36</v>
      </c>
      <c r="T383" s="13" t="s">
        <v>433</v>
      </c>
      <c r="U383" s="13" t="s">
        <v>65</v>
      </c>
      <c r="V383" s="13" t="s">
        <v>118</v>
      </c>
      <c r="W383" s="13" t="s">
        <v>95</v>
      </c>
      <c r="X383" s="192">
        <v>10200000</v>
      </c>
      <c r="Y383" s="193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85">
        <f t="shared" si="76"/>
        <v>192977.06400000001</v>
      </c>
      <c r="AD383" s="141">
        <v>0.1338</v>
      </c>
      <c r="AE383" s="186">
        <f t="shared" si="77"/>
        <v>1</v>
      </c>
      <c r="AF383" s="186" t="str">
        <f>IF(AND(COUNTIFS($J$18:J383,J383)=1,AE383=1),1,"")</f>
        <v/>
      </c>
      <c r="AG383" s="186" t="str">
        <f>IF(C383="","",IF(AND(COUNTIFS($J$18:J383,J383)=1,C383&lt;&gt;""),1,""))</f>
        <v/>
      </c>
      <c r="AH383" s="186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214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28</v>
      </c>
      <c r="B384" s="179">
        <v>2018</v>
      </c>
      <c r="C384" s="179">
        <v>5</v>
      </c>
      <c r="D384" s="39" t="str">
        <f t="shared" si="87"/>
        <v>Q1</v>
      </c>
      <c r="E384" s="13" t="s">
        <v>28</v>
      </c>
      <c r="F384" s="179">
        <v>2018</v>
      </c>
      <c r="G384" s="179">
        <v>10</v>
      </c>
      <c r="H384" s="191"/>
      <c r="I384" s="39" t="str">
        <f t="shared" si="74"/>
        <v>Q3</v>
      </c>
      <c r="J384" s="191" t="s">
        <v>457</v>
      </c>
      <c r="K384" s="191" t="s">
        <v>3315</v>
      </c>
      <c r="L384" s="17" t="s">
        <v>78</v>
      </c>
      <c r="M384" s="13" t="s">
        <v>46</v>
      </c>
      <c r="N384" s="13">
        <v>2</v>
      </c>
      <c r="O384" s="13"/>
      <c r="P384" s="39" t="str">
        <f t="shared" si="75"/>
        <v>MAIN UNIT</v>
      </c>
      <c r="Q384" s="13" t="s">
        <v>55</v>
      </c>
      <c r="R384" s="13" t="s">
        <v>48</v>
      </c>
      <c r="S384" s="13" t="s">
        <v>36</v>
      </c>
      <c r="T384" s="13" t="s">
        <v>64</v>
      </c>
      <c r="U384" s="13" t="s">
        <v>65</v>
      </c>
      <c r="V384" s="13" t="s">
        <v>251</v>
      </c>
      <c r="W384" s="13" t="s">
        <v>95</v>
      </c>
      <c r="X384" s="192">
        <v>15370982</v>
      </c>
      <c r="Y384" s="193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85">
        <f t="shared" si="76"/>
        <v>349609.91139359999</v>
      </c>
      <c r="AD384" s="141">
        <v>0.16200000000000001</v>
      </c>
      <c r="AE384" s="186">
        <f t="shared" si="77"/>
        <v>1</v>
      </c>
      <c r="AF384" s="186">
        <f>IF(AND(COUNTIFS($J$18:J384,J384)=1,AE384=1),1,"")</f>
        <v>1</v>
      </c>
      <c r="AG384" s="186">
        <f>IF(C384="","",IF(AND(COUNTIFS($J$18:J384,J384)=1,C384&lt;&gt;""),1,""))</f>
        <v>1</v>
      </c>
      <c r="AH384" s="186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214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28</v>
      </c>
      <c r="B385" s="179">
        <v>2018</v>
      </c>
      <c r="C385" s="179">
        <v>11</v>
      </c>
      <c r="D385" s="39" t="str">
        <f t="shared" si="87"/>
        <v>Q3</v>
      </c>
      <c r="E385" s="13" t="s">
        <v>28</v>
      </c>
      <c r="F385" s="179">
        <v>2018</v>
      </c>
      <c r="G385" s="179">
        <v>12</v>
      </c>
      <c r="H385" s="191"/>
      <c r="I385" s="39" t="str">
        <f t="shared" si="74"/>
        <v>Q3</v>
      </c>
      <c r="J385" s="191" t="s">
        <v>458</v>
      </c>
      <c r="K385" s="191" t="s">
        <v>459</v>
      </c>
      <c r="L385" s="17" t="s">
        <v>63</v>
      </c>
      <c r="M385" s="13" t="s">
        <v>46</v>
      </c>
      <c r="N385" s="13">
        <v>1</v>
      </c>
      <c r="O385" s="13"/>
      <c r="P385" s="39" t="str">
        <f t="shared" si="75"/>
        <v>MAIN UNIT</v>
      </c>
      <c r="Q385" s="13" t="s">
        <v>55</v>
      </c>
      <c r="R385" s="13" t="s">
        <v>48</v>
      </c>
      <c r="S385" s="13" t="s">
        <v>36</v>
      </c>
      <c r="T385" s="13" t="s">
        <v>231</v>
      </c>
      <c r="U385" s="13" t="s">
        <v>65</v>
      </c>
      <c r="V385" s="13" t="s">
        <v>66</v>
      </c>
      <c r="W385" s="13" t="s">
        <v>95</v>
      </c>
      <c r="X385" s="192">
        <v>12500000</v>
      </c>
      <c r="Y385" s="193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85">
        <f t="shared" si="76"/>
        <v>104544</v>
      </c>
      <c r="AD385" s="141">
        <v>0.1188</v>
      </c>
      <c r="AE385" s="186">
        <f t="shared" si="77"/>
        <v>1</v>
      </c>
      <c r="AF385" s="186">
        <f>IF(AND(COUNTIFS($J$18:J385,J385)=1,AE385=1),1,"")</f>
        <v>1</v>
      </c>
      <c r="AG385" s="186">
        <f>IF(C385="","",IF(AND(COUNTIFS($J$18:J385,J385)=1,C385&lt;&gt;""),1,""))</f>
        <v>1</v>
      </c>
      <c r="AH385" s="186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214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28</v>
      </c>
      <c r="B386" s="179">
        <v>2018</v>
      </c>
      <c r="C386" s="179">
        <v>11</v>
      </c>
      <c r="D386" s="39" t="str">
        <f t="shared" si="87"/>
        <v>Q3</v>
      </c>
      <c r="E386" s="13" t="s">
        <v>28</v>
      </c>
      <c r="F386" s="179">
        <v>2018</v>
      </c>
      <c r="G386" s="179">
        <v>12</v>
      </c>
      <c r="H386" s="191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191" t="s">
        <v>460</v>
      </c>
      <c r="K386" s="191" t="s">
        <v>461</v>
      </c>
      <c r="L386" s="17" t="s">
        <v>86</v>
      </c>
      <c r="M386" s="13" t="s">
        <v>46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47</v>
      </c>
      <c r="R386" s="13" t="s">
        <v>48</v>
      </c>
      <c r="S386" s="13" t="s">
        <v>36</v>
      </c>
      <c r="T386" s="13" t="s">
        <v>64</v>
      </c>
      <c r="U386" s="13" t="s">
        <v>65</v>
      </c>
      <c r="V386" s="13" t="s">
        <v>121</v>
      </c>
      <c r="W386" s="13" t="s">
        <v>95</v>
      </c>
      <c r="X386" s="192">
        <v>12875000</v>
      </c>
      <c r="Y386" s="193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85">
        <f t="shared" ref="AC386:AC449" si="91">IF(R386&lt;&gt;"",AB386*AD386,"")</f>
        <v>90821.28</v>
      </c>
      <c r="AD386" s="141">
        <v>0.1002</v>
      </c>
      <c r="AE386" s="186">
        <f t="shared" ref="AE386:AE449" si="92">IF(Q386="","",IF(Q386="Yes",1,0))</f>
        <v>0</v>
      </c>
      <c r="AF386" s="186" t="str">
        <f>IF(AND(COUNTIFS($J$18:J386,J386)=1,AE386=1),1,"")</f>
        <v/>
      </c>
      <c r="AG386" s="186">
        <f>IF(C386="","",IF(AND(COUNTIFS($J$18:J386,J386)=1,C386&lt;&gt;""),1,""))</f>
        <v>1</v>
      </c>
      <c r="AH386" s="186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214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28</v>
      </c>
      <c r="B387" s="179">
        <v>2018</v>
      </c>
      <c r="C387" s="179">
        <v>11</v>
      </c>
      <c r="D387" s="39" t="str">
        <f t="shared" si="87"/>
        <v>Q3</v>
      </c>
      <c r="E387" s="13" t="s">
        <v>28</v>
      </c>
      <c r="F387" s="179">
        <v>2018</v>
      </c>
      <c r="G387" s="179">
        <v>12</v>
      </c>
      <c r="H387" s="191"/>
      <c r="I387" s="39" t="str">
        <f t="shared" si="89"/>
        <v>Q3</v>
      </c>
      <c r="J387" s="191" t="s">
        <v>460</v>
      </c>
      <c r="K387" s="191" t="s">
        <v>461</v>
      </c>
      <c r="L387" s="17" t="s">
        <v>86</v>
      </c>
      <c r="M387" s="13" t="s">
        <v>46</v>
      </c>
      <c r="N387" s="13">
        <v>1</v>
      </c>
      <c r="O387" s="13"/>
      <c r="P387" s="39" t="str">
        <f t="shared" si="90"/>
        <v>MAIN UNIT</v>
      </c>
      <c r="Q387" s="13" t="s">
        <v>47</v>
      </c>
      <c r="R387" s="13" t="s">
        <v>48</v>
      </c>
      <c r="S387" s="13" t="s">
        <v>36</v>
      </c>
      <c r="T387" s="13" t="s">
        <v>64</v>
      </c>
      <c r="U387" s="13" t="s">
        <v>65</v>
      </c>
      <c r="V387" s="13" t="s">
        <v>121</v>
      </c>
      <c r="W387" s="13" t="s">
        <v>95</v>
      </c>
      <c r="X387" s="192">
        <v>12875000</v>
      </c>
      <c r="Y387" s="193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85">
        <f t="shared" si="91"/>
        <v>90821.28</v>
      </c>
      <c r="AD387" s="141">
        <v>0.1002</v>
      </c>
      <c r="AE387" s="186">
        <f t="shared" si="92"/>
        <v>0</v>
      </c>
      <c r="AF387" s="186" t="str">
        <f>IF(AND(COUNTIFS($J$18:J387,J387)=1,AE387=1),1,"")</f>
        <v/>
      </c>
      <c r="AG387" s="186" t="str">
        <f>IF(C387="","",IF(AND(COUNTIFS($J$18:J387,J387)=1,C387&lt;&gt;""),1,""))</f>
        <v/>
      </c>
      <c r="AH387" s="186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214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28</v>
      </c>
      <c r="B388" s="179">
        <v>2018</v>
      </c>
      <c r="C388" s="179">
        <v>11</v>
      </c>
      <c r="D388" s="39" t="str">
        <f t="shared" si="87"/>
        <v>Q3</v>
      </c>
      <c r="E388" s="13" t="s">
        <v>28</v>
      </c>
      <c r="F388" s="179">
        <v>2018</v>
      </c>
      <c r="G388" s="179">
        <v>12</v>
      </c>
      <c r="H388" s="191"/>
      <c r="I388" s="39" t="str">
        <f t="shared" si="89"/>
        <v>Q3</v>
      </c>
      <c r="J388" s="191" t="s">
        <v>462</v>
      </c>
      <c r="K388" s="191" t="s">
        <v>463</v>
      </c>
      <c r="L388" s="17" t="s">
        <v>54</v>
      </c>
      <c r="M388" s="13" t="s">
        <v>46</v>
      </c>
      <c r="N388" s="13">
        <v>1</v>
      </c>
      <c r="O388" s="13"/>
      <c r="P388" s="39" t="str">
        <f t="shared" si="90"/>
        <v>MAIN UNIT</v>
      </c>
      <c r="Q388" s="13" t="s">
        <v>47</v>
      </c>
      <c r="R388" s="13" t="s">
        <v>48</v>
      </c>
      <c r="S388" s="13" t="s">
        <v>36</v>
      </c>
      <c r="T388" s="13" t="s">
        <v>64</v>
      </c>
      <c r="U388" s="13" t="s">
        <v>65</v>
      </c>
      <c r="V388" s="13" t="s">
        <v>121</v>
      </c>
      <c r="W388" s="13" t="s">
        <v>95</v>
      </c>
      <c r="X388" s="192">
        <v>11000000</v>
      </c>
      <c r="Y388" s="193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85">
        <f t="shared" si="91"/>
        <v>90682.239999999991</v>
      </c>
      <c r="AD388" s="141">
        <v>0.1171</v>
      </c>
      <c r="AE388" s="186">
        <f t="shared" si="92"/>
        <v>0</v>
      </c>
      <c r="AF388" s="186" t="str">
        <f>IF(AND(COUNTIFS($J$18:J388,J388)=1,AE388=1),1,"")</f>
        <v/>
      </c>
      <c r="AG388" s="186">
        <f>IF(C388="","",IF(AND(COUNTIFS($J$18:J388,J388)=1,C388&lt;&gt;""),1,""))</f>
        <v>1</v>
      </c>
      <c r="AH388" s="186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214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28</v>
      </c>
      <c r="B389" s="179">
        <v>2018</v>
      </c>
      <c r="C389" s="179">
        <v>11</v>
      </c>
      <c r="D389" s="39" t="str">
        <f t="shared" si="87"/>
        <v>Q3</v>
      </c>
      <c r="E389" s="13" t="s">
        <v>28</v>
      </c>
      <c r="F389" s="179">
        <v>2018</v>
      </c>
      <c r="G389" s="179">
        <v>12</v>
      </c>
      <c r="H389" s="191"/>
      <c r="I389" s="39" t="str">
        <f t="shared" si="89"/>
        <v>Q3</v>
      </c>
      <c r="J389" s="191" t="s">
        <v>464</v>
      </c>
      <c r="K389" s="191" t="s">
        <v>463</v>
      </c>
      <c r="L389" s="17" t="s">
        <v>78</v>
      </c>
      <c r="M389" s="13" t="s">
        <v>46</v>
      </c>
      <c r="N389" s="13">
        <v>1</v>
      </c>
      <c r="O389" s="13"/>
      <c r="P389" s="39" t="str">
        <f t="shared" si="90"/>
        <v>MAIN UNIT</v>
      </c>
      <c r="Q389" s="13" t="s">
        <v>47</v>
      </c>
      <c r="R389" s="13" t="s">
        <v>48</v>
      </c>
      <c r="S389" s="13" t="s">
        <v>36</v>
      </c>
      <c r="T389" s="13" t="s">
        <v>64</v>
      </c>
      <c r="U389" s="13" t="s">
        <v>65</v>
      </c>
      <c r="V389" s="13" t="s">
        <v>121</v>
      </c>
      <c r="W389" s="13" t="s">
        <v>95</v>
      </c>
      <c r="X389" s="192">
        <v>12500000</v>
      </c>
      <c r="Y389" s="193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85">
        <f t="shared" si="91"/>
        <v>128039.99999999999</v>
      </c>
      <c r="AD389" s="141">
        <v>0.14549999999999999</v>
      </c>
      <c r="AE389" s="186">
        <f t="shared" si="92"/>
        <v>0</v>
      </c>
      <c r="AF389" s="186" t="str">
        <f>IF(AND(COUNTIFS($J$18:J389,J389)=1,AE389=1),1,"")</f>
        <v/>
      </c>
      <c r="AG389" s="186">
        <f>IF(C389="","",IF(AND(COUNTIFS($J$18:J389,J389)=1,C389&lt;&gt;""),1,""))</f>
        <v>1</v>
      </c>
      <c r="AH389" s="186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214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28</v>
      </c>
      <c r="B390" s="179">
        <v>2018</v>
      </c>
      <c r="C390" s="179">
        <v>11</v>
      </c>
      <c r="D390" s="39" t="str">
        <f t="shared" si="87"/>
        <v>Q3</v>
      </c>
      <c r="E390" s="13" t="s">
        <v>28</v>
      </c>
      <c r="F390" s="179">
        <v>2018</v>
      </c>
      <c r="G390" s="179">
        <v>11</v>
      </c>
      <c r="H390" s="191"/>
      <c r="I390" s="39" t="str">
        <f t="shared" si="89"/>
        <v>Q3</v>
      </c>
      <c r="J390" s="191" t="s">
        <v>465</v>
      </c>
      <c r="K390" s="191" t="s">
        <v>466</v>
      </c>
      <c r="L390" s="17" t="s">
        <v>54</v>
      </c>
      <c r="M390" s="13" t="s">
        <v>46</v>
      </c>
      <c r="N390" s="13">
        <v>1</v>
      </c>
      <c r="O390" s="13"/>
      <c r="P390" s="39" t="str">
        <f t="shared" si="90"/>
        <v>MAIN UNIT</v>
      </c>
      <c r="Q390" s="13" t="s">
        <v>47</v>
      </c>
      <c r="R390" s="13" t="s">
        <v>48</v>
      </c>
      <c r="S390" s="13" t="s">
        <v>36</v>
      </c>
      <c r="T390" s="13" t="s">
        <v>64</v>
      </c>
      <c r="U390" s="13" t="s">
        <v>65</v>
      </c>
      <c r="V390" s="13" t="s">
        <v>121</v>
      </c>
      <c r="W390" s="13" t="s">
        <v>95</v>
      </c>
      <c r="X390" s="192">
        <v>10000000</v>
      </c>
      <c r="Y390" s="193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85">
        <f t="shared" si="91"/>
        <v>84840</v>
      </c>
      <c r="AD390" s="141">
        <v>0.12</v>
      </c>
      <c r="AE390" s="186">
        <f t="shared" si="92"/>
        <v>0</v>
      </c>
      <c r="AF390" s="186" t="str">
        <f>IF(AND(COUNTIFS($J$18:J390,J390)=1,AE390=1),1,"")</f>
        <v/>
      </c>
      <c r="AG390" s="186">
        <f>IF(C390="","",IF(AND(COUNTIFS($J$18:J390,J390)=1,C390&lt;&gt;""),1,""))</f>
        <v>1</v>
      </c>
      <c r="AH390" s="186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214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28</v>
      </c>
      <c r="B391" s="179">
        <v>2018</v>
      </c>
      <c r="C391" s="179">
        <v>10</v>
      </c>
      <c r="D391" s="39" t="str">
        <f t="shared" si="87"/>
        <v>Q3</v>
      </c>
      <c r="E391" s="13" t="s">
        <v>28</v>
      </c>
      <c r="F391" s="179">
        <v>2018</v>
      </c>
      <c r="G391" s="179">
        <v>12</v>
      </c>
      <c r="H391" s="191"/>
      <c r="I391" s="39" t="str">
        <f t="shared" si="89"/>
        <v>Q3</v>
      </c>
      <c r="J391" s="191" t="s">
        <v>467</v>
      </c>
      <c r="K391" s="191" t="s">
        <v>468</v>
      </c>
      <c r="L391" s="17" t="s">
        <v>54</v>
      </c>
      <c r="M391" s="13" t="s">
        <v>46</v>
      </c>
      <c r="N391" s="13">
        <v>1</v>
      </c>
      <c r="O391" s="13"/>
      <c r="P391" s="39" t="str">
        <f t="shared" si="90"/>
        <v>MAIN UNIT</v>
      </c>
      <c r="Q391" s="13" t="s">
        <v>47</v>
      </c>
      <c r="R391" s="13" t="s">
        <v>48</v>
      </c>
      <c r="S391" s="13" t="s">
        <v>37</v>
      </c>
      <c r="T391" s="13" t="s">
        <v>87</v>
      </c>
      <c r="U391" s="13" t="s">
        <v>57</v>
      </c>
      <c r="V391" s="13" t="s">
        <v>155</v>
      </c>
      <c r="W391" s="13" t="s">
        <v>50</v>
      </c>
      <c r="X391" s="192">
        <v>763500</v>
      </c>
      <c r="Y391" s="193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85">
        <f t="shared" si="91"/>
        <v>82857.850215517246</v>
      </c>
      <c r="AD391" s="141">
        <v>0.1119</v>
      </c>
      <c r="AE391" s="186">
        <f t="shared" si="92"/>
        <v>0</v>
      </c>
      <c r="AF391" s="186" t="str">
        <f>IF(AND(COUNTIFS($J$18:J391,J391)=1,AE391=1),1,"")</f>
        <v/>
      </c>
      <c r="AG391" s="186">
        <f>IF(C391="","",IF(AND(COUNTIFS($J$18:J391,J391)=1,C391&lt;&gt;""),1,""))</f>
        <v>1</v>
      </c>
      <c r="AH391" s="186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214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28</v>
      </c>
      <c r="B392" s="179">
        <v>2018</v>
      </c>
      <c r="C392" s="179">
        <v>10</v>
      </c>
      <c r="D392" s="39" t="str">
        <f t="shared" si="87"/>
        <v>Q3</v>
      </c>
      <c r="E392" s="13" t="s">
        <v>28</v>
      </c>
      <c r="F392" s="179">
        <v>2018</v>
      </c>
      <c r="G392" s="179">
        <v>12</v>
      </c>
      <c r="H392" s="191"/>
      <c r="I392" s="39" t="str">
        <f t="shared" si="89"/>
        <v>Q3</v>
      </c>
      <c r="J392" s="191" t="s">
        <v>469</v>
      </c>
      <c r="K392" s="191" t="s">
        <v>3098</v>
      </c>
      <c r="L392" s="17" t="s">
        <v>63</v>
      </c>
      <c r="M392" s="13" t="s">
        <v>46</v>
      </c>
      <c r="N392" s="13">
        <v>2</v>
      </c>
      <c r="O392" s="13"/>
      <c r="P392" s="39" t="str">
        <f t="shared" si="90"/>
        <v>MAIN UNIT</v>
      </c>
      <c r="Q392" s="13" t="s">
        <v>55</v>
      </c>
      <c r="R392" s="13" t="s">
        <v>48</v>
      </c>
      <c r="S392" s="13" t="s">
        <v>38</v>
      </c>
      <c r="T392" s="13" t="s">
        <v>470</v>
      </c>
      <c r="U392" s="13" t="s">
        <v>136</v>
      </c>
      <c r="V392" s="13" t="s">
        <v>471</v>
      </c>
      <c r="W392" s="13" t="s">
        <v>50</v>
      </c>
      <c r="X392" s="192">
        <v>870000</v>
      </c>
      <c r="Y392" s="193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85">
        <f t="shared" si="91"/>
        <v>202500</v>
      </c>
      <c r="AD392" s="141">
        <v>0.12</v>
      </c>
      <c r="AE392" s="186">
        <f t="shared" si="92"/>
        <v>1</v>
      </c>
      <c r="AF392" s="186">
        <f>IF(AND(COUNTIFS($J$18:J392,J392)=1,AE392=1),1,"")</f>
        <v>1</v>
      </c>
      <c r="AG392" s="186">
        <f>IF(C392="","",IF(AND(COUNTIFS($J$18:J392,J392)=1,C392&lt;&gt;""),1,""))</f>
        <v>1</v>
      </c>
      <c r="AH392" s="186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214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28</v>
      </c>
      <c r="B393" s="179">
        <v>2018</v>
      </c>
      <c r="C393" s="179">
        <v>10</v>
      </c>
      <c r="D393" s="39" t="str">
        <f t="shared" si="87"/>
        <v>Q3</v>
      </c>
      <c r="E393" s="13" t="s">
        <v>28</v>
      </c>
      <c r="F393" s="179">
        <v>2018</v>
      </c>
      <c r="G393" s="179">
        <v>12</v>
      </c>
      <c r="H393" s="191"/>
      <c r="I393" s="39" t="str">
        <f t="shared" si="89"/>
        <v>Q3</v>
      </c>
      <c r="J393" s="191" t="s">
        <v>472</v>
      </c>
      <c r="K393" s="191" t="s">
        <v>3099</v>
      </c>
      <c r="L393" s="17" t="s">
        <v>54</v>
      </c>
      <c r="M393" s="13" t="s">
        <v>46</v>
      </c>
      <c r="N393" s="13">
        <v>0.5</v>
      </c>
      <c r="O393" s="13"/>
      <c r="P393" s="39" t="str">
        <f t="shared" si="90"/>
        <v>MAIN UNIT</v>
      </c>
      <c r="Q393" s="13" t="s">
        <v>55</v>
      </c>
      <c r="R393" s="13" t="s">
        <v>48</v>
      </c>
      <c r="S393" s="13" t="s">
        <v>37</v>
      </c>
      <c r="T393" s="13" t="s">
        <v>87</v>
      </c>
      <c r="U393" s="13" t="s">
        <v>57</v>
      </c>
      <c r="V393" s="13" t="s">
        <v>155</v>
      </c>
      <c r="W393" s="13" t="s">
        <v>50</v>
      </c>
      <c r="X393" s="192">
        <v>678000</v>
      </c>
      <c r="Y393" s="193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85">
        <f t="shared" si="91"/>
        <v>30115.47413793104</v>
      </c>
      <c r="AD393" s="141">
        <v>9.1600000000000001E-2</v>
      </c>
      <c r="AE393" s="186">
        <f t="shared" si="92"/>
        <v>1</v>
      </c>
      <c r="AF393" s="186">
        <f>IF(AND(COUNTIFS($J$18:J393,J393)=1,AE393=1),1,"")</f>
        <v>1</v>
      </c>
      <c r="AG393" s="186">
        <f>IF(C393="","",IF(AND(COUNTIFS($J$18:J393,J393)=1,C393&lt;&gt;""),1,""))</f>
        <v>1</v>
      </c>
      <c r="AH393" s="186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214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28</v>
      </c>
      <c r="B394" s="179">
        <v>2018</v>
      </c>
      <c r="C394" s="179">
        <v>10</v>
      </c>
      <c r="D394" s="39" t="str">
        <f t="shared" si="87"/>
        <v>Q3</v>
      </c>
      <c r="E394" s="13" t="s">
        <v>28</v>
      </c>
      <c r="F394" s="179">
        <v>2018</v>
      </c>
      <c r="G394" s="179">
        <v>11</v>
      </c>
      <c r="H394" s="191"/>
      <c r="I394" s="39" t="str">
        <f t="shared" si="89"/>
        <v>Q3</v>
      </c>
      <c r="J394" s="191" t="s">
        <v>473</v>
      </c>
      <c r="K394" s="191" t="s">
        <v>474</v>
      </c>
      <c r="L394" s="17" t="s">
        <v>78</v>
      </c>
      <c r="M394" s="13" t="s">
        <v>46</v>
      </c>
      <c r="N394" s="13">
        <v>1</v>
      </c>
      <c r="O394" s="13"/>
      <c r="P394" s="39" t="str">
        <f t="shared" si="90"/>
        <v>MAIN UNIT</v>
      </c>
      <c r="Q394" s="13" t="s">
        <v>124</v>
      </c>
      <c r="R394" s="13" t="s">
        <v>48</v>
      </c>
      <c r="S394" s="13" t="s">
        <v>36</v>
      </c>
      <c r="T394" s="13" t="s">
        <v>64</v>
      </c>
      <c r="U394" s="13" t="s">
        <v>65</v>
      </c>
      <c r="V394" s="13" t="s">
        <v>121</v>
      </c>
      <c r="W394" s="13" t="s">
        <v>95</v>
      </c>
      <c r="X394" s="192">
        <v>16250000</v>
      </c>
      <c r="Y394" s="193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85">
        <f t="shared" si="91"/>
        <v>262288.16249999998</v>
      </c>
      <c r="AD394" s="141">
        <v>0.2283</v>
      </c>
      <c r="AE394" s="186">
        <f t="shared" si="92"/>
        <v>0</v>
      </c>
      <c r="AF394" s="186" t="str">
        <f>IF(AND(COUNTIFS($J$18:J394,J394)=1,AE394=1),1,"")</f>
        <v/>
      </c>
      <c r="AG394" s="186">
        <f>IF(C394="","",IF(AND(COUNTIFS($J$18:J394,J394)=1,C394&lt;&gt;""),1,""))</f>
        <v>1</v>
      </c>
      <c r="AH394" s="186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214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28</v>
      </c>
      <c r="B395" s="179">
        <v>2018</v>
      </c>
      <c r="C395" s="179">
        <v>10</v>
      </c>
      <c r="D395" s="39" t="str">
        <f t="shared" si="87"/>
        <v>Q3</v>
      </c>
      <c r="E395" s="13" t="s">
        <v>28</v>
      </c>
      <c r="F395" s="179">
        <v>2018</v>
      </c>
      <c r="G395" s="179">
        <v>11</v>
      </c>
      <c r="H395" s="191"/>
      <c r="I395" s="39" t="str">
        <f t="shared" si="89"/>
        <v>Q3</v>
      </c>
      <c r="J395" s="191" t="s">
        <v>472</v>
      </c>
      <c r="K395" s="191" t="s">
        <v>3099</v>
      </c>
      <c r="L395" s="17" t="s">
        <v>54</v>
      </c>
      <c r="M395" s="13" t="s">
        <v>46</v>
      </c>
      <c r="N395" s="13">
        <v>0.5</v>
      </c>
      <c r="O395" s="13"/>
      <c r="P395" s="39" t="str">
        <f t="shared" si="90"/>
        <v>MAIN UNIT</v>
      </c>
      <c r="Q395" s="13" t="s">
        <v>55</v>
      </c>
      <c r="R395" s="13" t="s">
        <v>48</v>
      </c>
      <c r="S395" s="13" t="s">
        <v>37</v>
      </c>
      <c r="T395" s="13" t="s">
        <v>87</v>
      </c>
      <c r="U395" s="13" t="s">
        <v>57</v>
      </c>
      <c r="V395" s="13" t="s">
        <v>155</v>
      </c>
      <c r="W395" s="13" t="s">
        <v>50</v>
      </c>
      <c r="X395" s="192">
        <v>678000</v>
      </c>
      <c r="Y395" s="193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85">
        <f t="shared" si="91"/>
        <v>39452.586206896558</v>
      </c>
      <c r="AD395" s="141">
        <v>0.12</v>
      </c>
      <c r="AE395" s="186">
        <f t="shared" si="92"/>
        <v>1</v>
      </c>
      <c r="AF395" s="186" t="str">
        <f>IF(AND(COUNTIFS($J$18:J395,J395)=1,AE395=1),1,"")</f>
        <v/>
      </c>
      <c r="AG395" s="186" t="str">
        <f>IF(C395="","",IF(AND(COUNTIFS($J$18:J395,J395)=1,C395&lt;&gt;""),1,""))</f>
        <v/>
      </c>
      <c r="AH395" s="186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214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28</v>
      </c>
      <c r="B396" s="179">
        <v>2018</v>
      </c>
      <c r="C396" s="179">
        <v>10</v>
      </c>
      <c r="D396" s="39" t="str">
        <f t="shared" si="87"/>
        <v>Q3</v>
      </c>
      <c r="E396" s="13" t="s">
        <v>28</v>
      </c>
      <c r="F396" s="179">
        <v>2018</v>
      </c>
      <c r="G396" s="179">
        <v>11</v>
      </c>
      <c r="H396" s="191"/>
      <c r="I396" s="39" t="str">
        <f t="shared" si="89"/>
        <v>Q3</v>
      </c>
      <c r="J396" s="191" t="s">
        <v>475</v>
      </c>
      <c r="K396" s="191" t="s">
        <v>476</v>
      </c>
      <c r="L396" s="17" t="s">
        <v>54</v>
      </c>
      <c r="M396" s="13" t="s">
        <v>46</v>
      </c>
      <c r="N396" s="13">
        <v>1</v>
      </c>
      <c r="O396" s="13"/>
      <c r="P396" s="39" t="str">
        <f t="shared" si="90"/>
        <v>MAIN UNIT</v>
      </c>
      <c r="Q396" s="13" t="s">
        <v>47</v>
      </c>
      <c r="R396" s="13" t="s">
        <v>48</v>
      </c>
      <c r="S396" s="13" t="s">
        <v>37</v>
      </c>
      <c r="T396" s="13" t="s">
        <v>74</v>
      </c>
      <c r="U396" s="13" t="s">
        <v>57</v>
      </c>
      <c r="V396" s="13" t="s">
        <v>80</v>
      </c>
      <c r="W396" s="13" t="s">
        <v>50</v>
      </c>
      <c r="X396" s="192">
        <v>696000</v>
      </c>
      <c r="Y396" s="193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85">
        <f t="shared" si="91"/>
        <v>85050</v>
      </c>
      <c r="AD396" s="141">
        <v>0.126</v>
      </c>
      <c r="AE396" s="186">
        <f t="shared" si="92"/>
        <v>0</v>
      </c>
      <c r="AF396" s="186" t="str">
        <f>IF(AND(COUNTIFS($J$18:J396,J396)=1,AE396=1),1,"")</f>
        <v/>
      </c>
      <c r="AG396" s="186">
        <f>IF(C396="","",IF(AND(COUNTIFS($J$18:J396,J396)=1,C396&lt;&gt;""),1,""))</f>
        <v>1</v>
      </c>
      <c r="AH396" s="186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214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6.4">
      <c r="A397" s="13" t="s">
        <v>28</v>
      </c>
      <c r="B397" s="179">
        <v>2018</v>
      </c>
      <c r="C397" s="179">
        <v>10</v>
      </c>
      <c r="D397" s="39" t="str">
        <f t="shared" si="87"/>
        <v>Q3</v>
      </c>
      <c r="E397" s="13" t="s">
        <v>28</v>
      </c>
      <c r="F397" s="179">
        <v>2018</v>
      </c>
      <c r="G397" s="179">
        <v>11</v>
      </c>
      <c r="H397" s="191"/>
      <c r="I397" s="39" t="str">
        <f t="shared" si="89"/>
        <v>Q3</v>
      </c>
      <c r="J397" s="191" t="s">
        <v>477</v>
      </c>
      <c r="K397" s="191" t="s">
        <v>478</v>
      </c>
      <c r="L397" s="17" t="s">
        <v>479</v>
      </c>
      <c r="M397" s="13" t="s">
        <v>46</v>
      </c>
      <c r="N397" s="13">
        <v>0</v>
      </c>
      <c r="O397" s="13">
        <v>8</v>
      </c>
      <c r="P397" s="39" t="str">
        <f t="shared" si="90"/>
        <v>SERVICE/ PARTS</v>
      </c>
      <c r="Q397" s="13" t="s">
        <v>47</v>
      </c>
      <c r="R397" s="13" t="s">
        <v>48</v>
      </c>
      <c r="S397" s="13" t="s">
        <v>37</v>
      </c>
      <c r="T397" s="13" t="s">
        <v>87</v>
      </c>
      <c r="U397" s="13" t="s">
        <v>57</v>
      </c>
      <c r="V397" s="13" t="s">
        <v>88</v>
      </c>
      <c r="W397" s="13" t="s">
        <v>50</v>
      </c>
      <c r="X397" s="192">
        <v>25600</v>
      </c>
      <c r="Y397" s="193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85">
        <f t="shared" si="91"/>
        <v>35414.068965517239</v>
      </c>
      <c r="AD397" s="141">
        <v>0.17829999999999999</v>
      </c>
      <c r="AE397" s="186">
        <f t="shared" si="92"/>
        <v>0</v>
      </c>
      <c r="AF397" s="186" t="str">
        <f>IF(AND(COUNTIFS($J$18:J397,J397)=1,AE397=1),1,"")</f>
        <v/>
      </c>
      <c r="AG397" s="186">
        <f>IF(C397="","",IF(AND(COUNTIFS($J$18:J397,J397)=1,C397&lt;&gt;""),1,""))</f>
        <v>1</v>
      </c>
      <c r="AH397" s="186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214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28</v>
      </c>
      <c r="B398" s="179">
        <v>2018</v>
      </c>
      <c r="C398" s="179">
        <v>10</v>
      </c>
      <c r="D398" s="39" t="str">
        <f t="shared" si="87"/>
        <v>Q3</v>
      </c>
      <c r="E398" s="13" t="s">
        <v>28</v>
      </c>
      <c r="F398" s="179">
        <v>2018</v>
      </c>
      <c r="G398" s="179">
        <v>10</v>
      </c>
      <c r="H398" s="191"/>
      <c r="I398" s="39" t="str">
        <f t="shared" si="89"/>
        <v>Q3</v>
      </c>
      <c r="J398" s="191" t="s">
        <v>480</v>
      </c>
      <c r="K398" s="191" t="s">
        <v>481</v>
      </c>
      <c r="L398" s="17" t="s">
        <v>54</v>
      </c>
      <c r="M398" s="13" t="s">
        <v>46</v>
      </c>
      <c r="N398" s="13">
        <v>1</v>
      </c>
      <c r="O398" s="13"/>
      <c r="P398" s="39" t="str">
        <f t="shared" si="90"/>
        <v>MAIN UNIT</v>
      </c>
      <c r="Q398" s="13" t="s">
        <v>47</v>
      </c>
      <c r="R398" s="13" t="s">
        <v>48</v>
      </c>
      <c r="S398" s="13" t="s">
        <v>36</v>
      </c>
      <c r="T398" s="13" t="s">
        <v>64</v>
      </c>
      <c r="U398" s="13" t="s">
        <v>65</v>
      </c>
      <c r="V398" s="13" t="s">
        <v>121</v>
      </c>
      <c r="W398" s="13" t="s">
        <v>95</v>
      </c>
      <c r="X398" s="192">
        <v>9000000</v>
      </c>
      <c r="Y398" s="193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85">
        <f t="shared" si="91"/>
        <v>74046.960000000006</v>
      </c>
      <c r="AD398" s="141">
        <v>0.1172</v>
      </c>
      <c r="AE398" s="186">
        <f t="shared" si="92"/>
        <v>0</v>
      </c>
      <c r="AF398" s="186" t="str">
        <f>IF(AND(COUNTIFS($J$18:J398,J398)=1,AE398=1),1,"")</f>
        <v/>
      </c>
      <c r="AG398" s="186">
        <f>IF(C398="","",IF(AND(COUNTIFS($J$18:J398,J398)=1,C398&lt;&gt;""),1,""))</f>
        <v>1</v>
      </c>
      <c r="AH398" s="186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214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28</v>
      </c>
      <c r="B399" s="179">
        <v>2018</v>
      </c>
      <c r="C399" s="179">
        <v>10</v>
      </c>
      <c r="D399" s="39" t="str">
        <f t="shared" si="87"/>
        <v>Q3</v>
      </c>
      <c r="E399" s="13" t="s">
        <v>28</v>
      </c>
      <c r="F399" s="179">
        <v>2018</v>
      </c>
      <c r="G399" s="179">
        <v>10</v>
      </c>
      <c r="H399" s="191"/>
      <c r="I399" s="39" t="str">
        <f t="shared" si="89"/>
        <v>Q3</v>
      </c>
      <c r="J399" s="191" t="s">
        <v>480</v>
      </c>
      <c r="K399" s="191" t="s">
        <v>481</v>
      </c>
      <c r="L399" s="17" t="s">
        <v>78</v>
      </c>
      <c r="M399" s="13" t="s">
        <v>46</v>
      </c>
      <c r="N399" s="13">
        <v>1</v>
      </c>
      <c r="O399" s="13"/>
      <c r="P399" s="39" t="str">
        <f t="shared" si="90"/>
        <v>MAIN UNIT</v>
      </c>
      <c r="Q399" s="13" t="s">
        <v>47</v>
      </c>
      <c r="R399" s="13" t="s">
        <v>48</v>
      </c>
      <c r="S399" s="13" t="s">
        <v>36</v>
      </c>
      <c r="T399" s="13" t="s">
        <v>64</v>
      </c>
      <c r="U399" s="13" t="s">
        <v>65</v>
      </c>
      <c r="V399" s="13" t="s">
        <v>121</v>
      </c>
      <c r="W399" s="13" t="s">
        <v>95</v>
      </c>
      <c r="X399" s="192">
        <v>14000000</v>
      </c>
      <c r="Y399" s="193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85">
        <f t="shared" si="91"/>
        <v>115184.16</v>
      </c>
      <c r="AD399" s="141">
        <v>0.1172</v>
      </c>
      <c r="AE399" s="186">
        <f t="shared" si="92"/>
        <v>0</v>
      </c>
      <c r="AF399" s="186" t="str">
        <f>IF(AND(COUNTIFS($J$18:J399,J399)=1,AE399=1),1,"")</f>
        <v/>
      </c>
      <c r="AG399" s="186" t="str">
        <f>IF(C399="","",IF(AND(COUNTIFS($J$18:J399,J399)=1,C399&lt;&gt;""),1,""))</f>
        <v/>
      </c>
      <c r="AH399" s="186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214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28</v>
      </c>
      <c r="B400" s="179">
        <v>2018</v>
      </c>
      <c r="C400" s="179">
        <v>10</v>
      </c>
      <c r="D400" s="39" t="str">
        <f t="shared" si="87"/>
        <v>Q3</v>
      </c>
      <c r="E400" s="13" t="s">
        <v>28</v>
      </c>
      <c r="F400" s="179">
        <v>2018</v>
      </c>
      <c r="G400" s="179">
        <v>10</v>
      </c>
      <c r="H400" s="191"/>
      <c r="I400" s="39" t="str">
        <f t="shared" si="89"/>
        <v>Q3</v>
      </c>
      <c r="J400" s="191" t="s">
        <v>480</v>
      </c>
      <c r="K400" s="191" t="s">
        <v>481</v>
      </c>
      <c r="L400" s="17" t="s">
        <v>78</v>
      </c>
      <c r="M400" s="13" t="s">
        <v>46</v>
      </c>
      <c r="N400" s="13">
        <v>1</v>
      </c>
      <c r="O400" s="13"/>
      <c r="P400" s="39" t="str">
        <f t="shared" si="90"/>
        <v>MAIN UNIT</v>
      </c>
      <c r="Q400" s="13" t="s">
        <v>47</v>
      </c>
      <c r="R400" s="13" t="s">
        <v>48</v>
      </c>
      <c r="S400" s="13" t="s">
        <v>36</v>
      </c>
      <c r="T400" s="13" t="s">
        <v>64</v>
      </c>
      <c r="U400" s="13" t="s">
        <v>65</v>
      </c>
      <c r="V400" s="13" t="s">
        <v>121</v>
      </c>
      <c r="W400" s="13" t="s">
        <v>95</v>
      </c>
      <c r="X400" s="192">
        <v>14000000</v>
      </c>
      <c r="Y400" s="193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85">
        <f t="shared" si="91"/>
        <v>115184.16</v>
      </c>
      <c r="AD400" s="141">
        <v>0.1172</v>
      </c>
      <c r="AE400" s="186">
        <f t="shared" si="92"/>
        <v>0</v>
      </c>
      <c r="AF400" s="186" t="str">
        <f>IF(AND(COUNTIFS($J$18:J400,J400)=1,AE400=1),1,"")</f>
        <v/>
      </c>
      <c r="AG400" s="186" t="str">
        <f>IF(C400="","",IF(AND(COUNTIFS($J$18:J400,J400)=1,C400&lt;&gt;""),1,""))</f>
        <v/>
      </c>
      <c r="AH400" s="186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214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28</v>
      </c>
      <c r="B401" s="179">
        <v>2018</v>
      </c>
      <c r="C401" s="179">
        <v>9</v>
      </c>
      <c r="D401" s="39" t="str">
        <f t="shared" si="87"/>
        <v>Q2</v>
      </c>
      <c r="E401" s="13" t="s">
        <v>28</v>
      </c>
      <c r="F401" s="179">
        <v>2018</v>
      </c>
      <c r="G401" s="179">
        <v>12</v>
      </c>
      <c r="H401" s="191"/>
      <c r="I401" s="39" t="str">
        <f t="shared" si="89"/>
        <v>Q3</v>
      </c>
      <c r="J401" s="191" t="s">
        <v>482</v>
      </c>
      <c r="K401" s="191" t="s">
        <v>3100</v>
      </c>
      <c r="L401" s="17" t="s">
        <v>54</v>
      </c>
      <c r="M401" s="13" t="s">
        <v>46</v>
      </c>
      <c r="N401" s="13">
        <v>1</v>
      </c>
      <c r="O401" s="13"/>
      <c r="P401" s="39" t="str">
        <f t="shared" si="90"/>
        <v>MAIN UNIT</v>
      </c>
      <c r="Q401" s="13" t="s">
        <v>55</v>
      </c>
      <c r="R401" s="13" t="s">
        <v>48</v>
      </c>
      <c r="S401" s="13" t="s">
        <v>39</v>
      </c>
      <c r="T401" s="13" t="s">
        <v>129</v>
      </c>
      <c r="U401" s="13" t="s">
        <v>130</v>
      </c>
      <c r="V401" s="13" t="s">
        <v>131</v>
      </c>
      <c r="W401" s="13" t="s">
        <v>50</v>
      </c>
      <c r="X401" s="192">
        <v>708000</v>
      </c>
      <c r="Y401" s="193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85">
        <f t="shared" si="91"/>
        <v>83495.172413793101</v>
      </c>
      <c r="AD401" s="141">
        <v>0.12</v>
      </c>
      <c r="AE401" s="186">
        <f t="shared" si="92"/>
        <v>1</v>
      </c>
      <c r="AF401" s="186">
        <f>IF(AND(COUNTIFS($J$18:J401,J401)=1,AE401=1),1,"")</f>
        <v>1</v>
      </c>
      <c r="AG401" s="186">
        <f>IF(C401="","",IF(AND(COUNTIFS($J$18:J401,J401)=1,C401&lt;&gt;""),1,""))</f>
        <v>1</v>
      </c>
      <c r="AH401" s="186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47</v>
      </c>
      <c r="AP401" s="28" t="str">
        <f t="shared" si="96"/>
        <v>201812</v>
      </c>
      <c r="AQ401" s="28" t="str">
        <f t="shared" si="97"/>
        <v>201812RMB</v>
      </c>
      <c r="AR401" s="214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28</v>
      </c>
      <c r="B402" s="179">
        <v>2018</v>
      </c>
      <c r="C402" s="179">
        <v>9</v>
      </c>
      <c r="D402" s="39" t="str">
        <f t="shared" si="87"/>
        <v>Q2</v>
      </c>
      <c r="E402" s="13" t="s">
        <v>28</v>
      </c>
      <c r="F402" s="179">
        <v>2018</v>
      </c>
      <c r="G402" s="179">
        <v>12</v>
      </c>
      <c r="H402" s="191"/>
      <c r="I402" s="39" t="str">
        <f t="shared" si="89"/>
        <v>Q3</v>
      </c>
      <c r="J402" s="191" t="s">
        <v>483</v>
      </c>
      <c r="K402" s="191" t="s">
        <v>248</v>
      </c>
      <c r="L402" s="17" t="s">
        <v>78</v>
      </c>
      <c r="M402" s="13" t="s">
        <v>46</v>
      </c>
      <c r="N402" s="13">
        <v>1</v>
      </c>
      <c r="O402" s="13"/>
      <c r="P402" s="39" t="str">
        <f t="shared" si="90"/>
        <v>MAIN UNIT</v>
      </c>
      <c r="Q402" s="13" t="s">
        <v>47</v>
      </c>
      <c r="R402" s="13" t="s">
        <v>48</v>
      </c>
      <c r="S402" s="13" t="s">
        <v>36</v>
      </c>
      <c r="T402" s="13" t="s">
        <v>64</v>
      </c>
      <c r="U402" s="13" t="s">
        <v>65</v>
      </c>
      <c r="V402" s="13" t="s">
        <v>118</v>
      </c>
      <c r="W402" s="13" t="s">
        <v>95</v>
      </c>
      <c r="X402" s="192">
        <v>17407500</v>
      </c>
      <c r="Y402" s="193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85">
        <f t="shared" si="91"/>
        <v>204656.49600000001</v>
      </c>
      <c r="AD402" s="141">
        <v>0.16700000000000001</v>
      </c>
      <c r="AE402" s="186">
        <f t="shared" si="92"/>
        <v>0</v>
      </c>
      <c r="AF402" s="186" t="str">
        <f>IF(AND(COUNTIFS($J$18:J402,J402)=1,AE402=1),1,"")</f>
        <v/>
      </c>
      <c r="AG402" s="186">
        <f>IF(C402="","",IF(AND(COUNTIFS($J$18:J402,J402)=1,C402&lt;&gt;""),1,""))</f>
        <v>1</v>
      </c>
      <c r="AH402" s="186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214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28</v>
      </c>
      <c r="B403" s="179">
        <v>2018</v>
      </c>
      <c r="C403" s="179">
        <v>9</v>
      </c>
      <c r="D403" s="39" t="str">
        <f t="shared" si="87"/>
        <v>Q2</v>
      </c>
      <c r="E403" s="13" t="s">
        <v>28</v>
      </c>
      <c r="F403" s="179">
        <v>2018</v>
      </c>
      <c r="G403" s="179">
        <v>12</v>
      </c>
      <c r="H403" s="191"/>
      <c r="I403" s="39" t="str">
        <f t="shared" si="89"/>
        <v>Q3</v>
      </c>
      <c r="J403" s="191" t="s">
        <v>483</v>
      </c>
      <c r="K403" s="191" t="s">
        <v>248</v>
      </c>
      <c r="L403" s="17" t="s">
        <v>78</v>
      </c>
      <c r="M403" s="13" t="s">
        <v>46</v>
      </c>
      <c r="N403" s="13">
        <v>1</v>
      </c>
      <c r="O403" s="13"/>
      <c r="P403" s="39" t="str">
        <f t="shared" si="90"/>
        <v>MAIN UNIT</v>
      </c>
      <c r="Q403" s="13" t="s">
        <v>47</v>
      </c>
      <c r="R403" s="13" t="s">
        <v>48</v>
      </c>
      <c r="S403" s="13" t="s">
        <v>36</v>
      </c>
      <c r="T403" s="13" t="s">
        <v>64</v>
      </c>
      <c r="U403" s="13" t="s">
        <v>65</v>
      </c>
      <c r="V403" s="13" t="s">
        <v>118</v>
      </c>
      <c r="W403" s="13" t="s">
        <v>95</v>
      </c>
      <c r="X403" s="192">
        <v>17407500</v>
      </c>
      <c r="Y403" s="193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85">
        <f t="shared" si="91"/>
        <v>204656.49600000001</v>
      </c>
      <c r="AD403" s="141">
        <v>0.16700000000000001</v>
      </c>
      <c r="AE403" s="186">
        <f t="shared" si="92"/>
        <v>0</v>
      </c>
      <c r="AF403" s="186" t="str">
        <f>IF(AND(COUNTIFS($J$18:J403,J403)=1,AE403=1),1,"")</f>
        <v/>
      </c>
      <c r="AG403" s="186" t="str">
        <f>IF(C403="","",IF(AND(COUNTIFS($J$18:J403,J403)=1,C403&lt;&gt;""),1,""))</f>
        <v/>
      </c>
      <c r="AH403" s="186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214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28</v>
      </c>
      <c r="B404" s="179">
        <v>2018</v>
      </c>
      <c r="C404" s="179">
        <v>9</v>
      </c>
      <c r="D404" s="39" t="str">
        <f t="shared" si="87"/>
        <v>Q2</v>
      </c>
      <c r="E404" s="13" t="s">
        <v>28</v>
      </c>
      <c r="F404" s="179">
        <v>2018</v>
      </c>
      <c r="G404" s="179">
        <v>9</v>
      </c>
      <c r="H404" s="191"/>
      <c r="I404" s="39" t="str">
        <f t="shared" si="89"/>
        <v>Q2</v>
      </c>
      <c r="J404" s="191" t="s">
        <v>484</v>
      </c>
      <c r="K404" s="191" t="s">
        <v>485</v>
      </c>
      <c r="L404" s="17" t="s">
        <v>54</v>
      </c>
      <c r="M404" s="13" t="s">
        <v>46</v>
      </c>
      <c r="N404" s="13">
        <v>1</v>
      </c>
      <c r="O404" s="13"/>
      <c r="P404" s="39" t="str">
        <f t="shared" si="90"/>
        <v>MAIN UNIT</v>
      </c>
      <c r="Q404" s="13" t="s">
        <v>47</v>
      </c>
      <c r="R404" s="13" t="s">
        <v>48</v>
      </c>
      <c r="S404" s="13" t="s">
        <v>37</v>
      </c>
      <c r="T404" s="13" t="s">
        <v>87</v>
      </c>
      <c r="U404" s="13" t="s">
        <v>57</v>
      </c>
      <c r="V404" s="13" t="s">
        <v>88</v>
      </c>
      <c r="W404" s="13" t="s">
        <v>50</v>
      </c>
      <c r="X404" s="192">
        <v>586000</v>
      </c>
      <c r="Y404" s="193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85">
        <f t="shared" si="91"/>
        <v>70294.741379310348</v>
      </c>
      <c r="AD404" s="141">
        <v>0.121</v>
      </c>
      <c r="AE404" s="186">
        <f t="shared" si="92"/>
        <v>0</v>
      </c>
      <c r="AF404" s="186" t="str">
        <f>IF(AND(COUNTIFS($J$18:J404,J404)=1,AE404=1),1,"")</f>
        <v/>
      </c>
      <c r="AG404" s="186">
        <f>IF(C404="","",IF(AND(COUNTIFS($J$18:J404,J404)=1,C404&lt;&gt;""),1,""))</f>
        <v>1</v>
      </c>
      <c r="AH404" s="186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486</v>
      </c>
      <c r="AO404" s="17"/>
      <c r="AP404" s="28" t="str">
        <f t="shared" si="96"/>
        <v>20189</v>
      </c>
      <c r="AQ404" s="28" t="str">
        <f t="shared" si="97"/>
        <v>20189RMB</v>
      </c>
      <c r="AR404" s="214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28</v>
      </c>
      <c r="B405" s="179">
        <v>2018</v>
      </c>
      <c r="C405" s="179">
        <v>9</v>
      </c>
      <c r="D405" s="39" t="str">
        <f t="shared" si="87"/>
        <v>Q2</v>
      </c>
      <c r="E405" s="13" t="s">
        <v>28</v>
      </c>
      <c r="F405" s="179">
        <v>2018</v>
      </c>
      <c r="G405" s="179">
        <v>9</v>
      </c>
      <c r="H405" s="191"/>
      <c r="I405" s="39" t="str">
        <f t="shared" si="89"/>
        <v>Q2</v>
      </c>
      <c r="J405" s="191" t="s">
        <v>487</v>
      </c>
      <c r="K405" s="191" t="s">
        <v>488</v>
      </c>
      <c r="L405" s="17" t="s">
        <v>54</v>
      </c>
      <c r="M405" s="13" t="s">
        <v>46</v>
      </c>
      <c r="N405" s="13">
        <v>1</v>
      </c>
      <c r="O405" s="13"/>
      <c r="P405" s="39" t="str">
        <f t="shared" si="90"/>
        <v>MAIN UNIT</v>
      </c>
      <c r="Q405" s="13" t="s">
        <v>55</v>
      </c>
      <c r="R405" s="13" t="s">
        <v>48</v>
      </c>
      <c r="S405" s="13" t="s">
        <v>36</v>
      </c>
      <c r="T405" s="13" t="s">
        <v>231</v>
      </c>
      <c r="U405" s="13" t="s">
        <v>65</v>
      </c>
      <c r="V405" s="13" t="s">
        <v>108</v>
      </c>
      <c r="W405" s="13" t="s">
        <v>95</v>
      </c>
      <c r="X405" s="192">
        <v>9175000</v>
      </c>
      <c r="Y405" s="193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85">
        <f t="shared" si="91"/>
        <v>94398.547249999989</v>
      </c>
      <c r="AD405" s="141">
        <v>0.14269999999999999</v>
      </c>
      <c r="AE405" s="186">
        <f t="shared" si="92"/>
        <v>1</v>
      </c>
      <c r="AF405" s="186">
        <f>IF(AND(COUNTIFS($J$18:J405,J405)=1,AE405=1),1,"")</f>
        <v>1</v>
      </c>
      <c r="AG405" s="186">
        <f>IF(C405="","",IF(AND(COUNTIFS($J$18:J405,J405)=1,C405&lt;&gt;""),1,""))</f>
        <v>1</v>
      </c>
      <c r="AH405" s="186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214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28</v>
      </c>
      <c r="B406" s="179">
        <v>2018</v>
      </c>
      <c r="C406" s="179">
        <v>9</v>
      </c>
      <c r="D406" s="39" t="str">
        <f t="shared" si="87"/>
        <v>Q2</v>
      </c>
      <c r="E406" s="13" t="s">
        <v>28</v>
      </c>
      <c r="F406" s="179">
        <v>2018</v>
      </c>
      <c r="G406" s="179">
        <v>9</v>
      </c>
      <c r="H406" s="191"/>
      <c r="I406" s="39" t="str">
        <f t="shared" si="89"/>
        <v>Q2</v>
      </c>
      <c r="J406" s="191" t="s">
        <v>482</v>
      </c>
      <c r="K406" s="191" t="s">
        <v>3101</v>
      </c>
      <c r="L406" s="17" t="s">
        <v>54</v>
      </c>
      <c r="M406" s="13" t="s">
        <v>46</v>
      </c>
      <c r="N406" s="13">
        <v>1</v>
      </c>
      <c r="O406" s="13"/>
      <c r="P406" s="39" t="str">
        <f t="shared" si="90"/>
        <v>MAIN UNIT</v>
      </c>
      <c r="Q406" s="13" t="s">
        <v>55</v>
      </c>
      <c r="R406" s="13" t="s">
        <v>48</v>
      </c>
      <c r="S406" s="13" t="s">
        <v>39</v>
      </c>
      <c r="T406" s="13" t="s">
        <v>129</v>
      </c>
      <c r="U406" s="13" t="s">
        <v>130</v>
      </c>
      <c r="V406" s="13" t="s">
        <v>131</v>
      </c>
      <c r="W406" s="13" t="s">
        <v>50</v>
      </c>
      <c r="X406" s="192">
        <v>673000</v>
      </c>
      <c r="Y406" s="193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85">
        <f t="shared" si="91"/>
        <v>80063.793103448275</v>
      </c>
      <c r="AD406" s="141">
        <v>0.12</v>
      </c>
      <c r="AE406" s="186">
        <f t="shared" si="92"/>
        <v>1</v>
      </c>
      <c r="AF406" s="186" t="str">
        <f>IF(AND(COUNTIFS($J$18:J406,J406)=1,AE406=1),1,"")</f>
        <v/>
      </c>
      <c r="AG406" s="186" t="str">
        <f>IF(C406="","",IF(AND(COUNTIFS($J$18:J406,J406)=1,C406&lt;&gt;""),1,""))</f>
        <v/>
      </c>
      <c r="AH406" s="186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47</v>
      </c>
      <c r="AP406" s="28" t="str">
        <f t="shared" si="96"/>
        <v>20189</v>
      </c>
      <c r="AQ406" s="28" t="str">
        <f t="shared" si="97"/>
        <v>20189RMB</v>
      </c>
      <c r="AR406" s="214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28</v>
      </c>
      <c r="B407" s="179">
        <v>2018</v>
      </c>
      <c r="C407" s="179">
        <v>8</v>
      </c>
      <c r="D407" s="39" t="str">
        <f t="shared" si="87"/>
        <v>Q2</v>
      </c>
      <c r="E407" s="13" t="s">
        <v>28</v>
      </c>
      <c r="F407" s="179">
        <v>2019</v>
      </c>
      <c r="G407" s="179">
        <v>2</v>
      </c>
      <c r="H407" s="191"/>
      <c r="I407" s="39" t="str">
        <f t="shared" si="89"/>
        <v>Q4</v>
      </c>
      <c r="J407" s="191" t="s">
        <v>489</v>
      </c>
      <c r="K407" s="191" t="s">
        <v>490</v>
      </c>
      <c r="L407" s="17" t="s">
        <v>78</v>
      </c>
      <c r="M407" s="13" t="s">
        <v>46</v>
      </c>
      <c r="N407" s="13">
        <v>2</v>
      </c>
      <c r="O407" s="13"/>
      <c r="P407" s="39" t="str">
        <f t="shared" si="90"/>
        <v>MAIN UNIT</v>
      </c>
      <c r="Q407" s="13" t="s">
        <v>47</v>
      </c>
      <c r="R407" s="13" t="s">
        <v>242</v>
      </c>
      <c r="S407" s="13" t="s">
        <v>243</v>
      </c>
      <c r="T407" s="13" t="s">
        <v>64</v>
      </c>
      <c r="U407" s="13" t="s">
        <v>65</v>
      </c>
      <c r="V407" s="13" t="s">
        <v>113</v>
      </c>
      <c r="W407" s="13" t="s">
        <v>95</v>
      </c>
      <c r="X407" s="192">
        <v>14695500</v>
      </c>
      <c r="Y407" s="193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85">
        <f t="shared" si="91"/>
        <v>348230.44620000001</v>
      </c>
      <c r="AD407" s="141">
        <v>0.16120000000000001</v>
      </c>
      <c r="AE407" s="186">
        <f t="shared" si="92"/>
        <v>0</v>
      </c>
      <c r="AF407" s="186" t="str">
        <f>IF(AND(COUNTIFS($J$18:J407,J407)=1,AE407=1),1,"")</f>
        <v/>
      </c>
      <c r="AG407" s="186">
        <f>IF(C407="","",IF(AND(COUNTIFS($J$18:J407,J407)=1,C407&lt;&gt;""),1,""))</f>
        <v>1</v>
      </c>
      <c r="AH407" s="186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214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28</v>
      </c>
      <c r="B408" s="179">
        <v>2018</v>
      </c>
      <c r="C408" s="179">
        <v>12</v>
      </c>
      <c r="D408" s="39" t="str">
        <f t="shared" si="87"/>
        <v>Q3</v>
      </c>
      <c r="E408" s="13" t="s">
        <v>28</v>
      </c>
      <c r="F408" s="179">
        <v>2019</v>
      </c>
      <c r="G408" s="179">
        <v>2</v>
      </c>
      <c r="H408" s="191"/>
      <c r="I408" s="39" t="str">
        <f t="shared" si="89"/>
        <v>Q4</v>
      </c>
      <c r="J408" s="191" t="s">
        <v>269</v>
      </c>
      <c r="K408" s="191" t="s">
        <v>3102</v>
      </c>
      <c r="L408" s="17" t="s">
        <v>54</v>
      </c>
      <c r="M408" s="13" t="s">
        <v>46</v>
      </c>
      <c r="N408" s="13">
        <v>1</v>
      </c>
      <c r="O408" s="13"/>
      <c r="P408" s="39" t="str">
        <f t="shared" si="90"/>
        <v>MAIN UNIT</v>
      </c>
      <c r="Q408" s="13" t="s">
        <v>47</v>
      </c>
      <c r="R408" s="13" t="s">
        <v>48</v>
      </c>
      <c r="S408" s="13" t="s">
        <v>39</v>
      </c>
      <c r="T408" s="13" t="s">
        <v>385</v>
      </c>
      <c r="U408" s="13" t="s">
        <v>130</v>
      </c>
      <c r="V408" s="13" t="s">
        <v>131</v>
      </c>
      <c r="W408" s="13" t="s">
        <v>50</v>
      </c>
      <c r="X408" s="192">
        <v>860000</v>
      </c>
      <c r="Y408" s="193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85">
        <f t="shared" si="91"/>
        <v>114758.10344827586</v>
      </c>
      <c r="AD408" s="141">
        <v>0.1346</v>
      </c>
      <c r="AE408" s="186">
        <f t="shared" si="92"/>
        <v>0</v>
      </c>
      <c r="AF408" s="186" t="str">
        <f>IF(AND(COUNTIFS($J$18:J408,J408)=1,AE408=1),1,"")</f>
        <v/>
      </c>
      <c r="AG408" s="186" t="str">
        <f>IF(C408="","",IF(AND(COUNTIFS($J$18:J408,J408)=1,C408&lt;&gt;""),1,""))</f>
        <v/>
      </c>
      <c r="AH408" s="186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214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28</v>
      </c>
      <c r="B409" s="179">
        <v>2018</v>
      </c>
      <c r="C409" s="179">
        <v>12</v>
      </c>
      <c r="D409" s="39" t="str">
        <f t="shared" si="87"/>
        <v>Q3</v>
      </c>
      <c r="E409" s="13" t="s">
        <v>28</v>
      </c>
      <c r="F409" s="179">
        <v>2019</v>
      </c>
      <c r="G409" s="179">
        <v>2</v>
      </c>
      <c r="H409" s="191"/>
      <c r="I409" s="39" t="str">
        <f t="shared" si="89"/>
        <v>Q4</v>
      </c>
      <c r="J409" s="191" t="s">
        <v>491</v>
      </c>
      <c r="K409" s="191" t="s">
        <v>492</v>
      </c>
      <c r="L409" s="17" t="s">
        <v>78</v>
      </c>
      <c r="M409" s="13" t="s">
        <v>46</v>
      </c>
      <c r="N409" s="13">
        <v>1</v>
      </c>
      <c r="O409" s="13"/>
      <c r="P409" s="39" t="str">
        <f t="shared" si="90"/>
        <v>MAIN UNIT</v>
      </c>
      <c r="Q409" s="13" t="s">
        <v>55</v>
      </c>
      <c r="R409" s="13" t="s">
        <v>48</v>
      </c>
      <c r="S409" s="13" t="s">
        <v>37</v>
      </c>
      <c r="T409" s="13" t="s">
        <v>301</v>
      </c>
      <c r="U409" s="13" t="s">
        <v>57</v>
      </c>
      <c r="V409" s="13" t="s">
        <v>58</v>
      </c>
      <c r="W409" s="13" t="s">
        <v>50</v>
      </c>
      <c r="X409" s="192">
        <v>850000</v>
      </c>
      <c r="Y409" s="193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85">
        <f t="shared" si="91"/>
        <v>85109.913793103449</v>
      </c>
      <c r="AD409" s="141">
        <v>0.10100000000000001</v>
      </c>
      <c r="AE409" s="186">
        <f t="shared" si="92"/>
        <v>1</v>
      </c>
      <c r="AF409" s="186">
        <f>IF(AND(COUNTIFS($J$18:J409,J409)=1,AE409=1),1,"")</f>
        <v>1</v>
      </c>
      <c r="AG409" s="186">
        <f>IF(C409="","",IF(AND(COUNTIFS($J$18:J409,J409)=1,C409&lt;&gt;""),1,""))</f>
        <v>1</v>
      </c>
      <c r="AH409" s="186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214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28</v>
      </c>
      <c r="B410" s="179">
        <v>2018</v>
      </c>
      <c r="C410" s="179">
        <v>12</v>
      </c>
      <c r="D410" s="39" t="str">
        <f t="shared" si="87"/>
        <v>Q3</v>
      </c>
      <c r="E410" s="13" t="s">
        <v>28</v>
      </c>
      <c r="F410" s="179">
        <v>2019</v>
      </c>
      <c r="G410" s="179">
        <v>2</v>
      </c>
      <c r="H410" s="191"/>
      <c r="I410" s="39" t="str">
        <f t="shared" si="89"/>
        <v>Q4</v>
      </c>
      <c r="J410" s="191" t="s">
        <v>491</v>
      </c>
      <c r="K410" s="191" t="s">
        <v>492</v>
      </c>
      <c r="L410" s="17" t="s">
        <v>54</v>
      </c>
      <c r="M410" s="13" t="s">
        <v>46</v>
      </c>
      <c r="N410" s="13">
        <v>1</v>
      </c>
      <c r="O410" s="13"/>
      <c r="P410" s="39" t="str">
        <f t="shared" si="90"/>
        <v>MAIN UNIT</v>
      </c>
      <c r="Q410" s="13" t="s">
        <v>55</v>
      </c>
      <c r="R410" s="13" t="s">
        <v>48</v>
      </c>
      <c r="S410" s="13" t="s">
        <v>37</v>
      </c>
      <c r="T410" s="13" t="s">
        <v>301</v>
      </c>
      <c r="U410" s="13" t="s">
        <v>57</v>
      </c>
      <c r="V410" s="13" t="s">
        <v>58</v>
      </c>
      <c r="W410" s="13" t="s">
        <v>50</v>
      </c>
      <c r="X410" s="192">
        <v>836000</v>
      </c>
      <c r="Y410" s="193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85">
        <f t="shared" si="91"/>
        <v>83708.10344827587</v>
      </c>
      <c r="AD410" s="141">
        <v>0.10100000000000001</v>
      </c>
      <c r="AE410" s="186">
        <f t="shared" si="92"/>
        <v>1</v>
      </c>
      <c r="AF410" s="186" t="str">
        <f>IF(AND(COUNTIFS($J$18:J410,J410)=1,AE410=1),1,"")</f>
        <v/>
      </c>
      <c r="AG410" s="186" t="str">
        <f>IF(C410="","",IF(AND(COUNTIFS($J$18:J410,J410)=1,C410&lt;&gt;""),1,""))</f>
        <v/>
      </c>
      <c r="AH410" s="186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214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28</v>
      </c>
      <c r="B411" s="179">
        <v>2018</v>
      </c>
      <c r="C411" s="179">
        <v>12</v>
      </c>
      <c r="D411" s="39" t="str">
        <f t="shared" si="87"/>
        <v>Q3</v>
      </c>
      <c r="E411" s="13" t="s">
        <v>28</v>
      </c>
      <c r="F411" s="179">
        <v>2019</v>
      </c>
      <c r="G411" s="179">
        <v>2</v>
      </c>
      <c r="H411" s="191"/>
      <c r="I411" s="39" t="str">
        <f t="shared" si="89"/>
        <v>Q4</v>
      </c>
      <c r="J411" s="191" t="s">
        <v>493</v>
      </c>
      <c r="K411" s="191" t="s">
        <v>494</v>
      </c>
      <c r="L411" s="17" t="s">
        <v>54</v>
      </c>
      <c r="M411" s="13" t="s">
        <v>46</v>
      </c>
      <c r="N411" s="13">
        <v>1</v>
      </c>
      <c r="O411" s="13"/>
      <c r="P411" s="39" t="str">
        <f t="shared" si="90"/>
        <v>MAIN UNIT</v>
      </c>
      <c r="Q411" s="13" t="s">
        <v>55</v>
      </c>
      <c r="R411" s="13" t="s">
        <v>48</v>
      </c>
      <c r="S411" s="13" t="s">
        <v>36</v>
      </c>
      <c r="T411" s="13" t="s">
        <v>231</v>
      </c>
      <c r="U411" s="13" t="s">
        <v>65</v>
      </c>
      <c r="V411" s="13" t="s">
        <v>495</v>
      </c>
      <c r="W411" s="13" t="s">
        <v>95</v>
      </c>
      <c r="X411" s="192">
        <v>9766000</v>
      </c>
      <c r="Y411" s="193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85">
        <f t="shared" si="91"/>
        <v>76421.05474137931</v>
      </c>
      <c r="AD411" s="141">
        <v>0.1235</v>
      </c>
      <c r="AE411" s="186">
        <f t="shared" si="92"/>
        <v>1</v>
      </c>
      <c r="AF411" s="186">
        <f>IF(AND(COUNTIFS($J$18:J411,J411)=1,AE411=1),1,"")</f>
        <v>1</v>
      </c>
      <c r="AG411" s="186">
        <f>IF(C411="","",IF(AND(COUNTIFS($J$18:J411,J411)=1,C411&lt;&gt;""),1,""))</f>
        <v>1</v>
      </c>
      <c r="AH411" s="186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214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28</v>
      </c>
      <c r="B412" s="179">
        <v>2018</v>
      </c>
      <c r="C412" s="179">
        <v>12</v>
      </c>
      <c r="D412" s="39" t="str">
        <f t="shared" si="87"/>
        <v>Q3</v>
      </c>
      <c r="E412" s="13" t="s">
        <v>28</v>
      </c>
      <c r="F412" s="179">
        <v>2019</v>
      </c>
      <c r="G412" s="179">
        <v>2</v>
      </c>
      <c r="H412" s="191"/>
      <c r="I412" s="39" t="str">
        <f t="shared" si="89"/>
        <v>Q4</v>
      </c>
      <c r="J412" s="191" t="s">
        <v>496</v>
      </c>
      <c r="K412" s="191" t="s">
        <v>497</v>
      </c>
      <c r="L412" s="17" t="s">
        <v>78</v>
      </c>
      <c r="M412" s="13" t="s">
        <v>46</v>
      </c>
      <c r="N412" s="13">
        <v>1</v>
      </c>
      <c r="O412" s="13"/>
      <c r="P412" s="39" t="str">
        <f t="shared" si="90"/>
        <v>MAIN UNIT</v>
      </c>
      <c r="Q412" s="13" t="s">
        <v>47</v>
      </c>
      <c r="R412" s="13" t="s">
        <v>498</v>
      </c>
      <c r="S412" s="13" t="s">
        <v>36</v>
      </c>
      <c r="T412" s="13" t="s">
        <v>64</v>
      </c>
      <c r="U412" s="13" t="s">
        <v>65</v>
      </c>
      <c r="V412" s="13" t="s">
        <v>121</v>
      </c>
      <c r="W412" s="13" t="s">
        <v>50</v>
      </c>
      <c r="X412" s="192">
        <v>1000000</v>
      </c>
      <c r="Y412" s="193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85">
        <f t="shared" si="91"/>
        <v>119064.65517241378</v>
      </c>
      <c r="AD412" s="141">
        <v>0.1201</v>
      </c>
      <c r="AE412" s="186">
        <f t="shared" si="92"/>
        <v>0</v>
      </c>
      <c r="AF412" s="186" t="str">
        <f>IF(AND(COUNTIFS($J$18:J412,J412)=1,AE412=1),1,"")</f>
        <v/>
      </c>
      <c r="AG412" s="186">
        <f>IF(C412="","",IF(AND(COUNTIFS($J$18:J412,J412)=1,C412&lt;&gt;""),1,""))</f>
        <v>1</v>
      </c>
      <c r="AH412" s="186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214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28</v>
      </c>
      <c r="B413" s="179">
        <v>2018</v>
      </c>
      <c r="C413" s="179">
        <v>12</v>
      </c>
      <c r="D413" s="39" t="str">
        <f t="shared" si="87"/>
        <v>Q3</v>
      </c>
      <c r="E413" s="13" t="s">
        <v>28</v>
      </c>
      <c r="F413" s="179">
        <v>2019</v>
      </c>
      <c r="G413" s="179">
        <v>3</v>
      </c>
      <c r="H413" s="191"/>
      <c r="I413" s="39" t="str">
        <f t="shared" si="89"/>
        <v>Q4</v>
      </c>
      <c r="J413" s="191" t="s">
        <v>499</v>
      </c>
      <c r="K413" s="191" t="s">
        <v>500</v>
      </c>
      <c r="L413" s="17" t="s">
        <v>54</v>
      </c>
      <c r="M413" s="13" t="s">
        <v>46</v>
      </c>
      <c r="N413" s="13">
        <v>1</v>
      </c>
      <c r="O413" s="13"/>
      <c r="P413" s="39" t="str">
        <f t="shared" si="90"/>
        <v>MAIN UNIT</v>
      </c>
      <c r="Q413" s="13" t="s">
        <v>47</v>
      </c>
      <c r="R413" s="13" t="s">
        <v>48</v>
      </c>
      <c r="S413" s="13" t="s">
        <v>37</v>
      </c>
      <c r="T413" s="13" t="s">
        <v>74</v>
      </c>
      <c r="U413" s="13" t="s">
        <v>57</v>
      </c>
      <c r="V413" s="13" t="s">
        <v>80</v>
      </c>
      <c r="W413" s="13" t="s">
        <v>50</v>
      </c>
      <c r="X413" s="192">
        <v>740000</v>
      </c>
      <c r="Y413" s="193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85">
        <f t="shared" si="91"/>
        <v>73629.999999999985</v>
      </c>
      <c r="AD413" s="141">
        <v>9.9500000000000005E-2</v>
      </c>
      <c r="AE413" s="186">
        <f t="shared" si="92"/>
        <v>0</v>
      </c>
      <c r="AF413" s="186" t="str">
        <f>IF(AND(COUNTIFS($J$18:J413,J413)=1,AE413=1),1,"")</f>
        <v/>
      </c>
      <c r="AG413" s="186">
        <f>IF(C413="","",IF(AND(COUNTIFS($J$18:J413,J413)=1,C413&lt;&gt;""),1,""))</f>
        <v>1</v>
      </c>
      <c r="AH413" s="186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214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43</v>
      </c>
      <c r="B414" s="179">
        <v>2018</v>
      </c>
      <c r="C414" s="179">
        <v>2</v>
      </c>
      <c r="D414" s="39" t="str">
        <f t="shared" si="87"/>
        <v>Q4</v>
      </c>
      <c r="E414" s="13" t="s">
        <v>28</v>
      </c>
      <c r="F414" s="179">
        <v>2019</v>
      </c>
      <c r="G414" s="179">
        <v>3</v>
      </c>
      <c r="H414" s="191"/>
      <c r="I414" s="39" t="str">
        <f t="shared" si="89"/>
        <v>Q4</v>
      </c>
      <c r="J414" s="191" t="s">
        <v>283</v>
      </c>
      <c r="K414" s="191" t="s">
        <v>284</v>
      </c>
      <c r="L414" s="17" t="s">
        <v>63</v>
      </c>
      <c r="M414" s="13" t="s">
        <v>46</v>
      </c>
      <c r="N414" s="13">
        <v>1</v>
      </c>
      <c r="O414" s="13"/>
      <c r="P414" s="39" t="str">
        <f t="shared" si="90"/>
        <v>MAIN UNIT</v>
      </c>
      <c r="Q414" s="13" t="s">
        <v>47</v>
      </c>
      <c r="R414" s="13" t="s">
        <v>48</v>
      </c>
      <c r="S414" s="13" t="s">
        <v>36</v>
      </c>
      <c r="T414" s="13" t="s">
        <v>64</v>
      </c>
      <c r="U414" s="13" t="s">
        <v>65</v>
      </c>
      <c r="V414" s="13" t="s">
        <v>285</v>
      </c>
      <c r="W414" s="13" t="s">
        <v>95</v>
      </c>
      <c r="X414" s="192">
        <v>10000000</v>
      </c>
      <c r="Y414" s="193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85">
        <f t="shared" si="91"/>
        <v>77398.400000000009</v>
      </c>
      <c r="AD414" s="141">
        <v>0.1072</v>
      </c>
      <c r="AE414" s="186">
        <f t="shared" si="92"/>
        <v>0</v>
      </c>
      <c r="AF414" s="186" t="str">
        <f>IF(AND(COUNTIFS($J$18:J414,J414)=1,AE414=1),1,"")</f>
        <v/>
      </c>
      <c r="AG414" s="186" t="str">
        <f>IF(C414="","",IF(AND(COUNTIFS($J$18:J414,J414)=1,C414&lt;&gt;""),1,""))</f>
        <v/>
      </c>
      <c r="AH414" s="186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214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43</v>
      </c>
      <c r="B415" s="179">
        <v>2018</v>
      </c>
      <c r="C415" s="179">
        <v>1</v>
      </c>
      <c r="D415" s="39" t="str">
        <f t="shared" si="87"/>
        <v>Q4</v>
      </c>
      <c r="E415" s="13" t="s">
        <v>34</v>
      </c>
      <c r="F415" s="179">
        <v>2019</v>
      </c>
      <c r="G415" s="179">
        <v>8</v>
      </c>
      <c r="H415" s="191"/>
      <c r="I415" s="39" t="str">
        <f t="shared" si="89"/>
        <v>Q2</v>
      </c>
      <c r="J415" s="191" t="s">
        <v>501</v>
      </c>
      <c r="K415" s="191" t="s">
        <v>502</v>
      </c>
      <c r="L415" s="17" t="s">
        <v>63</v>
      </c>
      <c r="M415" s="13" t="s">
        <v>46</v>
      </c>
      <c r="N415" s="13">
        <v>1</v>
      </c>
      <c r="O415" s="13"/>
      <c r="P415" s="39" t="str">
        <f t="shared" si="90"/>
        <v>MAIN UNIT</v>
      </c>
      <c r="Q415" s="13" t="s">
        <v>47</v>
      </c>
      <c r="R415" s="13" t="s">
        <v>48</v>
      </c>
      <c r="S415" s="13" t="s">
        <v>36</v>
      </c>
      <c r="T415" s="13" t="s">
        <v>64</v>
      </c>
      <c r="U415" s="13" t="s">
        <v>65</v>
      </c>
      <c r="V415" s="13" t="s">
        <v>118</v>
      </c>
      <c r="W415" s="13" t="s">
        <v>95</v>
      </c>
      <c r="X415" s="192">
        <v>12440000</v>
      </c>
      <c r="Y415" s="193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85">
        <f t="shared" si="91"/>
        <v>182502.264</v>
      </c>
      <c r="AD415" s="141">
        <v>0.1996</v>
      </c>
      <c r="AE415" s="186">
        <f t="shared" si="92"/>
        <v>0</v>
      </c>
      <c r="AF415" s="186" t="str">
        <f>IF(AND(COUNTIFS($J$18:J415,J415)=1,AE415=1),1,"")</f>
        <v/>
      </c>
      <c r="AG415" s="186">
        <f>IF(C415="","",IF(AND(COUNTIFS($J$18:J415,J415)=1,C415&lt;&gt;""),1,""))</f>
        <v>1</v>
      </c>
      <c r="AH415" s="186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503</v>
      </c>
      <c r="AP415" s="28" t="str">
        <f t="shared" si="96"/>
        <v>20198</v>
      </c>
      <c r="AQ415" s="28" t="str">
        <f t="shared" si="97"/>
        <v>20198JPY</v>
      </c>
      <c r="AR415" s="214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28</v>
      </c>
      <c r="B416" s="179">
        <v>2018</v>
      </c>
      <c r="C416" s="179">
        <v>7</v>
      </c>
      <c r="D416" s="39" t="str">
        <f t="shared" si="87"/>
        <v>Q2</v>
      </c>
      <c r="E416" s="13" t="s">
        <v>28</v>
      </c>
      <c r="F416" s="179">
        <v>2019</v>
      </c>
      <c r="G416" s="179">
        <v>1</v>
      </c>
      <c r="H416" s="191"/>
      <c r="I416" s="39" t="str">
        <f t="shared" si="89"/>
        <v>Q4</v>
      </c>
      <c r="J416" s="191" t="s">
        <v>504</v>
      </c>
      <c r="K416" s="191" t="s">
        <v>3103</v>
      </c>
      <c r="L416" s="17" t="s">
        <v>78</v>
      </c>
      <c r="M416" s="13" t="s">
        <v>46</v>
      </c>
      <c r="N416" s="13">
        <v>1</v>
      </c>
      <c r="O416" s="13"/>
      <c r="P416" s="39" t="str">
        <f t="shared" si="90"/>
        <v>MAIN UNIT</v>
      </c>
      <c r="Q416" s="13" t="s">
        <v>47</v>
      </c>
      <c r="R416" s="13" t="s">
        <v>48</v>
      </c>
      <c r="S416" s="13" t="s">
        <v>38</v>
      </c>
      <c r="T416" s="13" t="s">
        <v>324</v>
      </c>
      <c r="U416" s="13" t="s">
        <v>136</v>
      </c>
      <c r="V416" s="13" t="s">
        <v>146</v>
      </c>
      <c r="W416" s="13" t="s">
        <v>50</v>
      </c>
      <c r="X416" s="192">
        <v>900000</v>
      </c>
      <c r="Y416" s="193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85">
        <f t="shared" si="91"/>
        <v>90164.870689655174</v>
      </c>
      <c r="AD416" s="141">
        <v>0.1033</v>
      </c>
      <c r="AE416" s="186">
        <f t="shared" si="92"/>
        <v>0</v>
      </c>
      <c r="AF416" s="186" t="str">
        <f>IF(AND(COUNTIFS($J$18:J416,J416)=1,AE416=1),1,"")</f>
        <v/>
      </c>
      <c r="AG416" s="186">
        <f>IF(C416="","",IF(AND(COUNTIFS($J$18:J416,J416)=1,C416&lt;&gt;""),1,""))</f>
        <v>1</v>
      </c>
      <c r="AH416" s="186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47</v>
      </c>
      <c r="AP416" s="28" t="str">
        <f t="shared" si="96"/>
        <v>20191</v>
      </c>
      <c r="AQ416" s="28" t="str">
        <f t="shared" si="97"/>
        <v>20191RMB</v>
      </c>
      <c r="AR416" s="214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28</v>
      </c>
      <c r="B417" s="179">
        <v>2018</v>
      </c>
      <c r="C417" s="179">
        <v>7</v>
      </c>
      <c r="D417" s="39" t="str">
        <f t="shared" si="87"/>
        <v>Q2</v>
      </c>
      <c r="E417" s="13" t="s">
        <v>28</v>
      </c>
      <c r="F417" s="179">
        <v>2019</v>
      </c>
      <c r="G417" s="179">
        <v>1</v>
      </c>
      <c r="H417" s="191"/>
      <c r="I417" s="39" t="str">
        <f t="shared" si="89"/>
        <v>Q4</v>
      </c>
      <c r="J417" s="191" t="s">
        <v>504</v>
      </c>
      <c r="K417" s="191" t="s">
        <v>3103</v>
      </c>
      <c r="L417" s="17" t="s">
        <v>45</v>
      </c>
      <c r="M417" s="13" t="s">
        <v>46</v>
      </c>
      <c r="N417" s="13">
        <v>1</v>
      </c>
      <c r="O417" s="13"/>
      <c r="P417" s="39" t="str">
        <f t="shared" si="90"/>
        <v>MAIN UNIT</v>
      </c>
      <c r="Q417" s="13" t="s">
        <v>47</v>
      </c>
      <c r="R417" s="13" t="s">
        <v>48</v>
      </c>
      <c r="S417" s="13" t="s">
        <v>38</v>
      </c>
      <c r="T417" s="13" t="s">
        <v>324</v>
      </c>
      <c r="U417" s="13" t="s">
        <v>136</v>
      </c>
      <c r="V417" s="13" t="s">
        <v>146</v>
      </c>
      <c r="W417" s="13" t="s">
        <v>50</v>
      </c>
      <c r="X417" s="192">
        <v>687000</v>
      </c>
      <c r="Y417" s="193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85">
        <f t="shared" si="91"/>
        <v>68825.851293103449</v>
      </c>
      <c r="AD417" s="141">
        <v>0.1033</v>
      </c>
      <c r="AE417" s="186">
        <f t="shared" si="92"/>
        <v>0</v>
      </c>
      <c r="AF417" s="186" t="str">
        <f>IF(AND(COUNTIFS($J$18:J417,J417)=1,AE417=1),1,"")</f>
        <v/>
      </c>
      <c r="AG417" s="186" t="str">
        <f>IF(C417="","",IF(AND(COUNTIFS($J$18:J417,J417)=1,C417&lt;&gt;""),1,""))</f>
        <v/>
      </c>
      <c r="AH417" s="186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47</v>
      </c>
      <c r="AP417" s="28" t="str">
        <f t="shared" si="96"/>
        <v>20191</v>
      </c>
      <c r="AQ417" s="28" t="str">
        <f t="shared" si="97"/>
        <v>20191RMB</v>
      </c>
      <c r="AR417" s="214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28</v>
      </c>
      <c r="B418" s="179">
        <v>2018</v>
      </c>
      <c r="C418" s="179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28</v>
      </c>
      <c r="F418" s="179">
        <v>2019</v>
      </c>
      <c r="G418" s="179">
        <v>3</v>
      </c>
      <c r="H418" s="191"/>
      <c r="I418" s="39" t="str">
        <f t="shared" si="89"/>
        <v>Q4</v>
      </c>
      <c r="J418" s="191" t="s">
        <v>505</v>
      </c>
      <c r="K418" s="191" t="s">
        <v>3087</v>
      </c>
      <c r="L418" s="17" t="s">
        <v>78</v>
      </c>
      <c r="M418" s="13" t="s">
        <v>46</v>
      </c>
      <c r="N418" s="13">
        <v>1</v>
      </c>
      <c r="O418" s="13"/>
      <c r="P418" s="39" t="str">
        <f t="shared" si="90"/>
        <v>MAIN UNIT</v>
      </c>
      <c r="Q418" s="13" t="s">
        <v>55</v>
      </c>
      <c r="R418" s="13" t="s">
        <v>48</v>
      </c>
      <c r="S418" s="13" t="s">
        <v>39</v>
      </c>
      <c r="T418" s="13" t="s">
        <v>129</v>
      </c>
      <c r="U418" s="13" t="s">
        <v>130</v>
      </c>
      <c r="V418" s="13" t="s">
        <v>131</v>
      </c>
      <c r="W418" s="13" t="s">
        <v>50</v>
      </c>
      <c r="X418" s="192">
        <v>1390000</v>
      </c>
      <c r="Y418" s="193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85">
        <f t="shared" si="91"/>
        <v>166800</v>
      </c>
      <c r="AD418" s="141">
        <v>0.12</v>
      </c>
      <c r="AE418" s="186">
        <f t="shared" si="92"/>
        <v>1</v>
      </c>
      <c r="AF418" s="186">
        <f>IF(AND(COUNTIFS($J$18:J418,J418)=1,AE418=1),1,"")</f>
        <v>1</v>
      </c>
      <c r="AG418" s="186">
        <f>IF(C418="","",IF(AND(COUNTIFS($J$18:J418,J418)=1,C418&lt;&gt;""),1,""))</f>
        <v>1</v>
      </c>
      <c r="AH418" s="186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47</v>
      </c>
      <c r="AP418" s="28" t="str">
        <f t="shared" si="96"/>
        <v>20193</v>
      </c>
      <c r="AQ418" s="28" t="str">
        <f t="shared" si="97"/>
        <v>20193RMB</v>
      </c>
      <c r="AR418" s="214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28</v>
      </c>
      <c r="B419" s="179">
        <v>2018</v>
      </c>
      <c r="C419" s="179">
        <v>7</v>
      </c>
      <c r="D419" s="39" t="str">
        <f t="shared" si="102"/>
        <v>Q2</v>
      </c>
      <c r="E419" s="13" t="s">
        <v>34</v>
      </c>
      <c r="F419" s="179">
        <v>2019</v>
      </c>
      <c r="G419" s="179">
        <v>5</v>
      </c>
      <c r="H419" s="191"/>
      <c r="I419" s="39" t="str">
        <f t="shared" si="89"/>
        <v>Q1</v>
      </c>
      <c r="J419" s="191" t="s">
        <v>506</v>
      </c>
      <c r="K419" s="191" t="s">
        <v>507</v>
      </c>
      <c r="L419" s="17" t="s">
        <v>78</v>
      </c>
      <c r="M419" s="13" t="s">
        <v>46</v>
      </c>
      <c r="N419" s="13">
        <v>1</v>
      </c>
      <c r="O419" s="13"/>
      <c r="P419" s="39" t="str">
        <f t="shared" si="90"/>
        <v>MAIN UNIT</v>
      </c>
      <c r="Q419" s="13" t="s">
        <v>47</v>
      </c>
      <c r="R419" s="13" t="s">
        <v>48</v>
      </c>
      <c r="S419" s="13" t="s">
        <v>344</v>
      </c>
      <c r="T419" s="13" t="s">
        <v>64</v>
      </c>
      <c r="U419" s="13" t="s">
        <v>3308</v>
      </c>
      <c r="V419" s="13" t="s">
        <v>508</v>
      </c>
      <c r="W419" s="13" t="s">
        <v>95</v>
      </c>
      <c r="X419" s="192">
        <v>12400000</v>
      </c>
      <c r="Y419" s="193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85">
        <f t="shared" si="91"/>
        <v>160745.66399999999</v>
      </c>
      <c r="AD419" s="141">
        <v>0.18079999999999999</v>
      </c>
      <c r="AE419" s="186">
        <f t="shared" si="92"/>
        <v>0</v>
      </c>
      <c r="AF419" s="186" t="str">
        <f>IF(AND(COUNTIFS($J$18:J419,J419)=1,AE419=1),1,"")</f>
        <v/>
      </c>
      <c r="AG419" s="186">
        <f>IF(C419="","",IF(AND(COUNTIFS($J$18:J419,J419)=1,C419&lt;&gt;""),1,""))</f>
        <v>1</v>
      </c>
      <c r="AH419" s="186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214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28</v>
      </c>
      <c r="B420" s="179">
        <v>2018</v>
      </c>
      <c r="C420" s="179">
        <v>6</v>
      </c>
      <c r="D420" s="39" t="str">
        <f t="shared" si="102"/>
        <v>Q1</v>
      </c>
      <c r="E420" s="13" t="s">
        <v>34</v>
      </c>
      <c r="F420" s="179">
        <v>2019</v>
      </c>
      <c r="G420" s="179">
        <v>4</v>
      </c>
      <c r="H420" s="191"/>
      <c r="I420" s="39" t="str">
        <f t="shared" si="89"/>
        <v>Q1</v>
      </c>
      <c r="J420" s="191" t="s">
        <v>509</v>
      </c>
      <c r="K420" s="191" t="s">
        <v>3104</v>
      </c>
      <c r="L420" s="17" t="s">
        <v>63</v>
      </c>
      <c r="M420" s="13" t="s">
        <v>46</v>
      </c>
      <c r="N420" s="13">
        <v>1</v>
      </c>
      <c r="O420" s="13"/>
      <c r="P420" s="39" t="str">
        <f t="shared" si="90"/>
        <v>MAIN UNIT</v>
      </c>
      <c r="Q420" s="13" t="s">
        <v>47</v>
      </c>
      <c r="R420" s="13" t="s">
        <v>48</v>
      </c>
      <c r="S420" s="13" t="s">
        <v>38</v>
      </c>
      <c r="T420" s="13" t="s">
        <v>135</v>
      </c>
      <c r="U420" s="13" t="s">
        <v>136</v>
      </c>
      <c r="V420" s="13" t="s">
        <v>471</v>
      </c>
      <c r="W420" s="13" t="s">
        <v>50</v>
      </c>
      <c r="X420" s="192">
        <v>779310.34</v>
      </c>
      <c r="Y420" s="193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85">
        <f t="shared" si="91"/>
        <v>81679.999494017698</v>
      </c>
      <c r="AD420" s="141">
        <v>0.1021</v>
      </c>
      <c r="AE420" s="186">
        <f t="shared" si="92"/>
        <v>0</v>
      </c>
      <c r="AF420" s="186" t="str">
        <f>IF(AND(COUNTIFS($J$18:J420,J420)=1,AE420=1),1,"")</f>
        <v/>
      </c>
      <c r="AG420" s="186">
        <f>IF(C420="","",IF(AND(COUNTIFS($J$18:J420,J420)=1,C420&lt;&gt;""),1,""))</f>
        <v>1</v>
      </c>
      <c r="AH420" s="186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214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28</v>
      </c>
      <c r="B421" s="179">
        <v>2018</v>
      </c>
      <c r="C421" s="179">
        <v>6</v>
      </c>
      <c r="D421" s="39" t="str">
        <f t="shared" si="102"/>
        <v>Q1</v>
      </c>
      <c r="E421" s="13" t="s">
        <v>34</v>
      </c>
      <c r="F421" s="179">
        <v>2019</v>
      </c>
      <c r="G421" s="179">
        <v>4</v>
      </c>
      <c r="H421" s="191"/>
      <c r="I421" s="39" t="str">
        <f t="shared" si="89"/>
        <v>Q1</v>
      </c>
      <c r="J421" s="191" t="s">
        <v>509</v>
      </c>
      <c r="K421" s="191" t="s">
        <v>3104</v>
      </c>
      <c r="L421" s="17" t="s">
        <v>54</v>
      </c>
      <c r="M421" s="13" t="s">
        <v>46</v>
      </c>
      <c r="N421" s="13">
        <v>1</v>
      </c>
      <c r="O421" s="13"/>
      <c r="P421" s="39" t="str">
        <f t="shared" si="90"/>
        <v>MAIN UNIT</v>
      </c>
      <c r="Q421" s="13" t="s">
        <v>47</v>
      </c>
      <c r="R421" s="13" t="s">
        <v>48</v>
      </c>
      <c r="S421" s="13" t="s">
        <v>38</v>
      </c>
      <c r="T421" s="13" t="s">
        <v>135</v>
      </c>
      <c r="U421" s="13" t="s">
        <v>136</v>
      </c>
      <c r="V421" s="13" t="s">
        <v>471</v>
      </c>
      <c r="W421" s="13" t="s">
        <v>50</v>
      </c>
      <c r="X421" s="192">
        <v>584482.76</v>
      </c>
      <c r="Y421" s="193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85">
        <f t="shared" si="91"/>
        <v>61260.000144566366</v>
      </c>
      <c r="AD421" s="141">
        <v>0.1021</v>
      </c>
      <c r="AE421" s="186">
        <f t="shared" si="92"/>
        <v>0</v>
      </c>
      <c r="AF421" s="186" t="str">
        <f>IF(AND(COUNTIFS($J$18:J421,J421)=1,AE421=1),1,"")</f>
        <v/>
      </c>
      <c r="AG421" s="186" t="str">
        <f>IF(C421="","",IF(AND(COUNTIFS($J$18:J421,J421)=1,C421&lt;&gt;""),1,""))</f>
        <v/>
      </c>
      <c r="AH421" s="186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214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28</v>
      </c>
      <c r="B422" s="179">
        <v>2018</v>
      </c>
      <c r="C422" s="179">
        <v>6</v>
      </c>
      <c r="D422" s="39" t="str">
        <f t="shared" si="102"/>
        <v>Q1</v>
      </c>
      <c r="E422" s="13" t="s">
        <v>28</v>
      </c>
      <c r="F422" s="179">
        <v>2019</v>
      </c>
      <c r="G422" s="179">
        <v>2</v>
      </c>
      <c r="H422" s="191"/>
      <c r="I422" s="39" t="str">
        <f t="shared" si="89"/>
        <v>Q4</v>
      </c>
      <c r="J422" s="191" t="s">
        <v>510</v>
      </c>
      <c r="K422" s="191" t="s">
        <v>511</v>
      </c>
      <c r="L422" s="17" t="s">
        <v>78</v>
      </c>
      <c r="M422" s="13" t="s">
        <v>46</v>
      </c>
      <c r="N422" s="13">
        <v>1</v>
      </c>
      <c r="O422" s="13"/>
      <c r="P422" s="39" t="str">
        <f t="shared" si="90"/>
        <v>MAIN UNIT</v>
      </c>
      <c r="Q422" s="13" t="s">
        <v>47</v>
      </c>
      <c r="R422" s="13" t="s">
        <v>48</v>
      </c>
      <c r="S422" s="13" t="s">
        <v>36</v>
      </c>
      <c r="T422" s="13" t="s">
        <v>107</v>
      </c>
      <c r="U422" s="13" t="s">
        <v>65</v>
      </c>
      <c r="V422" s="13" t="s">
        <v>108</v>
      </c>
      <c r="W422" s="13" t="s">
        <v>95</v>
      </c>
      <c r="X422" s="192">
        <v>19700000</v>
      </c>
      <c r="Y422" s="193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85">
        <f t="shared" si="91"/>
        <v>165211.095</v>
      </c>
      <c r="AD422" s="141">
        <v>0.11409999999999999</v>
      </c>
      <c r="AE422" s="186">
        <f t="shared" si="92"/>
        <v>0</v>
      </c>
      <c r="AF422" s="186" t="str">
        <f>IF(AND(COUNTIFS($J$18:J422,J422)=1,AE422=1),1,"")</f>
        <v/>
      </c>
      <c r="AG422" s="186">
        <f>IF(C422="","",IF(AND(COUNTIFS($J$18:J422,J422)=1,C422&lt;&gt;""),1,""))</f>
        <v>1</v>
      </c>
      <c r="AH422" s="186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214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28</v>
      </c>
      <c r="B423" s="179">
        <v>2018</v>
      </c>
      <c r="C423" s="179">
        <v>6</v>
      </c>
      <c r="D423" s="39" t="str">
        <f t="shared" si="102"/>
        <v>Q1</v>
      </c>
      <c r="E423" s="13" t="s">
        <v>28</v>
      </c>
      <c r="F423" s="179">
        <v>2019</v>
      </c>
      <c r="G423" s="179">
        <v>3</v>
      </c>
      <c r="H423" s="191"/>
      <c r="I423" s="39" t="str">
        <f t="shared" si="89"/>
        <v>Q4</v>
      </c>
      <c r="J423" s="191" t="s">
        <v>512</v>
      </c>
      <c r="K423" s="191" t="s">
        <v>513</v>
      </c>
      <c r="L423" s="17" t="s">
        <v>54</v>
      </c>
      <c r="M423" s="13" t="s">
        <v>46</v>
      </c>
      <c r="N423" s="13">
        <v>2</v>
      </c>
      <c r="O423" s="13"/>
      <c r="P423" s="39" t="str">
        <f t="shared" si="90"/>
        <v>MAIN UNIT</v>
      </c>
      <c r="Q423" s="13" t="s">
        <v>47</v>
      </c>
      <c r="R423" s="13" t="s">
        <v>48</v>
      </c>
      <c r="S423" s="13" t="s">
        <v>36</v>
      </c>
      <c r="T423" s="13" t="s">
        <v>64</v>
      </c>
      <c r="U423" s="13" t="s">
        <v>65</v>
      </c>
      <c r="V423" s="13" t="s">
        <v>113</v>
      </c>
      <c r="W423" s="13" t="s">
        <v>95</v>
      </c>
      <c r="X423" s="192">
        <v>9275000</v>
      </c>
      <c r="Y423" s="193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85">
        <f t="shared" si="91"/>
        <v>216700.35800000001</v>
      </c>
      <c r="AD423" s="141">
        <v>0.1618</v>
      </c>
      <c r="AE423" s="186">
        <f t="shared" si="92"/>
        <v>0</v>
      </c>
      <c r="AF423" s="186" t="str">
        <f>IF(AND(COUNTIFS($J$18:J423,J423)=1,AE423=1),1,"")</f>
        <v/>
      </c>
      <c r="AG423" s="186">
        <f>IF(C423="","",IF(AND(COUNTIFS($J$18:J423,J423)=1,C423&lt;&gt;""),1,""))</f>
        <v>1</v>
      </c>
      <c r="AH423" s="186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214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28</v>
      </c>
      <c r="B424" s="179">
        <v>2018</v>
      </c>
      <c r="C424" s="179">
        <v>5</v>
      </c>
      <c r="D424" s="39" t="str">
        <f t="shared" si="102"/>
        <v>Q1</v>
      </c>
      <c r="E424" s="13" t="s">
        <v>34</v>
      </c>
      <c r="F424" s="179">
        <v>2019</v>
      </c>
      <c r="G424" s="179">
        <v>4</v>
      </c>
      <c r="H424" s="191"/>
      <c r="I424" s="39" t="str">
        <f t="shared" si="89"/>
        <v>Q1</v>
      </c>
      <c r="J424" s="191" t="s">
        <v>514</v>
      </c>
      <c r="K424" s="191" t="s">
        <v>515</v>
      </c>
      <c r="L424" s="17" t="s">
        <v>54</v>
      </c>
      <c r="M424" s="13" t="s">
        <v>46</v>
      </c>
      <c r="N424" s="13">
        <v>1</v>
      </c>
      <c r="O424" s="13"/>
      <c r="P424" s="39" t="str">
        <f t="shared" si="90"/>
        <v>MAIN UNIT</v>
      </c>
      <c r="Q424" s="13" t="s">
        <v>373</v>
      </c>
      <c r="R424" s="13" t="s">
        <v>48</v>
      </c>
      <c r="S424" s="13" t="s">
        <v>36</v>
      </c>
      <c r="T424" s="13" t="s">
        <v>64</v>
      </c>
      <c r="U424" s="13" t="s">
        <v>65</v>
      </c>
      <c r="V424" s="13" t="s">
        <v>92</v>
      </c>
      <c r="W424" s="13" t="s">
        <v>50</v>
      </c>
      <c r="X424" s="192">
        <v>756588</v>
      </c>
      <c r="Y424" s="193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85">
        <f t="shared" si="91"/>
        <v>149199.15359999999</v>
      </c>
      <c r="AD424" s="141">
        <v>0.19209999999999999</v>
      </c>
      <c r="AE424" s="186">
        <f t="shared" si="92"/>
        <v>1</v>
      </c>
      <c r="AF424" s="186">
        <f>IF(AND(COUNTIFS($J$18:J424,J424)=1,AE424=1),1,"")</f>
        <v>1</v>
      </c>
      <c r="AG424" s="186">
        <f>IF(C424="","",IF(AND(COUNTIFS($J$18:J424,J424)=1,C424&lt;&gt;""),1,""))</f>
        <v>1</v>
      </c>
      <c r="AH424" s="186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214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28</v>
      </c>
      <c r="B425" s="179">
        <v>2018</v>
      </c>
      <c r="C425" s="179">
        <v>5</v>
      </c>
      <c r="D425" s="39" t="str">
        <f t="shared" si="102"/>
        <v>Q1</v>
      </c>
      <c r="E425" s="13" t="s">
        <v>34</v>
      </c>
      <c r="F425" s="179">
        <v>2019</v>
      </c>
      <c r="G425" s="179">
        <v>4</v>
      </c>
      <c r="H425" s="191"/>
      <c r="I425" s="39" t="str">
        <f t="shared" si="89"/>
        <v>Q1</v>
      </c>
      <c r="J425" s="191" t="s">
        <v>514</v>
      </c>
      <c r="K425" s="191" t="s">
        <v>515</v>
      </c>
      <c r="L425" s="17" t="s">
        <v>78</v>
      </c>
      <c r="M425" s="13" t="s">
        <v>46</v>
      </c>
      <c r="N425" s="13">
        <v>1</v>
      </c>
      <c r="O425" s="13"/>
      <c r="P425" s="39" t="str">
        <f t="shared" si="90"/>
        <v>MAIN UNIT</v>
      </c>
      <c r="Q425" s="13" t="s">
        <v>373</v>
      </c>
      <c r="R425" s="13" t="s">
        <v>48</v>
      </c>
      <c r="S425" s="13" t="s">
        <v>36</v>
      </c>
      <c r="T425" s="13" t="s">
        <v>64</v>
      </c>
      <c r="U425" s="13" t="s">
        <v>65</v>
      </c>
      <c r="V425" s="13" t="s">
        <v>92</v>
      </c>
      <c r="W425" s="13" t="s">
        <v>50</v>
      </c>
      <c r="X425" s="192">
        <v>1000000</v>
      </c>
      <c r="Y425" s="193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85">
        <f t="shared" si="91"/>
        <v>197200</v>
      </c>
      <c r="AD425" s="141">
        <v>0.19209999999999999</v>
      </c>
      <c r="AE425" s="186">
        <f t="shared" si="92"/>
        <v>1</v>
      </c>
      <c r="AF425" s="186" t="str">
        <f>IF(AND(COUNTIFS($J$18:J425,J425)=1,AE425=1),1,"")</f>
        <v/>
      </c>
      <c r="AG425" s="186" t="str">
        <f>IF(C425="","",IF(AND(COUNTIFS($J$18:J425,J425)=1,C425&lt;&gt;""),1,""))</f>
        <v/>
      </c>
      <c r="AH425" s="186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214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28</v>
      </c>
      <c r="B426" s="179">
        <v>2018</v>
      </c>
      <c r="C426" s="179">
        <v>5</v>
      </c>
      <c r="D426" s="39" t="str">
        <f t="shared" si="102"/>
        <v>Q1</v>
      </c>
      <c r="E426" s="13" t="s">
        <v>28</v>
      </c>
      <c r="F426" s="179">
        <v>2019</v>
      </c>
      <c r="G426" s="179">
        <v>3</v>
      </c>
      <c r="H426" s="191"/>
      <c r="I426" s="39" t="str">
        <f t="shared" si="89"/>
        <v>Q4</v>
      </c>
      <c r="J426" s="191" t="s">
        <v>516</v>
      </c>
      <c r="K426" s="191" t="s">
        <v>3316</v>
      </c>
      <c r="L426" s="17" t="s">
        <v>78</v>
      </c>
      <c r="M426" s="13" t="s">
        <v>46</v>
      </c>
      <c r="N426" s="13">
        <v>5</v>
      </c>
      <c r="O426" s="13"/>
      <c r="P426" s="39" t="str">
        <f t="shared" si="90"/>
        <v>MAIN UNIT</v>
      </c>
      <c r="Q426" s="13" t="s">
        <v>455</v>
      </c>
      <c r="R426" s="13" t="s">
        <v>48</v>
      </c>
      <c r="S426" s="13" t="s">
        <v>36</v>
      </c>
      <c r="T426" s="13" t="s">
        <v>64</v>
      </c>
      <c r="U426" s="13" t="s">
        <v>65</v>
      </c>
      <c r="V426" s="13" t="s">
        <v>118</v>
      </c>
      <c r="W426" s="13" t="s">
        <v>95</v>
      </c>
      <c r="X426" s="192">
        <v>19000000</v>
      </c>
      <c r="Y426" s="193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85">
        <f t="shared" si="91"/>
        <v>1113215.7</v>
      </c>
      <c r="AD426" s="141">
        <v>0.1623</v>
      </c>
      <c r="AE426" s="186">
        <f t="shared" si="92"/>
        <v>0</v>
      </c>
      <c r="AF426" s="186" t="str">
        <f>IF(AND(COUNTIFS($J$18:J426,J426)=1,AE426=1),1,"")</f>
        <v/>
      </c>
      <c r="AG426" s="186">
        <f>IF(C426="","",IF(AND(COUNTIFS($J$18:J426,J426)=1,C426&lt;&gt;""),1,""))</f>
        <v>1</v>
      </c>
      <c r="AH426" s="186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214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28</v>
      </c>
      <c r="B427" s="179">
        <v>2018</v>
      </c>
      <c r="C427" s="179">
        <v>5</v>
      </c>
      <c r="D427" s="39" t="str">
        <f t="shared" si="102"/>
        <v>Q1</v>
      </c>
      <c r="E427" s="13" t="s">
        <v>28</v>
      </c>
      <c r="F427" s="179">
        <v>2019</v>
      </c>
      <c r="G427" s="179">
        <v>3</v>
      </c>
      <c r="H427" s="191"/>
      <c r="I427" s="39" t="str">
        <f t="shared" si="89"/>
        <v>Q4</v>
      </c>
      <c r="J427" s="191" t="s">
        <v>516</v>
      </c>
      <c r="K427" s="191" t="s">
        <v>3316</v>
      </c>
      <c r="L427" s="17" t="s">
        <v>54</v>
      </c>
      <c r="M427" s="13" t="s">
        <v>46</v>
      </c>
      <c r="N427" s="13">
        <v>2</v>
      </c>
      <c r="O427" s="13"/>
      <c r="P427" s="39" t="str">
        <f t="shared" si="90"/>
        <v>MAIN UNIT</v>
      </c>
      <c r="Q427" s="13" t="s">
        <v>455</v>
      </c>
      <c r="R427" s="13" t="s">
        <v>48</v>
      </c>
      <c r="S427" s="13" t="s">
        <v>36</v>
      </c>
      <c r="T427" s="13" t="s">
        <v>64</v>
      </c>
      <c r="U427" s="13" t="s">
        <v>65</v>
      </c>
      <c r="V427" s="13" t="s">
        <v>118</v>
      </c>
      <c r="W427" s="13" t="s">
        <v>95</v>
      </c>
      <c r="X427" s="192">
        <v>13150000</v>
      </c>
      <c r="Y427" s="193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85">
        <f t="shared" si="91"/>
        <v>308184.978</v>
      </c>
      <c r="AD427" s="141">
        <v>0.1623</v>
      </c>
      <c r="AE427" s="186">
        <f t="shared" si="92"/>
        <v>0</v>
      </c>
      <c r="AF427" s="186" t="str">
        <f>IF(AND(COUNTIFS($J$18:J427,J427)=1,AE427=1),1,"")</f>
        <v/>
      </c>
      <c r="AG427" s="186" t="str">
        <f>IF(C427="","",IF(AND(COUNTIFS($J$18:J427,J427)=1,C427&lt;&gt;""),1,""))</f>
        <v/>
      </c>
      <c r="AH427" s="186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214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28</v>
      </c>
      <c r="B428" s="179">
        <v>2018</v>
      </c>
      <c r="C428" s="179">
        <v>11</v>
      </c>
      <c r="D428" s="39" t="str">
        <f t="shared" si="102"/>
        <v>Q3</v>
      </c>
      <c r="E428" s="13" t="s">
        <v>28</v>
      </c>
      <c r="F428" s="179">
        <v>2019</v>
      </c>
      <c r="G428" s="179">
        <v>2</v>
      </c>
      <c r="H428" s="191"/>
      <c r="I428" s="39" t="str">
        <f t="shared" si="89"/>
        <v>Q4</v>
      </c>
      <c r="J428" s="191" t="s">
        <v>517</v>
      </c>
      <c r="K428" s="191" t="s">
        <v>518</v>
      </c>
      <c r="L428" s="17" t="s">
        <v>78</v>
      </c>
      <c r="M428" s="13" t="s">
        <v>46</v>
      </c>
      <c r="N428" s="13">
        <v>1</v>
      </c>
      <c r="O428" s="13"/>
      <c r="P428" s="39" t="str">
        <f t="shared" si="90"/>
        <v>MAIN UNIT</v>
      </c>
      <c r="Q428" s="13" t="s">
        <v>55</v>
      </c>
      <c r="R428" s="13" t="s">
        <v>48</v>
      </c>
      <c r="S428" s="13" t="s">
        <v>36</v>
      </c>
      <c r="T428" s="13" t="s">
        <v>231</v>
      </c>
      <c r="U428" s="13" t="s">
        <v>65</v>
      </c>
      <c r="V428" s="13" t="s">
        <v>98</v>
      </c>
      <c r="W428" s="13" t="s">
        <v>95</v>
      </c>
      <c r="X428" s="192">
        <v>16151975</v>
      </c>
      <c r="Y428" s="193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85">
        <f t="shared" si="91"/>
        <v>238265.05161374997</v>
      </c>
      <c r="AD428" s="141">
        <v>0.20069999999999999</v>
      </c>
      <c r="AE428" s="186">
        <f t="shared" si="92"/>
        <v>1</v>
      </c>
      <c r="AF428" s="186">
        <f>IF(AND(COUNTIFS($J$18:J428,J428)=1,AE428=1),1,"")</f>
        <v>1</v>
      </c>
      <c r="AG428" s="186">
        <f>IF(C428="","",IF(AND(COUNTIFS($J$18:J428,J428)=1,C428&lt;&gt;""),1,""))</f>
        <v>1</v>
      </c>
      <c r="AH428" s="186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214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28</v>
      </c>
      <c r="B429" s="179">
        <v>2018</v>
      </c>
      <c r="C429" s="179">
        <v>11</v>
      </c>
      <c r="D429" s="39" t="str">
        <f t="shared" si="102"/>
        <v>Q3</v>
      </c>
      <c r="E429" s="13" t="s">
        <v>28</v>
      </c>
      <c r="F429" s="179">
        <v>2019</v>
      </c>
      <c r="G429" s="179">
        <v>2</v>
      </c>
      <c r="H429" s="191"/>
      <c r="I429" s="39" t="str">
        <f t="shared" si="89"/>
        <v>Q4</v>
      </c>
      <c r="J429" s="191" t="s">
        <v>519</v>
      </c>
      <c r="K429" s="191" t="s">
        <v>3105</v>
      </c>
      <c r="L429" s="17" t="s">
        <v>54</v>
      </c>
      <c r="M429" s="13" t="s">
        <v>46</v>
      </c>
      <c r="N429" s="13">
        <v>1</v>
      </c>
      <c r="O429" s="13"/>
      <c r="P429" s="39" t="str">
        <f t="shared" si="90"/>
        <v>MAIN UNIT</v>
      </c>
      <c r="Q429" s="13" t="s">
        <v>47</v>
      </c>
      <c r="R429" s="13" t="s">
        <v>48</v>
      </c>
      <c r="S429" s="13" t="s">
        <v>38</v>
      </c>
      <c r="T429" s="13" t="s">
        <v>324</v>
      </c>
      <c r="U429" s="13" t="s">
        <v>136</v>
      </c>
      <c r="V429" s="13" t="s">
        <v>520</v>
      </c>
      <c r="W429" s="13" t="s">
        <v>50</v>
      </c>
      <c r="X429" s="192">
        <v>811500</v>
      </c>
      <c r="Y429" s="193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85">
        <f t="shared" si="91"/>
        <v>80611.331896551725</v>
      </c>
      <c r="AD429" s="141">
        <v>0.1002</v>
      </c>
      <c r="AE429" s="186">
        <f t="shared" si="92"/>
        <v>0</v>
      </c>
      <c r="AF429" s="186" t="str">
        <f>IF(AND(COUNTIFS($J$18:J429,J429)=1,AE429=1),1,"")</f>
        <v/>
      </c>
      <c r="AG429" s="186">
        <f>IF(C429="","",IF(AND(COUNTIFS($J$18:J429,J429)=1,C429&lt;&gt;""),1,""))</f>
        <v>1</v>
      </c>
      <c r="AH429" s="186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214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28</v>
      </c>
      <c r="B430" s="179">
        <v>2018</v>
      </c>
      <c r="C430" s="179">
        <v>11</v>
      </c>
      <c r="D430" s="39" t="str">
        <f t="shared" si="102"/>
        <v>Q3</v>
      </c>
      <c r="E430" s="13" t="s">
        <v>28</v>
      </c>
      <c r="F430" s="179">
        <v>2019</v>
      </c>
      <c r="G430" s="179">
        <v>1</v>
      </c>
      <c r="H430" s="191"/>
      <c r="I430" s="39" t="str">
        <f t="shared" si="89"/>
        <v>Q4</v>
      </c>
      <c r="J430" s="191" t="s">
        <v>521</v>
      </c>
      <c r="K430" s="191" t="s">
        <v>522</v>
      </c>
      <c r="L430" s="17" t="s">
        <v>271</v>
      </c>
      <c r="M430" s="13" t="s">
        <v>46</v>
      </c>
      <c r="N430" s="13">
        <v>1</v>
      </c>
      <c r="O430" s="13"/>
      <c r="P430" s="39" t="str">
        <f t="shared" si="90"/>
        <v>MAIN UNIT</v>
      </c>
      <c r="Q430" s="13" t="s">
        <v>55</v>
      </c>
      <c r="R430" s="13" t="s">
        <v>48</v>
      </c>
      <c r="S430" s="13" t="s">
        <v>36</v>
      </c>
      <c r="T430" s="13" t="s">
        <v>231</v>
      </c>
      <c r="U430" s="13" t="s">
        <v>65</v>
      </c>
      <c r="V430" s="13" t="s">
        <v>66</v>
      </c>
      <c r="W430" s="13" t="s">
        <v>50</v>
      </c>
      <c r="X430" s="192">
        <v>1584000</v>
      </c>
      <c r="Y430" s="193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85">
        <f t="shared" si="91"/>
        <v>138719.4827586207</v>
      </c>
      <c r="AD430" s="141">
        <v>9.0300000000000005E-2</v>
      </c>
      <c r="AE430" s="186">
        <f t="shared" si="92"/>
        <v>1</v>
      </c>
      <c r="AF430" s="186">
        <f>IF(AND(COUNTIFS($J$18:J430,J430)=1,AE430=1),1,"")</f>
        <v>1</v>
      </c>
      <c r="AG430" s="186">
        <f>IF(C430="","",IF(AND(COUNTIFS($J$18:J430,J430)=1,C430&lt;&gt;""),1,""))</f>
        <v>1</v>
      </c>
      <c r="AH430" s="186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214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28</v>
      </c>
      <c r="B431" s="179">
        <v>2018</v>
      </c>
      <c r="C431" s="179">
        <v>11</v>
      </c>
      <c r="D431" s="39" t="str">
        <f t="shared" si="102"/>
        <v>Q3</v>
      </c>
      <c r="E431" s="13" t="s">
        <v>28</v>
      </c>
      <c r="F431" s="179">
        <v>2019</v>
      </c>
      <c r="G431" s="179">
        <v>1</v>
      </c>
      <c r="H431" s="191"/>
      <c r="I431" s="39" t="str">
        <f t="shared" si="89"/>
        <v>Q4</v>
      </c>
      <c r="J431" s="191" t="s">
        <v>521</v>
      </c>
      <c r="K431" s="191" t="s">
        <v>523</v>
      </c>
      <c r="L431" s="17" t="s">
        <v>271</v>
      </c>
      <c r="M431" s="13" t="s">
        <v>46</v>
      </c>
      <c r="N431" s="13">
        <v>1</v>
      </c>
      <c r="O431" s="13"/>
      <c r="P431" s="39" t="str">
        <f t="shared" si="90"/>
        <v>MAIN UNIT</v>
      </c>
      <c r="Q431" s="13" t="s">
        <v>55</v>
      </c>
      <c r="R431" s="13" t="s">
        <v>48</v>
      </c>
      <c r="S431" s="13" t="s">
        <v>36</v>
      </c>
      <c r="T431" s="13" t="s">
        <v>231</v>
      </c>
      <c r="U431" s="13" t="s">
        <v>65</v>
      </c>
      <c r="V431" s="13" t="s">
        <v>66</v>
      </c>
      <c r="W431" s="13" t="s">
        <v>50</v>
      </c>
      <c r="X431" s="192">
        <v>1584000</v>
      </c>
      <c r="Y431" s="193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85">
        <f t="shared" si="91"/>
        <v>138719.4827586207</v>
      </c>
      <c r="AD431" s="141">
        <v>9.0300000000000005E-2</v>
      </c>
      <c r="AE431" s="186">
        <f t="shared" si="92"/>
        <v>1</v>
      </c>
      <c r="AF431" s="186" t="str">
        <f>IF(AND(COUNTIFS($J$18:J431,J431)=1,AE431=1),1,"")</f>
        <v/>
      </c>
      <c r="AG431" s="186" t="str">
        <f>IF(C431="","",IF(AND(COUNTIFS($J$18:J431,J431)=1,C431&lt;&gt;""),1,""))</f>
        <v/>
      </c>
      <c r="AH431" s="186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214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28</v>
      </c>
      <c r="B432" s="179">
        <v>2018</v>
      </c>
      <c r="C432" s="179">
        <v>11</v>
      </c>
      <c r="D432" s="39" t="str">
        <f t="shared" si="102"/>
        <v>Q3</v>
      </c>
      <c r="E432" s="13" t="s">
        <v>28</v>
      </c>
      <c r="F432" s="179">
        <v>2019</v>
      </c>
      <c r="G432" s="179">
        <v>3</v>
      </c>
      <c r="H432" s="191"/>
      <c r="I432" s="39" t="str">
        <f t="shared" si="89"/>
        <v>Q4</v>
      </c>
      <c r="J432" s="191" t="s">
        <v>524</v>
      </c>
      <c r="K432" s="191" t="s">
        <v>525</v>
      </c>
      <c r="L432" s="17" t="s">
        <v>78</v>
      </c>
      <c r="M432" s="13" t="s">
        <v>46</v>
      </c>
      <c r="N432" s="13">
        <v>1</v>
      </c>
      <c r="O432" s="13"/>
      <c r="P432" s="39" t="str">
        <f t="shared" si="90"/>
        <v>MAIN UNIT</v>
      </c>
      <c r="Q432" s="13" t="s">
        <v>47</v>
      </c>
      <c r="R432" s="13" t="s">
        <v>48</v>
      </c>
      <c r="S432" s="13" t="s">
        <v>36</v>
      </c>
      <c r="T432" s="13" t="s">
        <v>64</v>
      </c>
      <c r="U432" s="13" t="s">
        <v>65</v>
      </c>
      <c r="V432" s="13" t="s">
        <v>66</v>
      </c>
      <c r="W432" s="13" t="s">
        <v>95</v>
      </c>
      <c r="X432" s="192">
        <v>15500000</v>
      </c>
      <c r="Y432" s="193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85">
        <f t="shared" si="91"/>
        <v>179951.28</v>
      </c>
      <c r="AD432" s="141">
        <v>0.1608</v>
      </c>
      <c r="AE432" s="186">
        <f t="shared" si="92"/>
        <v>0</v>
      </c>
      <c r="AF432" s="186" t="str">
        <f>IF(AND(COUNTIFS($J$18:J432,J432)=1,AE432=1),1,"")</f>
        <v/>
      </c>
      <c r="AG432" s="186">
        <f>IF(C432="","",IF(AND(COUNTIFS($J$18:J432,J432)=1,C432&lt;&gt;""),1,""))</f>
        <v>1</v>
      </c>
      <c r="AH432" s="186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214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28</v>
      </c>
      <c r="B433" s="179">
        <v>2018</v>
      </c>
      <c r="C433" s="179">
        <v>11</v>
      </c>
      <c r="D433" s="39" t="str">
        <f t="shared" si="102"/>
        <v>Q3</v>
      </c>
      <c r="E433" s="13" t="s">
        <v>28</v>
      </c>
      <c r="F433" s="179">
        <v>2019</v>
      </c>
      <c r="G433" s="179">
        <v>3</v>
      </c>
      <c r="H433" s="191"/>
      <c r="I433" s="39" t="str">
        <f t="shared" si="89"/>
        <v>Q4</v>
      </c>
      <c r="J433" s="191" t="s">
        <v>524</v>
      </c>
      <c r="K433" s="191" t="s">
        <v>525</v>
      </c>
      <c r="L433" s="17" t="s">
        <v>78</v>
      </c>
      <c r="M433" s="13" t="s">
        <v>46</v>
      </c>
      <c r="N433" s="13">
        <v>1</v>
      </c>
      <c r="O433" s="13"/>
      <c r="P433" s="39" t="str">
        <f t="shared" si="90"/>
        <v>MAIN UNIT</v>
      </c>
      <c r="Q433" s="13" t="s">
        <v>47</v>
      </c>
      <c r="R433" s="13" t="s">
        <v>48</v>
      </c>
      <c r="S433" s="13" t="s">
        <v>36</v>
      </c>
      <c r="T433" s="13" t="s">
        <v>64</v>
      </c>
      <c r="U433" s="13" t="s">
        <v>65</v>
      </c>
      <c r="V433" s="13" t="s">
        <v>113</v>
      </c>
      <c r="W433" s="13" t="s">
        <v>95</v>
      </c>
      <c r="X433" s="192">
        <v>15500000</v>
      </c>
      <c r="Y433" s="193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85">
        <f t="shared" si="91"/>
        <v>179951.28</v>
      </c>
      <c r="AD433" s="141">
        <v>0.1608</v>
      </c>
      <c r="AE433" s="186">
        <f t="shared" si="92"/>
        <v>0</v>
      </c>
      <c r="AF433" s="186" t="str">
        <f>IF(AND(COUNTIFS($J$18:J433,J433)=1,AE433=1),1,"")</f>
        <v/>
      </c>
      <c r="AG433" s="186" t="str">
        <f>IF(C433="","",IF(AND(COUNTIFS($J$18:J433,J433)=1,C433&lt;&gt;""),1,""))</f>
        <v/>
      </c>
      <c r="AH433" s="186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214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28</v>
      </c>
      <c r="B434" s="179">
        <v>2018</v>
      </c>
      <c r="C434" s="179">
        <v>11</v>
      </c>
      <c r="D434" s="39" t="str">
        <f t="shared" si="102"/>
        <v>Q3</v>
      </c>
      <c r="E434" s="13" t="s">
        <v>28</v>
      </c>
      <c r="F434" s="179">
        <v>2019</v>
      </c>
      <c r="G434" s="179">
        <v>3</v>
      </c>
      <c r="H434" s="191"/>
      <c r="I434" s="39" t="str">
        <f t="shared" si="89"/>
        <v>Q4</v>
      </c>
      <c r="J434" s="191" t="s">
        <v>524</v>
      </c>
      <c r="K434" s="191" t="s">
        <v>525</v>
      </c>
      <c r="L434" s="17" t="s">
        <v>78</v>
      </c>
      <c r="M434" s="13" t="s">
        <v>46</v>
      </c>
      <c r="N434" s="13">
        <v>1</v>
      </c>
      <c r="O434" s="13"/>
      <c r="P434" s="39" t="str">
        <f t="shared" si="90"/>
        <v>MAIN UNIT</v>
      </c>
      <c r="Q434" s="13" t="s">
        <v>47</v>
      </c>
      <c r="R434" s="13" t="s">
        <v>48</v>
      </c>
      <c r="S434" s="13" t="s">
        <v>36</v>
      </c>
      <c r="T434" s="13" t="s">
        <v>64</v>
      </c>
      <c r="U434" s="13" t="s">
        <v>65</v>
      </c>
      <c r="V434" s="13" t="s">
        <v>121</v>
      </c>
      <c r="W434" s="13" t="s">
        <v>95</v>
      </c>
      <c r="X434" s="192">
        <v>15500000</v>
      </c>
      <c r="Y434" s="193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85">
        <f t="shared" si="91"/>
        <v>179951.28</v>
      </c>
      <c r="AD434" s="141">
        <v>0.1608</v>
      </c>
      <c r="AE434" s="186">
        <f t="shared" si="92"/>
        <v>0</v>
      </c>
      <c r="AF434" s="186" t="str">
        <f>IF(AND(COUNTIFS($J$18:J434,J434)=1,AE434=1),1,"")</f>
        <v/>
      </c>
      <c r="AG434" s="186" t="str">
        <f>IF(C434="","",IF(AND(COUNTIFS($J$18:J434,J434)=1,C434&lt;&gt;""),1,""))</f>
        <v/>
      </c>
      <c r="AH434" s="186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214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28</v>
      </c>
      <c r="B435" s="179">
        <v>2018</v>
      </c>
      <c r="C435" s="179">
        <v>11</v>
      </c>
      <c r="D435" s="39" t="str">
        <f t="shared" si="102"/>
        <v>Q3</v>
      </c>
      <c r="E435" s="13" t="s">
        <v>28</v>
      </c>
      <c r="F435" s="179">
        <v>2019</v>
      </c>
      <c r="G435" s="179">
        <v>3</v>
      </c>
      <c r="H435" s="191"/>
      <c r="I435" s="39" t="str">
        <f t="shared" si="89"/>
        <v>Q4</v>
      </c>
      <c r="J435" s="191" t="s">
        <v>524</v>
      </c>
      <c r="K435" s="191" t="s">
        <v>525</v>
      </c>
      <c r="L435" s="17" t="s">
        <v>78</v>
      </c>
      <c r="M435" s="13" t="s">
        <v>46</v>
      </c>
      <c r="N435" s="13">
        <v>1</v>
      </c>
      <c r="O435" s="13"/>
      <c r="P435" s="39" t="str">
        <f t="shared" si="90"/>
        <v>MAIN UNIT</v>
      </c>
      <c r="Q435" s="13" t="s">
        <v>47</v>
      </c>
      <c r="R435" s="13" t="s">
        <v>48</v>
      </c>
      <c r="S435" s="13" t="s">
        <v>36</v>
      </c>
      <c r="T435" s="13" t="s">
        <v>64</v>
      </c>
      <c r="U435" s="13" t="s">
        <v>65</v>
      </c>
      <c r="V435" s="13" t="s">
        <v>121</v>
      </c>
      <c r="W435" s="13" t="s">
        <v>95</v>
      </c>
      <c r="X435" s="192">
        <v>15500000</v>
      </c>
      <c r="Y435" s="193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85">
        <f t="shared" si="91"/>
        <v>179951.28</v>
      </c>
      <c r="AD435" s="141">
        <v>0.1608</v>
      </c>
      <c r="AE435" s="186">
        <f t="shared" si="92"/>
        <v>0</v>
      </c>
      <c r="AF435" s="186" t="str">
        <f>IF(AND(COUNTIFS($J$18:J435,J435)=1,AE435=1),1,"")</f>
        <v/>
      </c>
      <c r="AG435" s="186" t="str">
        <f>IF(C435="","",IF(AND(COUNTIFS($J$18:J435,J435)=1,C435&lt;&gt;""),1,""))</f>
        <v/>
      </c>
      <c r="AH435" s="186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214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28</v>
      </c>
      <c r="B436" s="179">
        <v>2018</v>
      </c>
      <c r="C436" s="179">
        <v>11</v>
      </c>
      <c r="D436" s="39" t="str">
        <f t="shared" si="102"/>
        <v>Q3</v>
      </c>
      <c r="E436" s="13" t="s">
        <v>28</v>
      </c>
      <c r="F436" s="179">
        <v>2019</v>
      </c>
      <c r="G436" s="179">
        <v>3</v>
      </c>
      <c r="H436" s="191"/>
      <c r="I436" s="39" t="str">
        <f t="shared" si="89"/>
        <v>Q4</v>
      </c>
      <c r="J436" s="191" t="s">
        <v>524</v>
      </c>
      <c r="K436" s="191" t="s">
        <v>525</v>
      </c>
      <c r="L436" s="17" t="s">
        <v>54</v>
      </c>
      <c r="M436" s="13" t="s">
        <v>46</v>
      </c>
      <c r="N436" s="13">
        <v>1</v>
      </c>
      <c r="O436" s="13"/>
      <c r="P436" s="39" t="str">
        <f t="shared" si="90"/>
        <v>MAIN UNIT</v>
      </c>
      <c r="Q436" s="13" t="s">
        <v>47</v>
      </c>
      <c r="R436" s="13" t="s">
        <v>48</v>
      </c>
      <c r="S436" s="13" t="s">
        <v>36</v>
      </c>
      <c r="T436" s="13" t="s">
        <v>64</v>
      </c>
      <c r="U436" s="13" t="s">
        <v>65</v>
      </c>
      <c r="V436" s="13" t="s">
        <v>98</v>
      </c>
      <c r="W436" s="13" t="s">
        <v>95</v>
      </c>
      <c r="X436" s="192">
        <v>12882566</v>
      </c>
      <c r="Y436" s="193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85">
        <f t="shared" si="91"/>
        <v>149563.49944416</v>
      </c>
      <c r="AD436" s="141">
        <v>0.1608</v>
      </c>
      <c r="AE436" s="186">
        <f t="shared" si="92"/>
        <v>0</v>
      </c>
      <c r="AF436" s="186" t="str">
        <f>IF(AND(COUNTIFS($J$18:J436,J436)=1,AE436=1),1,"")</f>
        <v/>
      </c>
      <c r="AG436" s="186" t="str">
        <f>IF(C436="","",IF(AND(COUNTIFS($J$18:J436,J436)=1,C436&lt;&gt;""),1,""))</f>
        <v/>
      </c>
      <c r="AH436" s="186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214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28</v>
      </c>
      <c r="B437" s="179">
        <v>2018</v>
      </c>
      <c r="C437" s="179">
        <v>11</v>
      </c>
      <c r="D437" s="39" t="str">
        <f t="shared" si="102"/>
        <v>Q3</v>
      </c>
      <c r="E437" s="13" t="s">
        <v>28</v>
      </c>
      <c r="F437" s="179">
        <v>2019</v>
      </c>
      <c r="G437" s="179">
        <v>3</v>
      </c>
      <c r="H437" s="191"/>
      <c r="I437" s="39" t="str">
        <f t="shared" si="89"/>
        <v>Q4</v>
      </c>
      <c r="J437" s="191" t="s">
        <v>524</v>
      </c>
      <c r="K437" s="191" t="s">
        <v>525</v>
      </c>
      <c r="L437" s="17" t="s">
        <v>54</v>
      </c>
      <c r="M437" s="13" t="s">
        <v>46</v>
      </c>
      <c r="N437" s="13">
        <v>1</v>
      </c>
      <c r="O437" s="13"/>
      <c r="P437" s="39" t="str">
        <f t="shared" si="90"/>
        <v>MAIN UNIT</v>
      </c>
      <c r="Q437" s="13" t="s">
        <v>47</v>
      </c>
      <c r="R437" s="13" t="s">
        <v>48</v>
      </c>
      <c r="S437" s="13" t="s">
        <v>36</v>
      </c>
      <c r="T437" s="13" t="s">
        <v>64</v>
      </c>
      <c r="U437" s="13" t="s">
        <v>65</v>
      </c>
      <c r="V437" s="13" t="s">
        <v>526</v>
      </c>
      <c r="W437" s="13" t="s">
        <v>95</v>
      </c>
      <c r="X437" s="192">
        <v>12882566</v>
      </c>
      <c r="Y437" s="193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85">
        <f t="shared" si="91"/>
        <v>149563.49944416</v>
      </c>
      <c r="AD437" s="141">
        <v>0.1608</v>
      </c>
      <c r="AE437" s="186">
        <f t="shared" si="92"/>
        <v>0</v>
      </c>
      <c r="AF437" s="186" t="str">
        <f>IF(AND(COUNTIFS($J$18:J437,J437)=1,AE437=1),1,"")</f>
        <v/>
      </c>
      <c r="AG437" s="186" t="str">
        <f>IF(C437="","",IF(AND(COUNTIFS($J$18:J437,J437)=1,C437&lt;&gt;""),1,""))</f>
        <v/>
      </c>
      <c r="AH437" s="186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214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28</v>
      </c>
      <c r="B438" s="179">
        <v>2018</v>
      </c>
      <c r="C438" s="179">
        <v>11</v>
      </c>
      <c r="D438" s="39" t="str">
        <f t="shared" si="102"/>
        <v>Q3</v>
      </c>
      <c r="E438" s="13" t="s">
        <v>28</v>
      </c>
      <c r="F438" s="179">
        <v>2019</v>
      </c>
      <c r="G438" s="179">
        <v>3</v>
      </c>
      <c r="H438" s="191"/>
      <c r="I438" s="39" t="str">
        <f t="shared" si="89"/>
        <v>Q4</v>
      </c>
      <c r="J438" s="191" t="s">
        <v>524</v>
      </c>
      <c r="K438" s="191" t="s">
        <v>525</v>
      </c>
      <c r="L438" s="17" t="s">
        <v>54</v>
      </c>
      <c r="M438" s="13" t="s">
        <v>46</v>
      </c>
      <c r="N438" s="13">
        <v>1</v>
      </c>
      <c r="O438" s="13"/>
      <c r="P438" s="39" t="str">
        <f t="shared" si="90"/>
        <v>MAIN UNIT</v>
      </c>
      <c r="Q438" s="13" t="s">
        <v>47</v>
      </c>
      <c r="R438" s="13" t="s">
        <v>48</v>
      </c>
      <c r="S438" s="13" t="s">
        <v>36</v>
      </c>
      <c r="T438" s="13" t="s">
        <v>64</v>
      </c>
      <c r="U438" s="13" t="s">
        <v>65</v>
      </c>
      <c r="V438" s="13" t="s">
        <v>526</v>
      </c>
      <c r="W438" s="13" t="s">
        <v>95</v>
      </c>
      <c r="X438" s="192">
        <v>12882566</v>
      </c>
      <c r="Y438" s="193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85">
        <f t="shared" si="91"/>
        <v>149563.49944416</v>
      </c>
      <c r="AD438" s="141">
        <v>0.1608</v>
      </c>
      <c r="AE438" s="186">
        <f t="shared" si="92"/>
        <v>0</v>
      </c>
      <c r="AF438" s="186" t="str">
        <f>IF(AND(COUNTIFS($J$18:J438,J438)=1,AE438=1),1,"")</f>
        <v/>
      </c>
      <c r="AG438" s="186" t="str">
        <f>IF(C438="","",IF(AND(COUNTIFS($J$18:J438,J438)=1,C438&lt;&gt;""),1,""))</f>
        <v/>
      </c>
      <c r="AH438" s="186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214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28</v>
      </c>
      <c r="B439" s="179">
        <v>2018</v>
      </c>
      <c r="C439" s="179">
        <v>11</v>
      </c>
      <c r="D439" s="39" t="str">
        <f t="shared" si="102"/>
        <v>Q3</v>
      </c>
      <c r="E439" s="13" t="s">
        <v>28</v>
      </c>
      <c r="F439" s="179">
        <v>2019</v>
      </c>
      <c r="G439" s="179">
        <v>3</v>
      </c>
      <c r="H439" s="191"/>
      <c r="I439" s="39" t="str">
        <f t="shared" si="89"/>
        <v>Q4</v>
      </c>
      <c r="J439" s="191" t="s">
        <v>524</v>
      </c>
      <c r="K439" s="191" t="s">
        <v>525</v>
      </c>
      <c r="L439" s="17" t="s">
        <v>54</v>
      </c>
      <c r="M439" s="13" t="s">
        <v>46</v>
      </c>
      <c r="N439" s="13">
        <v>1</v>
      </c>
      <c r="O439" s="13"/>
      <c r="P439" s="39" t="str">
        <f t="shared" si="90"/>
        <v>MAIN UNIT</v>
      </c>
      <c r="Q439" s="13" t="s">
        <v>47</v>
      </c>
      <c r="R439" s="13" t="s">
        <v>48</v>
      </c>
      <c r="S439" s="13" t="s">
        <v>36</v>
      </c>
      <c r="T439" s="13" t="s">
        <v>64</v>
      </c>
      <c r="U439" s="13" t="s">
        <v>65</v>
      </c>
      <c r="V439" s="13" t="s">
        <v>526</v>
      </c>
      <c r="W439" s="13" t="s">
        <v>95</v>
      </c>
      <c r="X439" s="192">
        <v>12882566</v>
      </c>
      <c r="Y439" s="193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85">
        <f t="shared" si="91"/>
        <v>149563.49944416</v>
      </c>
      <c r="AD439" s="141">
        <v>0.1608</v>
      </c>
      <c r="AE439" s="186">
        <f t="shared" si="92"/>
        <v>0</v>
      </c>
      <c r="AF439" s="186" t="str">
        <f>IF(AND(COUNTIFS($J$18:J439,J439)=1,AE439=1),1,"")</f>
        <v/>
      </c>
      <c r="AG439" s="186" t="str">
        <f>IF(C439="","",IF(AND(COUNTIFS($J$18:J439,J439)=1,C439&lt;&gt;""),1,""))</f>
        <v/>
      </c>
      <c r="AH439" s="186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214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28</v>
      </c>
      <c r="B440" s="179">
        <v>2018</v>
      </c>
      <c r="C440" s="179">
        <v>11</v>
      </c>
      <c r="D440" s="39" t="str">
        <f t="shared" si="102"/>
        <v>Q3</v>
      </c>
      <c r="E440" s="13" t="s">
        <v>28</v>
      </c>
      <c r="F440" s="179">
        <v>2019</v>
      </c>
      <c r="G440" s="179">
        <v>3</v>
      </c>
      <c r="H440" s="191"/>
      <c r="I440" s="39" t="str">
        <f t="shared" si="89"/>
        <v>Q4</v>
      </c>
      <c r="J440" s="191" t="s">
        <v>524</v>
      </c>
      <c r="K440" s="191" t="s">
        <v>525</v>
      </c>
      <c r="L440" s="17" t="s">
        <v>54</v>
      </c>
      <c r="M440" s="13" t="s">
        <v>46</v>
      </c>
      <c r="N440" s="13">
        <v>1</v>
      </c>
      <c r="O440" s="13"/>
      <c r="P440" s="39" t="str">
        <f t="shared" si="90"/>
        <v>MAIN UNIT</v>
      </c>
      <c r="Q440" s="13" t="s">
        <v>47</v>
      </c>
      <c r="R440" s="13" t="s">
        <v>48</v>
      </c>
      <c r="S440" s="13" t="s">
        <v>36</v>
      </c>
      <c r="T440" s="13" t="s">
        <v>64</v>
      </c>
      <c r="U440" s="13" t="s">
        <v>65</v>
      </c>
      <c r="V440" s="13" t="s">
        <v>526</v>
      </c>
      <c r="W440" s="13" t="s">
        <v>95</v>
      </c>
      <c r="X440" s="192">
        <v>12882566</v>
      </c>
      <c r="Y440" s="193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85">
        <f t="shared" si="91"/>
        <v>149563.49944416</v>
      </c>
      <c r="AD440" s="141">
        <v>0.1608</v>
      </c>
      <c r="AE440" s="186">
        <f t="shared" si="92"/>
        <v>0</v>
      </c>
      <c r="AF440" s="186" t="str">
        <f>IF(AND(COUNTIFS($J$18:J440,J440)=1,AE440=1),1,"")</f>
        <v/>
      </c>
      <c r="AG440" s="186" t="str">
        <f>IF(C440="","",IF(AND(COUNTIFS($J$18:J440,J440)=1,C440&lt;&gt;""),1,""))</f>
        <v/>
      </c>
      <c r="AH440" s="186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214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28</v>
      </c>
      <c r="B441" s="179">
        <v>2018</v>
      </c>
      <c r="C441" s="179">
        <v>11</v>
      </c>
      <c r="D441" s="39" t="str">
        <f t="shared" si="102"/>
        <v>Q3</v>
      </c>
      <c r="E441" s="13" t="s">
        <v>28</v>
      </c>
      <c r="F441" s="179">
        <v>2019</v>
      </c>
      <c r="G441" s="179">
        <v>3</v>
      </c>
      <c r="H441" s="191"/>
      <c r="I441" s="39" t="str">
        <f t="shared" si="89"/>
        <v>Q4</v>
      </c>
      <c r="J441" s="191" t="s">
        <v>524</v>
      </c>
      <c r="K441" s="191" t="s">
        <v>525</v>
      </c>
      <c r="L441" s="17" t="s">
        <v>54</v>
      </c>
      <c r="M441" s="13" t="s">
        <v>46</v>
      </c>
      <c r="N441" s="13">
        <v>1</v>
      </c>
      <c r="O441" s="13"/>
      <c r="P441" s="39" t="str">
        <f t="shared" si="90"/>
        <v>MAIN UNIT</v>
      </c>
      <c r="Q441" s="13" t="s">
        <v>47</v>
      </c>
      <c r="R441" s="13" t="s">
        <v>48</v>
      </c>
      <c r="S441" s="13" t="s">
        <v>36</v>
      </c>
      <c r="T441" s="13" t="s">
        <v>64</v>
      </c>
      <c r="U441" s="13" t="s">
        <v>65</v>
      </c>
      <c r="V441" s="13" t="s">
        <v>526</v>
      </c>
      <c r="W441" s="13" t="s">
        <v>95</v>
      </c>
      <c r="X441" s="192">
        <v>12882566</v>
      </c>
      <c r="Y441" s="193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85">
        <f t="shared" si="91"/>
        <v>149563.49944416</v>
      </c>
      <c r="AD441" s="141">
        <v>0.1608</v>
      </c>
      <c r="AE441" s="186">
        <f t="shared" si="92"/>
        <v>0</v>
      </c>
      <c r="AF441" s="186" t="str">
        <f>IF(AND(COUNTIFS($J$18:J441,J441)=1,AE441=1),1,"")</f>
        <v/>
      </c>
      <c r="AG441" s="186" t="str">
        <f>IF(C441="","",IF(AND(COUNTIFS($J$18:J441,J441)=1,C441&lt;&gt;""),1,""))</f>
        <v/>
      </c>
      <c r="AH441" s="186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214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28</v>
      </c>
      <c r="B442" s="179">
        <v>2018</v>
      </c>
      <c r="C442" s="179">
        <v>11</v>
      </c>
      <c r="D442" s="39" t="str">
        <f t="shared" si="102"/>
        <v>Q3</v>
      </c>
      <c r="E442" s="13" t="s">
        <v>28</v>
      </c>
      <c r="F442" s="179">
        <v>2019</v>
      </c>
      <c r="G442" s="179">
        <v>3</v>
      </c>
      <c r="H442" s="191"/>
      <c r="I442" s="39" t="str">
        <f t="shared" si="89"/>
        <v>Q4</v>
      </c>
      <c r="J442" s="191" t="s">
        <v>524</v>
      </c>
      <c r="K442" s="191" t="s">
        <v>525</v>
      </c>
      <c r="L442" s="17" t="s">
        <v>54</v>
      </c>
      <c r="M442" s="13" t="s">
        <v>46</v>
      </c>
      <c r="N442" s="13">
        <v>1</v>
      </c>
      <c r="O442" s="13"/>
      <c r="P442" s="39" t="str">
        <f t="shared" si="90"/>
        <v>MAIN UNIT</v>
      </c>
      <c r="Q442" s="13" t="s">
        <v>47</v>
      </c>
      <c r="R442" s="13" t="s">
        <v>48</v>
      </c>
      <c r="S442" s="13" t="s">
        <v>36</v>
      </c>
      <c r="T442" s="13" t="s">
        <v>64</v>
      </c>
      <c r="U442" s="13" t="s">
        <v>65</v>
      </c>
      <c r="V442" s="13" t="s">
        <v>526</v>
      </c>
      <c r="W442" s="13" t="s">
        <v>95</v>
      </c>
      <c r="X442" s="192">
        <v>12882566</v>
      </c>
      <c r="Y442" s="193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85">
        <f t="shared" si="91"/>
        <v>149563.49944416</v>
      </c>
      <c r="AD442" s="141">
        <v>0.1608</v>
      </c>
      <c r="AE442" s="186">
        <f t="shared" si="92"/>
        <v>0</v>
      </c>
      <c r="AF442" s="186" t="str">
        <f>IF(AND(COUNTIFS($J$18:J442,J442)=1,AE442=1),1,"")</f>
        <v/>
      </c>
      <c r="AG442" s="186" t="str">
        <f>IF(C442="","",IF(AND(COUNTIFS($J$18:J442,J442)=1,C442&lt;&gt;""),1,""))</f>
        <v/>
      </c>
      <c r="AH442" s="186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214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28</v>
      </c>
      <c r="B443" s="179">
        <v>2018</v>
      </c>
      <c r="C443" s="179">
        <v>11</v>
      </c>
      <c r="D443" s="39" t="str">
        <f t="shared" si="102"/>
        <v>Q3</v>
      </c>
      <c r="E443" s="13" t="s">
        <v>28</v>
      </c>
      <c r="F443" s="179">
        <v>2019</v>
      </c>
      <c r="G443" s="179">
        <v>3</v>
      </c>
      <c r="H443" s="191"/>
      <c r="I443" s="39" t="str">
        <f t="shared" si="89"/>
        <v>Q4</v>
      </c>
      <c r="J443" s="191" t="s">
        <v>527</v>
      </c>
      <c r="K443" s="191" t="s">
        <v>528</v>
      </c>
      <c r="L443" s="17" t="s">
        <v>78</v>
      </c>
      <c r="M443" s="13" t="s">
        <v>46</v>
      </c>
      <c r="N443" s="13">
        <v>1</v>
      </c>
      <c r="O443" s="13"/>
      <c r="P443" s="39" t="str">
        <f t="shared" si="90"/>
        <v>MAIN UNIT</v>
      </c>
      <c r="Q443" s="13" t="s">
        <v>47</v>
      </c>
      <c r="R443" s="13" t="s">
        <v>48</v>
      </c>
      <c r="S443" s="13" t="s">
        <v>36</v>
      </c>
      <c r="T443" s="13" t="s">
        <v>64</v>
      </c>
      <c r="U443" s="13" t="s">
        <v>65</v>
      </c>
      <c r="V443" s="13" t="s">
        <v>526</v>
      </c>
      <c r="W443" s="13" t="s">
        <v>95</v>
      </c>
      <c r="X443" s="192">
        <v>14483672.5</v>
      </c>
      <c r="Y443" s="193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85">
        <f t="shared" si="91"/>
        <v>148387.83182354999</v>
      </c>
      <c r="AD443" s="141">
        <v>0.1419</v>
      </c>
      <c r="AE443" s="186">
        <f t="shared" si="92"/>
        <v>0</v>
      </c>
      <c r="AF443" s="186" t="str">
        <f>IF(AND(COUNTIFS($J$18:J443,J443)=1,AE443=1),1,"")</f>
        <v/>
      </c>
      <c r="AG443" s="186">
        <f>IF(C443="","",IF(AND(COUNTIFS($J$18:J443,J443)=1,C443&lt;&gt;""),1,""))</f>
        <v>1</v>
      </c>
      <c r="AH443" s="186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214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28</v>
      </c>
      <c r="B444" s="179">
        <v>2018</v>
      </c>
      <c r="C444" s="179">
        <v>11</v>
      </c>
      <c r="D444" s="39" t="str">
        <f t="shared" si="102"/>
        <v>Q3</v>
      </c>
      <c r="E444" s="13" t="s">
        <v>28</v>
      </c>
      <c r="F444" s="179">
        <v>2019</v>
      </c>
      <c r="G444" s="179">
        <v>3</v>
      </c>
      <c r="H444" s="191"/>
      <c r="I444" s="39" t="str">
        <f t="shared" si="89"/>
        <v>Q4</v>
      </c>
      <c r="J444" s="191" t="s">
        <v>527</v>
      </c>
      <c r="K444" s="191" t="s">
        <v>528</v>
      </c>
      <c r="L444" s="17" t="s">
        <v>78</v>
      </c>
      <c r="M444" s="13" t="s">
        <v>46</v>
      </c>
      <c r="N444" s="13">
        <v>1</v>
      </c>
      <c r="O444" s="13"/>
      <c r="P444" s="39" t="str">
        <f t="shared" si="90"/>
        <v>MAIN UNIT</v>
      </c>
      <c r="Q444" s="13" t="s">
        <v>47</v>
      </c>
      <c r="R444" s="13" t="s">
        <v>48</v>
      </c>
      <c r="S444" s="13" t="s">
        <v>36</v>
      </c>
      <c r="T444" s="13" t="s">
        <v>64</v>
      </c>
      <c r="U444" s="13" t="s">
        <v>65</v>
      </c>
      <c r="V444" s="13" t="s">
        <v>526</v>
      </c>
      <c r="W444" s="13" t="s">
        <v>95</v>
      </c>
      <c r="X444" s="192">
        <v>14483672.5</v>
      </c>
      <c r="Y444" s="193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85">
        <f t="shared" si="91"/>
        <v>148387.83182354999</v>
      </c>
      <c r="AD444" s="141">
        <v>0.1419</v>
      </c>
      <c r="AE444" s="186">
        <f t="shared" si="92"/>
        <v>0</v>
      </c>
      <c r="AF444" s="186" t="str">
        <f>IF(AND(COUNTIFS($J$18:J444,J444)=1,AE444=1),1,"")</f>
        <v/>
      </c>
      <c r="AG444" s="186" t="str">
        <f>IF(C444="","",IF(AND(COUNTIFS($J$18:J444,J444)=1,C444&lt;&gt;""),1,""))</f>
        <v/>
      </c>
      <c r="AH444" s="186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214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28</v>
      </c>
      <c r="B445" s="179">
        <v>2018</v>
      </c>
      <c r="C445" s="179">
        <v>10</v>
      </c>
      <c r="D445" s="39" t="str">
        <f t="shared" si="102"/>
        <v>Q3</v>
      </c>
      <c r="E445" s="13" t="s">
        <v>34</v>
      </c>
      <c r="F445" s="179">
        <v>2019</v>
      </c>
      <c r="G445" s="179">
        <v>6</v>
      </c>
      <c r="H445" s="191"/>
      <c r="I445" s="39" t="str">
        <f t="shared" si="89"/>
        <v>Q1</v>
      </c>
      <c r="J445" s="191" t="s">
        <v>529</v>
      </c>
      <c r="K445" s="191" t="s">
        <v>3106</v>
      </c>
      <c r="L445" s="17" t="s">
        <v>63</v>
      </c>
      <c r="M445" s="13" t="s">
        <v>46</v>
      </c>
      <c r="N445" s="13">
        <v>1</v>
      </c>
      <c r="O445" s="13"/>
      <c r="P445" s="39" t="str">
        <f t="shared" si="90"/>
        <v>MAIN UNIT</v>
      </c>
      <c r="Q445" s="13" t="s">
        <v>55</v>
      </c>
      <c r="R445" s="13" t="s">
        <v>48</v>
      </c>
      <c r="S445" s="13" t="s">
        <v>37</v>
      </c>
      <c r="T445" s="13" t="s">
        <v>87</v>
      </c>
      <c r="U445" s="13" t="s">
        <v>57</v>
      </c>
      <c r="V445" s="13" t="s">
        <v>88</v>
      </c>
      <c r="W445" s="13" t="s">
        <v>50</v>
      </c>
      <c r="X445" s="192">
        <v>1070000</v>
      </c>
      <c r="Y445" s="193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85">
        <f t="shared" si="91"/>
        <v>125632.75862068967</v>
      </c>
      <c r="AD445" s="141">
        <v>0.12</v>
      </c>
      <c r="AE445" s="186">
        <f t="shared" si="92"/>
        <v>1</v>
      </c>
      <c r="AF445" s="186">
        <f>IF(AND(COUNTIFS($J$18:J445,J445)=1,AE445=1),1,"")</f>
        <v>1</v>
      </c>
      <c r="AG445" s="186">
        <f>IF(C445="","",IF(AND(COUNTIFS($J$18:J445,J445)=1,C445&lt;&gt;""),1,""))</f>
        <v>1</v>
      </c>
      <c r="AH445" s="186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214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28</v>
      </c>
      <c r="B446" s="179">
        <v>2018</v>
      </c>
      <c r="C446" s="179">
        <v>10</v>
      </c>
      <c r="D446" s="39" t="str">
        <f t="shared" si="102"/>
        <v>Q3</v>
      </c>
      <c r="E446" s="13" t="s">
        <v>28</v>
      </c>
      <c r="F446" s="179">
        <v>2019</v>
      </c>
      <c r="G446" s="179">
        <v>3</v>
      </c>
      <c r="H446" s="191"/>
      <c r="I446" s="39" t="str">
        <f t="shared" si="89"/>
        <v>Q4</v>
      </c>
      <c r="J446" s="191" t="s">
        <v>530</v>
      </c>
      <c r="K446" s="191" t="s">
        <v>531</v>
      </c>
      <c r="L446" s="17" t="s">
        <v>78</v>
      </c>
      <c r="M446" s="13" t="s">
        <v>46</v>
      </c>
      <c r="N446" s="13">
        <v>1</v>
      </c>
      <c r="O446" s="13"/>
      <c r="P446" s="39" t="str">
        <f t="shared" si="90"/>
        <v>MAIN UNIT</v>
      </c>
      <c r="Q446" s="13" t="s">
        <v>55</v>
      </c>
      <c r="R446" s="13" t="s">
        <v>48</v>
      </c>
      <c r="S446" s="13" t="s">
        <v>36</v>
      </c>
      <c r="T446" s="13" t="s">
        <v>532</v>
      </c>
      <c r="U446" s="13" t="s">
        <v>65</v>
      </c>
      <c r="V446" s="13" t="s">
        <v>98</v>
      </c>
      <c r="W446" s="13" t="s">
        <v>95</v>
      </c>
      <c r="X446" s="192">
        <v>14140000</v>
      </c>
      <c r="Y446" s="193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85">
        <f t="shared" si="91"/>
        <v>171614.6348</v>
      </c>
      <c r="AD446" s="141">
        <v>0.1681</v>
      </c>
      <c r="AE446" s="186">
        <f t="shared" si="92"/>
        <v>1</v>
      </c>
      <c r="AF446" s="186">
        <f>IF(AND(COUNTIFS($J$18:J446,J446)=1,AE446=1),1,"")</f>
        <v>1</v>
      </c>
      <c r="AG446" s="186">
        <f>IF(C446="","",IF(AND(COUNTIFS($J$18:J446,J446)=1,C446&lt;&gt;""),1,""))</f>
        <v>1</v>
      </c>
      <c r="AH446" s="186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214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28</v>
      </c>
      <c r="B447" s="179">
        <v>2018</v>
      </c>
      <c r="C447" s="179">
        <v>10</v>
      </c>
      <c r="D447" s="39" t="str">
        <f t="shared" si="102"/>
        <v>Q3</v>
      </c>
      <c r="E447" s="13" t="s">
        <v>28</v>
      </c>
      <c r="F447" s="179">
        <v>2019</v>
      </c>
      <c r="G447" s="179">
        <v>3</v>
      </c>
      <c r="H447" s="191"/>
      <c r="I447" s="39" t="str">
        <f t="shared" si="89"/>
        <v>Q4</v>
      </c>
      <c r="J447" s="191" t="s">
        <v>530</v>
      </c>
      <c r="K447" s="191" t="s">
        <v>531</v>
      </c>
      <c r="L447" s="17" t="s">
        <v>78</v>
      </c>
      <c r="M447" s="13" t="s">
        <v>46</v>
      </c>
      <c r="N447" s="13">
        <v>1</v>
      </c>
      <c r="O447" s="13"/>
      <c r="P447" s="39" t="str">
        <f t="shared" si="90"/>
        <v>MAIN UNIT</v>
      </c>
      <c r="Q447" s="13" t="s">
        <v>55</v>
      </c>
      <c r="R447" s="13" t="s">
        <v>48</v>
      </c>
      <c r="S447" s="13" t="s">
        <v>36</v>
      </c>
      <c r="T447" s="13" t="s">
        <v>532</v>
      </c>
      <c r="U447" s="13" t="s">
        <v>65</v>
      </c>
      <c r="V447" s="13" t="s">
        <v>98</v>
      </c>
      <c r="W447" s="13" t="s">
        <v>95</v>
      </c>
      <c r="X447" s="192">
        <v>14140000</v>
      </c>
      <c r="Y447" s="193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85">
        <f t="shared" si="91"/>
        <v>171614.6348</v>
      </c>
      <c r="AD447" s="141">
        <v>0.1681</v>
      </c>
      <c r="AE447" s="186">
        <f t="shared" si="92"/>
        <v>1</v>
      </c>
      <c r="AF447" s="186" t="str">
        <f>IF(AND(COUNTIFS($J$18:J447,J447)=1,AE447=1),1,"")</f>
        <v/>
      </c>
      <c r="AG447" s="186" t="str">
        <f>IF(C447="","",IF(AND(COUNTIFS($J$18:J447,J447)=1,C447&lt;&gt;""),1,""))</f>
        <v/>
      </c>
      <c r="AH447" s="186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214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28</v>
      </c>
      <c r="B448" s="179">
        <v>2018</v>
      </c>
      <c r="C448" s="179">
        <v>9</v>
      </c>
      <c r="D448" s="39" t="str">
        <f t="shared" si="102"/>
        <v>Q2</v>
      </c>
      <c r="E448" s="13" t="s">
        <v>28</v>
      </c>
      <c r="F448" s="179">
        <v>2019</v>
      </c>
      <c r="G448" s="179">
        <v>1</v>
      </c>
      <c r="H448" s="191"/>
      <c r="I448" s="39" t="str">
        <f t="shared" si="89"/>
        <v>Q4</v>
      </c>
      <c r="J448" s="191" t="s">
        <v>533</v>
      </c>
      <c r="K448" s="191" t="s">
        <v>534</v>
      </c>
      <c r="L448" s="17" t="s">
        <v>63</v>
      </c>
      <c r="M448" s="13" t="s">
        <v>46</v>
      </c>
      <c r="N448" s="13">
        <v>1</v>
      </c>
      <c r="O448" s="13"/>
      <c r="P448" s="39" t="str">
        <f t="shared" si="90"/>
        <v>MAIN UNIT</v>
      </c>
      <c r="Q448" s="13" t="s">
        <v>127</v>
      </c>
      <c r="R448" s="13" t="s">
        <v>48</v>
      </c>
      <c r="S448" s="13" t="s">
        <v>37</v>
      </c>
      <c r="T448" s="13" t="s">
        <v>87</v>
      </c>
      <c r="U448" s="13" t="s">
        <v>57</v>
      </c>
      <c r="V448" s="13"/>
      <c r="W448" s="13" t="s">
        <v>50</v>
      </c>
      <c r="X448" s="192">
        <v>600970</v>
      </c>
      <c r="Y448" s="193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85">
        <f t="shared" si="91"/>
        <v>69940.474137931029</v>
      </c>
      <c r="AD448" s="141">
        <v>0.12</v>
      </c>
      <c r="AE448" s="186">
        <f t="shared" si="92"/>
        <v>1</v>
      </c>
      <c r="AF448" s="186">
        <f>IF(AND(COUNTIFS($J$18:J448,J448)=1,AE448=1),1,"")</f>
        <v>1</v>
      </c>
      <c r="AG448" s="186">
        <f>IF(C448="","",IF(AND(COUNTIFS($J$18:J448,J448)=1,C448&lt;&gt;""),1,""))</f>
        <v>1</v>
      </c>
      <c r="AH448" s="186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214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28</v>
      </c>
      <c r="B449" s="179">
        <v>2018</v>
      </c>
      <c r="C449" s="179">
        <v>9</v>
      </c>
      <c r="D449" s="39" t="str">
        <f t="shared" si="102"/>
        <v>Q2</v>
      </c>
      <c r="E449" s="13" t="s">
        <v>28</v>
      </c>
      <c r="F449" s="179">
        <v>2019</v>
      </c>
      <c r="G449" s="179">
        <v>1</v>
      </c>
      <c r="H449" s="191"/>
      <c r="I449" s="39" t="str">
        <f t="shared" si="89"/>
        <v>Q4</v>
      </c>
      <c r="J449" s="191" t="s">
        <v>533</v>
      </c>
      <c r="K449" s="191" t="s">
        <v>534</v>
      </c>
      <c r="L449" s="17" t="s">
        <v>45</v>
      </c>
      <c r="M449" s="13" t="s">
        <v>46</v>
      </c>
      <c r="N449" s="13">
        <v>1</v>
      </c>
      <c r="O449" s="13"/>
      <c r="P449" s="39" t="str">
        <f t="shared" si="90"/>
        <v>MAIN UNIT</v>
      </c>
      <c r="Q449" s="13" t="s">
        <v>127</v>
      </c>
      <c r="R449" s="13" t="s">
        <v>48</v>
      </c>
      <c r="S449" s="13" t="s">
        <v>37</v>
      </c>
      <c r="T449" s="13" t="s">
        <v>87</v>
      </c>
      <c r="U449" s="13" t="s">
        <v>57</v>
      </c>
      <c r="V449" s="13"/>
      <c r="W449" s="13" t="s">
        <v>50</v>
      </c>
      <c r="X449" s="192">
        <v>600970</v>
      </c>
      <c r="Y449" s="193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85">
        <f t="shared" si="91"/>
        <v>69940.474137931029</v>
      </c>
      <c r="AD449" s="141">
        <v>0.12</v>
      </c>
      <c r="AE449" s="186">
        <f t="shared" si="92"/>
        <v>1</v>
      </c>
      <c r="AF449" s="186" t="str">
        <f>IF(AND(COUNTIFS($J$18:J449,J449)=1,AE449=1),1,"")</f>
        <v/>
      </c>
      <c r="AG449" s="186" t="str">
        <f>IF(C449="","",IF(AND(COUNTIFS($J$18:J449,J449)=1,C449&lt;&gt;""),1,""))</f>
        <v/>
      </c>
      <c r="AH449" s="186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214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28</v>
      </c>
      <c r="B450" s="179">
        <v>2018</v>
      </c>
      <c r="C450" s="179">
        <v>9</v>
      </c>
      <c r="D450" s="39" t="str">
        <f t="shared" si="102"/>
        <v>Q2</v>
      </c>
      <c r="E450" s="13" t="s">
        <v>28</v>
      </c>
      <c r="F450" s="179">
        <v>2019</v>
      </c>
      <c r="G450" s="179">
        <v>1</v>
      </c>
      <c r="H450" s="191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191" t="s">
        <v>535</v>
      </c>
      <c r="K450" s="191" t="s">
        <v>3107</v>
      </c>
      <c r="L450" s="17" t="s">
        <v>78</v>
      </c>
      <c r="M450" s="13" t="s">
        <v>46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127</v>
      </c>
      <c r="R450" s="13" t="s">
        <v>48</v>
      </c>
      <c r="S450" s="13" t="s">
        <v>37</v>
      </c>
      <c r="T450" s="13" t="s">
        <v>87</v>
      </c>
      <c r="U450" s="13" t="s">
        <v>75</v>
      </c>
      <c r="V450" s="13" t="s">
        <v>70</v>
      </c>
      <c r="W450" s="13" t="s">
        <v>95</v>
      </c>
      <c r="X450" s="192">
        <v>22530000</v>
      </c>
      <c r="Y450" s="193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85">
        <f t="shared" ref="AC450:AC513" si="106">IF(R450&lt;&gt;"",AB450*AD450,"")</f>
        <v>1514405.9943000001</v>
      </c>
      <c r="AD450" s="141">
        <v>0.1033</v>
      </c>
      <c r="AE450" s="186">
        <f t="shared" ref="AE450:AE513" si="107">IF(Q450="","",IF(Q450="Yes",1,0))</f>
        <v>1</v>
      </c>
      <c r="AF450" s="186">
        <f>IF(AND(COUNTIFS($J$18:J450,J450)=1,AE450=1),1,"")</f>
        <v>1</v>
      </c>
      <c r="AG450" s="186">
        <f>IF(C450="","",IF(AND(COUNTIFS($J$18:J450,J450)=1,C450&lt;&gt;""),1,""))</f>
        <v>1</v>
      </c>
      <c r="AH450" s="186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214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28</v>
      </c>
      <c r="B451" s="179">
        <v>2018</v>
      </c>
      <c r="C451" s="179">
        <v>4</v>
      </c>
      <c r="D451" s="39" t="str">
        <f t="shared" si="102"/>
        <v>Q1</v>
      </c>
      <c r="E451" s="13" t="s">
        <v>170</v>
      </c>
      <c r="F451" s="13" t="s">
        <v>170</v>
      </c>
      <c r="G451" s="13" t="s">
        <v>170</v>
      </c>
      <c r="H451" s="191"/>
      <c r="I451" s="39" t="str">
        <f t="shared" si="104"/>
        <v>Cancel</v>
      </c>
      <c r="J451" s="191" t="s">
        <v>536</v>
      </c>
      <c r="K451" s="191" t="s">
        <v>500</v>
      </c>
      <c r="L451" s="17" t="s">
        <v>86</v>
      </c>
      <c r="M451" s="13" t="s">
        <v>46</v>
      </c>
      <c r="N451" s="13">
        <v>1</v>
      </c>
      <c r="O451" s="13"/>
      <c r="P451" s="39" t="str">
        <f t="shared" si="105"/>
        <v>MAIN UNIT</v>
      </c>
      <c r="Q451" s="13" t="s">
        <v>47</v>
      </c>
      <c r="R451" s="13" t="s">
        <v>48</v>
      </c>
      <c r="S451" s="13" t="s">
        <v>37</v>
      </c>
      <c r="T451" s="13" t="s">
        <v>74</v>
      </c>
      <c r="U451" s="13" t="s">
        <v>57</v>
      </c>
      <c r="V451" s="13" t="s">
        <v>80</v>
      </c>
      <c r="W451" s="13" t="s">
        <v>50</v>
      </c>
      <c r="X451" s="192">
        <v>440000</v>
      </c>
      <c r="Y451" s="193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85">
        <f t="shared" si="106"/>
        <v>47597.846153846156</v>
      </c>
      <c r="AD451" s="141">
        <v>0.10290000000000001</v>
      </c>
      <c r="AE451" s="186">
        <f t="shared" si="107"/>
        <v>0</v>
      </c>
      <c r="AF451" s="186" t="str">
        <f>IF(AND(COUNTIFS($J$18:J451,J451)=1,AE451=1),1,"")</f>
        <v/>
      </c>
      <c r="AG451" s="186">
        <f>IF(C451="","",IF(AND(COUNTIFS($J$18:J451,J451)=1,C451&lt;&gt;""),1,""))</f>
        <v>1</v>
      </c>
      <c r="AH451" s="186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537</v>
      </c>
      <c r="AM451" s="17">
        <v>440000</v>
      </c>
      <c r="AN451" s="17" t="s">
        <v>538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214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5" t="s">
        <v>28</v>
      </c>
      <c r="B452" s="179">
        <v>2018</v>
      </c>
      <c r="C452" s="179">
        <v>4</v>
      </c>
      <c r="D452" s="39" t="str">
        <f t="shared" si="102"/>
        <v>Q1</v>
      </c>
      <c r="E452" s="13" t="s">
        <v>170</v>
      </c>
      <c r="F452" s="13" t="s">
        <v>170</v>
      </c>
      <c r="G452" s="179" t="s">
        <v>170</v>
      </c>
      <c r="H452" s="191"/>
      <c r="I452" s="39" t="str">
        <f t="shared" si="104"/>
        <v>Cancel</v>
      </c>
      <c r="J452" s="191" t="s">
        <v>539</v>
      </c>
      <c r="K452" s="191" t="s">
        <v>3108</v>
      </c>
      <c r="L452" s="17" t="s">
        <v>78</v>
      </c>
      <c r="M452" s="13" t="s">
        <v>46</v>
      </c>
      <c r="N452" s="13">
        <v>1</v>
      </c>
      <c r="O452" s="13"/>
      <c r="P452" s="39" t="str">
        <f t="shared" si="105"/>
        <v>MAIN UNIT</v>
      </c>
      <c r="Q452" s="13" t="s">
        <v>55</v>
      </c>
      <c r="R452" s="13" t="s">
        <v>48</v>
      </c>
      <c r="S452" s="13" t="s">
        <v>38</v>
      </c>
      <c r="T452" s="13"/>
      <c r="U452" s="13" t="s">
        <v>136</v>
      </c>
      <c r="V452" s="13" t="s">
        <v>146</v>
      </c>
      <c r="W452" s="13" t="s">
        <v>50</v>
      </c>
      <c r="X452" s="192">
        <v>1000000</v>
      </c>
      <c r="Y452" s="193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85">
        <f t="shared" si="106"/>
        <v>115384.61538461539</v>
      </c>
      <c r="AD452" s="141">
        <v>0.12</v>
      </c>
      <c r="AE452" s="186">
        <f t="shared" si="107"/>
        <v>1</v>
      </c>
      <c r="AF452" s="186">
        <f>IF(AND(COUNTIFS($J$18:J452,J452)=1,AE452=1),1,"")</f>
        <v>1</v>
      </c>
      <c r="AG452" s="186">
        <f>IF(C452="","",IF(AND(COUNTIFS($J$18:J452,J452)=1,C452&lt;&gt;""),1,""))</f>
        <v>1</v>
      </c>
      <c r="AH452" s="186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540</v>
      </c>
      <c r="AP452" s="28" t="str">
        <f t="shared" si="111"/>
        <v>CancelCancel</v>
      </c>
      <c r="AQ452" s="28" t="str">
        <f t="shared" si="112"/>
        <v>CancelCancelRMB</v>
      </c>
      <c r="AR452" s="214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5" t="s">
        <v>28</v>
      </c>
      <c r="B453" s="179">
        <v>2018</v>
      </c>
      <c r="C453" s="179">
        <v>4</v>
      </c>
      <c r="D453" s="39" t="str">
        <f t="shared" si="102"/>
        <v>Q1</v>
      </c>
      <c r="E453" s="13" t="s">
        <v>170</v>
      </c>
      <c r="F453" s="13" t="s">
        <v>170</v>
      </c>
      <c r="G453" s="179" t="s">
        <v>170</v>
      </c>
      <c r="H453" s="191"/>
      <c r="I453" s="39" t="str">
        <f t="shared" si="104"/>
        <v>Cancel</v>
      </c>
      <c r="J453" s="191" t="s">
        <v>541</v>
      </c>
      <c r="K453" s="191" t="s">
        <v>236</v>
      </c>
      <c r="L453" s="17" t="s">
        <v>54</v>
      </c>
      <c r="M453" s="13" t="s">
        <v>46</v>
      </c>
      <c r="N453" s="13">
        <v>2</v>
      </c>
      <c r="O453" s="13"/>
      <c r="P453" s="39" t="str">
        <f t="shared" si="105"/>
        <v>MAIN UNIT</v>
      </c>
      <c r="Q453" s="13" t="s">
        <v>47</v>
      </c>
      <c r="R453" s="13" t="s">
        <v>48</v>
      </c>
      <c r="S453" s="13" t="s">
        <v>36</v>
      </c>
      <c r="T453" s="13" t="s">
        <v>64</v>
      </c>
      <c r="U453" s="13" t="s">
        <v>65</v>
      </c>
      <c r="V453" s="13" t="s">
        <v>121</v>
      </c>
      <c r="W453" s="13" t="s">
        <v>95</v>
      </c>
      <c r="X453" s="192">
        <v>9000000</v>
      </c>
      <c r="Y453" s="193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85">
        <f t="shared" si="106"/>
        <v>162216</v>
      </c>
      <c r="AD453" s="141">
        <v>0.12</v>
      </c>
      <c r="AE453" s="186">
        <f t="shared" si="107"/>
        <v>0</v>
      </c>
      <c r="AF453" s="186" t="str">
        <f>IF(AND(COUNTIFS($J$18:J453,J453)=1,AE453=1),1,"")</f>
        <v/>
      </c>
      <c r="AG453" s="186">
        <f>IF(C453="","",IF(AND(COUNTIFS($J$18:J453,J453)=1,C453&lt;&gt;""),1,""))</f>
        <v>1</v>
      </c>
      <c r="AH453" s="186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214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5" t="s">
        <v>28</v>
      </c>
      <c r="B454" s="179">
        <v>2018</v>
      </c>
      <c r="C454" s="179">
        <v>4</v>
      </c>
      <c r="D454" s="39" t="str">
        <f t="shared" si="102"/>
        <v>Q1</v>
      </c>
      <c r="E454" s="13" t="s">
        <v>170</v>
      </c>
      <c r="F454" s="13" t="s">
        <v>170</v>
      </c>
      <c r="G454" s="179" t="s">
        <v>170</v>
      </c>
      <c r="H454" s="191"/>
      <c r="I454" s="39" t="str">
        <f t="shared" si="104"/>
        <v>Cancel</v>
      </c>
      <c r="J454" s="191" t="s">
        <v>541</v>
      </c>
      <c r="K454" s="191" t="s">
        <v>236</v>
      </c>
      <c r="L454" s="17" t="s">
        <v>78</v>
      </c>
      <c r="M454" s="13" t="s">
        <v>46</v>
      </c>
      <c r="N454" s="13">
        <v>4</v>
      </c>
      <c r="O454" s="13"/>
      <c r="P454" s="39" t="str">
        <f t="shared" si="105"/>
        <v>MAIN UNIT</v>
      </c>
      <c r="Q454" s="13" t="s">
        <v>47</v>
      </c>
      <c r="R454" s="13" t="s">
        <v>48</v>
      </c>
      <c r="S454" s="13" t="s">
        <v>36</v>
      </c>
      <c r="T454" s="13" t="s">
        <v>64</v>
      </c>
      <c r="U454" s="13" t="s">
        <v>65</v>
      </c>
      <c r="V454" s="13" t="s">
        <v>121</v>
      </c>
      <c r="W454" s="13" t="s">
        <v>95</v>
      </c>
      <c r="X454" s="192">
        <v>14000000</v>
      </c>
      <c r="Y454" s="193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85">
        <f t="shared" si="106"/>
        <v>471744</v>
      </c>
      <c r="AD454" s="141">
        <v>0.12</v>
      </c>
      <c r="AE454" s="186">
        <f t="shared" si="107"/>
        <v>0</v>
      </c>
      <c r="AF454" s="186" t="str">
        <f>IF(AND(COUNTIFS($J$18:J454,J454)=1,AE454=1),1,"")</f>
        <v/>
      </c>
      <c r="AG454" s="186" t="str">
        <f>IF(C454="","",IF(AND(COUNTIFS($J$18:J454,J454)=1,C454&lt;&gt;""),1,""))</f>
        <v/>
      </c>
      <c r="AH454" s="186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214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5" t="s">
        <v>28</v>
      </c>
      <c r="B455" s="179">
        <v>2018</v>
      </c>
      <c r="C455" s="179">
        <v>4</v>
      </c>
      <c r="D455" s="39" t="str">
        <f t="shared" si="102"/>
        <v>Q1</v>
      </c>
      <c r="E455" s="13" t="s">
        <v>170</v>
      </c>
      <c r="F455" s="13" t="s">
        <v>170</v>
      </c>
      <c r="G455" s="179" t="s">
        <v>170</v>
      </c>
      <c r="H455" s="191"/>
      <c r="I455" s="39" t="str">
        <f t="shared" si="104"/>
        <v>Cancel</v>
      </c>
      <c r="J455" s="191" t="s">
        <v>542</v>
      </c>
      <c r="K455" s="191" t="s">
        <v>184</v>
      </c>
      <c r="L455" s="17" t="s">
        <v>78</v>
      </c>
      <c r="M455" s="13" t="s">
        <v>46</v>
      </c>
      <c r="N455" s="13">
        <v>2</v>
      </c>
      <c r="O455" s="13"/>
      <c r="P455" s="39" t="str">
        <f t="shared" si="105"/>
        <v>MAIN UNIT</v>
      </c>
      <c r="Q455" s="13" t="s">
        <v>47</v>
      </c>
      <c r="R455" s="13" t="s">
        <v>48</v>
      </c>
      <c r="S455" s="13" t="s">
        <v>36</v>
      </c>
      <c r="T455" s="13" t="s">
        <v>64</v>
      </c>
      <c r="U455" s="13" t="s">
        <v>65</v>
      </c>
      <c r="V455" s="13" t="s">
        <v>66</v>
      </c>
      <c r="W455" s="13" t="s">
        <v>95</v>
      </c>
      <c r="X455" s="192">
        <v>15800000</v>
      </c>
      <c r="Y455" s="193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85">
        <f t="shared" si="106"/>
        <v>266956.79999999999</v>
      </c>
      <c r="AD455" s="141">
        <v>0.12</v>
      </c>
      <c r="AE455" s="186">
        <f t="shared" si="107"/>
        <v>0</v>
      </c>
      <c r="AF455" s="186" t="str">
        <f>IF(AND(COUNTIFS($J$18:J455,J455)=1,AE455=1),1,"")</f>
        <v/>
      </c>
      <c r="AG455" s="186">
        <f>IF(C455="","",IF(AND(COUNTIFS($J$18:J455,J455)=1,C455&lt;&gt;""),1,""))</f>
        <v>1</v>
      </c>
      <c r="AH455" s="186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214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5" t="s">
        <v>28</v>
      </c>
      <c r="B456" s="179">
        <v>2018</v>
      </c>
      <c r="C456" s="179">
        <v>4</v>
      </c>
      <c r="D456" s="39" t="str">
        <f t="shared" si="102"/>
        <v>Q1</v>
      </c>
      <c r="E456" s="13" t="s">
        <v>170</v>
      </c>
      <c r="F456" s="13" t="s">
        <v>170</v>
      </c>
      <c r="G456" s="179" t="s">
        <v>170</v>
      </c>
      <c r="H456" s="191"/>
      <c r="I456" s="39" t="str">
        <f t="shared" si="104"/>
        <v>Cancel</v>
      </c>
      <c r="J456" s="191" t="s">
        <v>542</v>
      </c>
      <c r="K456" s="191" t="s">
        <v>184</v>
      </c>
      <c r="L456" s="17" t="s">
        <v>54</v>
      </c>
      <c r="M456" s="13" t="s">
        <v>46</v>
      </c>
      <c r="N456" s="13">
        <v>2</v>
      </c>
      <c r="O456" s="13"/>
      <c r="P456" s="39" t="str">
        <f t="shared" si="105"/>
        <v>MAIN UNIT</v>
      </c>
      <c r="Q456" s="13" t="s">
        <v>47</v>
      </c>
      <c r="R456" s="13" t="s">
        <v>48</v>
      </c>
      <c r="S456" s="13" t="s">
        <v>36</v>
      </c>
      <c r="T456" s="13" t="s">
        <v>64</v>
      </c>
      <c r="U456" s="13" t="s">
        <v>65</v>
      </c>
      <c r="V456" s="13" t="s">
        <v>66</v>
      </c>
      <c r="W456" s="13" t="s">
        <v>95</v>
      </c>
      <c r="X456" s="192">
        <v>11700000</v>
      </c>
      <c r="Y456" s="193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85">
        <f t="shared" si="106"/>
        <v>197683.19999999998</v>
      </c>
      <c r="AD456" s="141">
        <v>0.12</v>
      </c>
      <c r="AE456" s="186">
        <f t="shared" si="107"/>
        <v>0</v>
      </c>
      <c r="AF456" s="186" t="str">
        <f>IF(AND(COUNTIFS($J$18:J456,J456)=1,AE456=1),1,"")</f>
        <v/>
      </c>
      <c r="AG456" s="186" t="str">
        <f>IF(C456="","",IF(AND(COUNTIFS($J$18:J456,J456)=1,C456&lt;&gt;""),1,""))</f>
        <v/>
      </c>
      <c r="AH456" s="186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214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5" t="s">
        <v>28</v>
      </c>
      <c r="B457" s="179">
        <v>2018</v>
      </c>
      <c r="C457" s="179">
        <v>4</v>
      </c>
      <c r="D457" s="39" t="str">
        <f t="shared" si="102"/>
        <v>Q1</v>
      </c>
      <c r="E457" s="13" t="s">
        <v>170</v>
      </c>
      <c r="F457" s="13" t="s">
        <v>170</v>
      </c>
      <c r="G457" s="179" t="s">
        <v>170</v>
      </c>
      <c r="H457" s="191"/>
      <c r="I457" s="39" t="str">
        <f t="shared" si="104"/>
        <v>Cancel</v>
      </c>
      <c r="J457" s="191" t="s">
        <v>543</v>
      </c>
      <c r="K457" s="191" t="s">
        <v>544</v>
      </c>
      <c r="L457" s="17" t="s">
        <v>78</v>
      </c>
      <c r="M457" s="13" t="s">
        <v>46</v>
      </c>
      <c r="N457" s="13">
        <v>2</v>
      </c>
      <c r="O457" s="13"/>
      <c r="P457" s="39" t="str">
        <f t="shared" si="105"/>
        <v>MAIN UNIT</v>
      </c>
      <c r="Q457" s="13" t="s">
        <v>47</v>
      </c>
      <c r="R457" s="13" t="s">
        <v>48</v>
      </c>
      <c r="S457" s="13" t="s">
        <v>36</v>
      </c>
      <c r="T457" s="13" t="s">
        <v>64</v>
      </c>
      <c r="U457" s="13" t="s">
        <v>65</v>
      </c>
      <c r="V457" s="13" t="s">
        <v>113</v>
      </c>
      <c r="W457" s="13" t="s">
        <v>95</v>
      </c>
      <c r="X457" s="192">
        <v>16150000</v>
      </c>
      <c r="Y457" s="193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85">
        <f t="shared" si="106"/>
        <v>291087.59999999998</v>
      </c>
      <c r="AD457" s="141">
        <v>0.12</v>
      </c>
      <c r="AE457" s="186">
        <f t="shared" si="107"/>
        <v>0</v>
      </c>
      <c r="AF457" s="186" t="str">
        <f>IF(AND(COUNTIFS($J$18:J457,J457)=1,AE457=1),1,"")</f>
        <v/>
      </c>
      <c r="AG457" s="186">
        <f>IF(C457="","",IF(AND(COUNTIFS($J$18:J457,J457)=1,C457&lt;&gt;""),1,""))</f>
        <v>1</v>
      </c>
      <c r="AH457" s="186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214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5" t="s">
        <v>28</v>
      </c>
      <c r="B458" s="179">
        <v>2018</v>
      </c>
      <c r="C458" s="179">
        <v>8</v>
      </c>
      <c r="D458" s="39" t="str">
        <f t="shared" si="102"/>
        <v>Q2</v>
      </c>
      <c r="E458" s="13" t="s">
        <v>170</v>
      </c>
      <c r="F458" s="13" t="s">
        <v>170</v>
      </c>
      <c r="G458" s="179" t="s">
        <v>170</v>
      </c>
      <c r="H458" s="191"/>
      <c r="I458" s="39" t="str">
        <f t="shared" si="104"/>
        <v>Cancel</v>
      </c>
      <c r="J458" s="191" t="s">
        <v>545</v>
      </c>
      <c r="K458" s="191" t="s">
        <v>546</v>
      </c>
      <c r="L458" s="17" t="s">
        <v>271</v>
      </c>
      <c r="M458" s="13" t="s">
        <v>46</v>
      </c>
      <c r="N458" s="13">
        <v>1</v>
      </c>
      <c r="O458" s="13"/>
      <c r="P458" s="39" t="str">
        <f t="shared" si="105"/>
        <v>MAIN UNIT</v>
      </c>
      <c r="Q458" s="13" t="s">
        <v>373</v>
      </c>
      <c r="R458" s="13" t="s">
        <v>48</v>
      </c>
      <c r="S458" s="13" t="s">
        <v>344</v>
      </c>
      <c r="T458" s="13" t="s">
        <v>64</v>
      </c>
      <c r="U458" s="13" t="s">
        <v>65</v>
      </c>
      <c r="V458" s="13" t="s">
        <v>547</v>
      </c>
      <c r="W458" s="13" t="s">
        <v>95</v>
      </c>
      <c r="X458" s="192">
        <v>27923924</v>
      </c>
      <c r="Y458" s="193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85">
        <f t="shared" si="106"/>
        <v>241597.79044799999</v>
      </c>
      <c r="AD458" s="141">
        <v>0.12</v>
      </c>
      <c r="AE458" s="186">
        <f t="shared" si="107"/>
        <v>1</v>
      </c>
      <c r="AF458" s="186">
        <f>IF(AND(COUNTIFS($J$18:J458,J458)=1,AE458=1),1,"")</f>
        <v>1</v>
      </c>
      <c r="AG458" s="186">
        <f>IF(C458="","",IF(AND(COUNTIFS($J$18:J458,J458)=1,C458&lt;&gt;""),1,""))</f>
        <v>1</v>
      </c>
      <c r="AH458" s="186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214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5" t="s">
        <v>28</v>
      </c>
      <c r="B459" s="179">
        <v>2018</v>
      </c>
      <c r="C459" s="179">
        <v>8</v>
      </c>
      <c r="D459" s="39" t="str">
        <f t="shared" si="102"/>
        <v>Q2</v>
      </c>
      <c r="E459" s="13" t="s">
        <v>170</v>
      </c>
      <c r="F459" s="13" t="s">
        <v>170</v>
      </c>
      <c r="G459" s="179" t="s">
        <v>170</v>
      </c>
      <c r="H459" s="191"/>
      <c r="I459" s="39" t="str">
        <f t="shared" si="104"/>
        <v>Cancel</v>
      </c>
      <c r="J459" s="191" t="s">
        <v>548</v>
      </c>
      <c r="K459" s="191" t="s">
        <v>549</v>
      </c>
      <c r="L459" s="17" t="s">
        <v>78</v>
      </c>
      <c r="M459" s="13" t="s">
        <v>46</v>
      </c>
      <c r="N459" s="13">
        <v>1</v>
      </c>
      <c r="O459" s="13"/>
      <c r="P459" s="39" t="str">
        <f t="shared" si="105"/>
        <v>MAIN UNIT</v>
      </c>
      <c r="Q459" s="13" t="s">
        <v>47</v>
      </c>
      <c r="R459" s="13" t="s">
        <v>48</v>
      </c>
      <c r="S459" s="13" t="s">
        <v>36</v>
      </c>
      <c r="T459" s="13" t="s">
        <v>64</v>
      </c>
      <c r="U459" s="13" t="s">
        <v>65</v>
      </c>
      <c r="V459" s="13" t="s">
        <v>550</v>
      </c>
      <c r="W459" s="13" t="s">
        <v>95</v>
      </c>
      <c r="X459" s="192">
        <v>14856000</v>
      </c>
      <c r="Y459" s="193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85">
        <f t="shared" si="106"/>
        <v>125146.94399999999</v>
      </c>
      <c r="AD459" s="141">
        <v>0.12</v>
      </c>
      <c r="AE459" s="186">
        <f t="shared" si="107"/>
        <v>0</v>
      </c>
      <c r="AF459" s="186" t="str">
        <f>IF(AND(COUNTIFS($J$18:J459,J459)=1,AE459=1),1,"")</f>
        <v/>
      </c>
      <c r="AG459" s="186">
        <f>IF(C459="","",IF(AND(COUNTIFS($J$18:J459,J459)=1,C459&lt;&gt;""),1,""))</f>
        <v>1</v>
      </c>
      <c r="AH459" s="186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214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5" t="s">
        <v>28</v>
      </c>
      <c r="B460" s="179">
        <v>2018</v>
      </c>
      <c r="C460" s="179">
        <v>8</v>
      </c>
      <c r="D460" s="39" t="str">
        <f t="shared" si="102"/>
        <v>Q2</v>
      </c>
      <c r="E460" s="13" t="s">
        <v>170</v>
      </c>
      <c r="F460" s="13" t="s">
        <v>170</v>
      </c>
      <c r="G460" s="179" t="s">
        <v>170</v>
      </c>
      <c r="H460" s="191"/>
      <c r="I460" s="39" t="str">
        <f t="shared" si="104"/>
        <v>Cancel</v>
      </c>
      <c r="J460" s="191" t="s">
        <v>548</v>
      </c>
      <c r="K460" s="191" t="s">
        <v>549</v>
      </c>
      <c r="L460" s="17" t="s">
        <v>78</v>
      </c>
      <c r="M460" s="13" t="s">
        <v>46</v>
      </c>
      <c r="N460" s="13">
        <v>1</v>
      </c>
      <c r="O460" s="13"/>
      <c r="P460" s="39" t="str">
        <f t="shared" si="105"/>
        <v>MAIN UNIT</v>
      </c>
      <c r="Q460" s="13" t="s">
        <v>47</v>
      </c>
      <c r="R460" s="13" t="s">
        <v>48</v>
      </c>
      <c r="S460" s="13" t="s">
        <v>36</v>
      </c>
      <c r="T460" s="13" t="s">
        <v>64</v>
      </c>
      <c r="U460" s="13" t="s">
        <v>65</v>
      </c>
      <c r="V460" s="13" t="s">
        <v>550</v>
      </c>
      <c r="W460" s="13" t="s">
        <v>95</v>
      </c>
      <c r="X460" s="192">
        <v>14856000</v>
      </c>
      <c r="Y460" s="193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85">
        <f t="shared" si="106"/>
        <v>125146.94399999999</v>
      </c>
      <c r="AD460" s="141">
        <v>0.12</v>
      </c>
      <c r="AE460" s="186">
        <f t="shared" si="107"/>
        <v>0</v>
      </c>
      <c r="AF460" s="186" t="str">
        <f>IF(AND(COUNTIFS($J$18:J460,J460)=1,AE460=1),1,"")</f>
        <v/>
      </c>
      <c r="AG460" s="186" t="str">
        <f>IF(C460="","",IF(AND(COUNTIFS($J$18:J460,J460)=1,C460&lt;&gt;""),1,""))</f>
        <v/>
      </c>
      <c r="AH460" s="186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214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5" t="s">
        <v>28</v>
      </c>
      <c r="B461" s="179">
        <v>2018</v>
      </c>
      <c r="C461" s="179">
        <v>8</v>
      </c>
      <c r="D461" s="39" t="str">
        <f t="shared" si="102"/>
        <v>Q2</v>
      </c>
      <c r="E461" s="13" t="s">
        <v>170</v>
      </c>
      <c r="F461" s="13" t="s">
        <v>170</v>
      </c>
      <c r="G461" s="179" t="s">
        <v>170</v>
      </c>
      <c r="H461" s="191"/>
      <c r="I461" s="39" t="str">
        <f t="shared" si="104"/>
        <v>Cancel</v>
      </c>
      <c r="J461" s="191" t="s">
        <v>551</v>
      </c>
      <c r="K461" s="191" t="s">
        <v>552</v>
      </c>
      <c r="L461" s="17" t="s">
        <v>78</v>
      </c>
      <c r="M461" s="13" t="s">
        <v>46</v>
      </c>
      <c r="N461" s="13">
        <v>2</v>
      </c>
      <c r="O461" s="13"/>
      <c r="P461" s="39" t="str">
        <f t="shared" si="105"/>
        <v>MAIN UNIT</v>
      </c>
      <c r="Q461" s="13" t="s">
        <v>55</v>
      </c>
      <c r="R461" s="13" t="s">
        <v>242</v>
      </c>
      <c r="S461" s="13" t="s">
        <v>243</v>
      </c>
      <c r="T461" s="13" t="s">
        <v>244</v>
      </c>
      <c r="U461" s="13" t="s">
        <v>3308</v>
      </c>
      <c r="V461" s="13"/>
      <c r="W461" s="13" t="s">
        <v>246</v>
      </c>
      <c r="X461" s="192">
        <v>12724000</v>
      </c>
      <c r="Y461" s="193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85">
        <f t="shared" si="106"/>
        <v>220176.09599999999</v>
      </c>
      <c r="AD461" s="141">
        <v>0.12</v>
      </c>
      <c r="AE461" s="186">
        <f t="shared" si="107"/>
        <v>1</v>
      </c>
      <c r="AF461" s="186">
        <f>IF(AND(COUNTIFS($J$18:J461,J461)=1,AE461=1),1,"")</f>
        <v>1</v>
      </c>
      <c r="AG461" s="186">
        <f>IF(C461="","",IF(AND(COUNTIFS($J$18:J461,J461)=1,C461&lt;&gt;""),1,""))</f>
        <v>1</v>
      </c>
      <c r="AH461" s="186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214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5" t="s">
        <v>28</v>
      </c>
      <c r="B462" s="179">
        <v>2018</v>
      </c>
      <c r="C462" s="179">
        <v>8</v>
      </c>
      <c r="D462" s="39" t="str">
        <f t="shared" si="102"/>
        <v>Q2</v>
      </c>
      <c r="E462" s="13" t="s">
        <v>170</v>
      </c>
      <c r="F462" s="13" t="s">
        <v>170</v>
      </c>
      <c r="G462" s="179" t="s">
        <v>170</v>
      </c>
      <c r="H462" s="191"/>
      <c r="I462" s="39" t="str">
        <f t="shared" si="104"/>
        <v>Cancel</v>
      </c>
      <c r="J462" s="191" t="s">
        <v>553</v>
      </c>
      <c r="K462" s="191" t="s">
        <v>552</v>
      </c>
      <c r="L462" s="17" t="s">
        <v>78</v>
      </c>
      <c r="M462" s="13" t="s">
        <v>46</v>
      </c>
      <c r="N462" s="13">
        <v>1</v>
      </c>
      <c r="O462" s="13"/>
      <c r="P462" s="39" t="str">
        <f t="shared" si="105"/>
        <v>MAIN UNIT</v>
      </c>
      <c r="Q462" s="13" t="s">
        <v>55</v>
      </c>
      <c r="R462" s="13" t="s">
        <v>242</v>
      </c>
      <c r="S462" s="13" t="s">
        <v>243</v>
      </c>
      <c r="T462" s="13" t="s">
        <v>244</v>
      </c>
      <c r="U462" s="13" t="s">
        <v>3308</v>
      </c>
      <c r="V462" s="13"/>
      <c r="W462" s="13" t="s">
        <v>246</v>
      </c>
      <c r="X462" s="192">
        <v>12724000</v>
      </c>
      <c r="Y462" s="193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85">
        <f t="shared" si="106"/>
        <v>110088.048</v>
      </c>
      <c r="AD462" s="141">
        <v>0.12</v>
      </c>
      <c r="AE462" s="186">
        <f t="shared" si="107"/>
        <v>1</v>
      </c>
      <c r="AF462" s="186">
        <f>IF(AND(COUNTIFS($J$18:J462,J462)=1,AE462=1),1,"")</f>
        <v>1</v>
      </c>
      <c r="AG462" s="186">
        <f>IF(C462="","",IF(AND(COUNTIFS($J$18:J462,J462)=1,C462&lt;&gt;""),1,""))</f>
        <v>1</v>
      </c>
      <c r="AH462" s="186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214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5" t="s">
        <v>28</v>
      </c>
      <c r="B463" s="179">
        <v>2018</v>
      </c>
      <c r="C463" s="179">
        <v>8</v>
      </c>
      <c r="D463" s="39" t="str">
        <f t="shared" si="102"/>
        <v>Q2</v>
      </c>
      <c r="E463" s="13" t="s">
        <v>170</v>
      </c>
      <c r="F463" s="13" t="s">
        <v>170</v>
      </c>
      <c r="G463" s="179" t="s">
        <v>170</v>
      </c>
      <c r="H463" s="191"/>
      <c r="I463" s="39" t="str">
        <f t="shared" si="104"/>
        <v>Cancel</v>
      </c>
      <c r="J463" s="191" t="s">
        <v>554</v>
      </c>
      <c r="K463" s="191" t="s">
        <v>250</v>
      </c>
      <c r="L463" s="17" t="s">
        <v>78</v>
      </c>
      <c r="M463" s="13" t="s">
        <v>46</v>
      </c>
      <c r="N463" s="13">
        <v>1</v>
      </c>
      <c r="O463" s="13"/>
      <c r="P463" s="39" t="str">
        <f t="shared" si="105"/>
        <v>MAIN UNIT</v>
      </c>
      <c r="Q463" s="13" t="s">
        <v>47</v>
      </c>
      <c r="R463" s="13" t="s">
        <v>48</v>
      </c>
      <c r="S463" s="13" t="s">
        <v>36</v>
      </c>
      <c r="T463" s="13" t="s">
        <v>231</v>
      </c>
      <c r="U463" s="13" t="s">
        <v>65</v>
      </c>
      <c r="V463" s="13" t="s">
        <v>251</v>
      </c>
      <c r="W463" s="13" t="s">
        <v>95</v>
      </c>
      <c r="X463" s="192">
        <v>12120000</v>
      </c>
      <c r="Y463" s="193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85">
        <f t="shared" si="106"/>
        <v>105007.67999999999</v>
      </c>
      <c r="AD463" s="141">
        <v>0.12</v>
      </c>
      <c r="AE463" s="186">
        <f t="shared" si="107"/>
        <v>0</v>
      </c>
      <c r="AF463" s="186" t="str">
        <f>IF(AND(COUNTIFS($J$18:J463,J463)=1,AE463=1),1,"")</f>
        <v/>
      </c>
      <c r="AG463" s="186">
        <f>IF(C463="","",IF(AND(COUNTIFS($J$18:J463,J463)=1,C463&lt;&gt;""),1,""))</f>
        <v>1</v>
      </c>
      <c r="AH463" s="186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214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5" t="s">
        <v>28</v>
      </c>
      <c r="B464" s="179">
        <v>2018</v>
      </c>
      <c r="C464" s="179">
        <v>8</v>
      </c>
      <c r="D464" s="39" t="str">
        <f t="shared" si="102"/>
        <v>Q2</v>
      </c>
      <c r="E464" s="13" t="s">
        <v>170</v>
      </c>
      <c r="F464" s="13" t="s">
        <v>170</v>
      </c>
      <c r="G464" s="179" t="s">
        <v>170</v>
      </c>
      <c r="H464" s="191"/>
      <c r="I464" s="39" t="str">
        <f t="shared" si="104"/>
        <v>Cancel</v>
      </c>
      <c r="J464" s="191" t="s">
        <v>554</v>
      </c>
      <c r="K464" s="191" t="s">
        <v>250</v>
      </c>
      <c r="L464" s="17" t="s">
        <v>78</v>
      </c>
      <c r="M464" s="13" t="s">
        <v>46</v>
      </c>
      <c r="N464" s="13">
        <v>1</v>
      </c>
      <c r="O464" s="13"/>
      <c r="P464" s="39" t="str">
        <f t="shared" si="105"/>
        <v>MAIN UNIT</v>
      </c>
      <c r="Q464" s="13" t="s">
        <v>47</v>
      </c>
      <c r="R464" s="13" t="s">
        <v>48</v>
      </c>
      <c r="S464" s="13" t="s">
        <v>36</v>
      </c>
      <c r="T464" s="13" t="s">
        <v>231</v>
      </c>
      <c r="U464" s="13" t="s">
        <v>65</v>
      </c>
      <c r="V464" s="13" t="s">
        <v>251</v>
      </c>
      <c r="W464" s="13" t="s">
        <v>95</v>
      </c>
      <c r="X464" s="192">
        <v>12120000</v>
      </c>
      <c r="Y464" s="193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85">
        <f t="shared" si="106"/>
        <v>105007.67999999999</v>
      </c>
      <c r="AD464" s="141">
        <v>0.12</v>
      </c>
      <c r="AE464" s="186">
        <f t="shared" si="107"/>
        <v>0</v>
      </c>
      <c r="AF464" s="186" t="str">
        <f>IF(AND(COUNTIFS($J$18:J464,J464)=1,AE464=1),1,"")</f>
        <v/>
      </c>
      <c r="AG464" s="186" t="str">
        <f>IF(C464="","",IF(AND(COUNTIFS($J$18:J464,J464)=1,C464&lt;&gt;""),1,""))</f>
        <v/>
      </c>
      <c r="AH464" s="186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214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5" t="s">
        <v>43</v>
      </c>
      <c r="B465" s="179">
        <v>2018</v>
      </c>
      <c r="C465" s="179">
        <v>1</v>
      </c>
      <c r="D465" s="39" t="str">
        <f t="shared" si="102"/>
        <v>Q4</v>
      </c>
      <c r="E465" s="13" t="s">
        <v>170</v>
      </c>
      <c r="F465" s="13" t="s">
        <v>170</v>
      </c>
      <c r="G465" s="179" t="s">
        <v>170</v>
      </c>
      <c r="H465" s="191"/>
      <c r="I465" s="39" t="str">
        <f t="shared" si="104"/>
        <v>Cancel</v>
      </c>
      <c r="J465" s="191" t="s">
        <v>555</v>
      </c>
      <c r="K465" s="191" t="s">
        <v>556</v>
      </c>
      <c r="L465" s="17" t="s">
        <v>271</v>
      </c>
      <c r="M465" s="13" t="s">
        <v>46</v>
      </c>
      <c r="N465" s="13">
        <v>4</v>
      </c>
      <c r="O465" s="13"/>
      <c r="P465" s="39" t="str">
        <f t="shared" si="105"/>
        <v>MAIN UNIT</v>
      </c>
      <c r="Q465" s="13" t="s">
        <v>47</v>
      </c>
      <c r="R465" s="13" t="s">
        <v>48</v>
      </c>
      <c r="S465" s="13" t="s">
        <v>36</v>
      </c>
      <c r="T465" s="13" t="s">
        <v>64</v>
      </c>
      <c r="U465" s="13" t="s">
        <v>65</v>
      </c>
      <c r="V465" s="13" t="s">
        <v>118</v>
      </c>
      <c r="W465" s="13" t="s">
        <v>95</v>
      </c>
      <c r="X465" s="192">
        <v>26642000</v>
      </c>
      <c r="Y465" s="193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85">
        <f t="shared" si="106"/>
        <v>904122.91199999989</v>
      </c>
      <c r="AD465" s="141">
        <v>0.12</v>
      </c>
      <c r="AE465" s="186">
        <f t="shared" si="107"/>
        <v>0</v>
      </c>
      <c r="AF465" s="186" t="str">
        <f>IF(AND(COUNTIFS($J$18:J465,J465)=1,AE465=1),1,"")</f>
        <v/>
      </c>
      <c r="AG465" s="186">
        <f>IF(C465="","",IF(AND(COUNTIFS($J$18:J465,J465)=1,C465&lt;&gt;""),1,""))</f>
        <v>1</v>
      </c>
      <c r="AH465" s="186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214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5" t="s">
        <v>43</v>
      </c>
      <c r="B466" s="179">
        <v>2018</v>
      </c>
      <c r="C466" s="179">
        <v>1</v>
      </c>
      <c r="D466" s="39" t="str">
        <f t="shared" si="102"/>
        <v>Q4</v>
      </c>
      <c r="E466" s="13" t="s">
        <v>170</v>
      </c>
      <c r="F466" s="13" t="s">
        <v>170</v>
      </c>
      <c r="G466" s="179" t="s">
        <v>170</v>
      </c>
      <c r="H466" s="191"/>
      <c r="I466" s="39" t="str">
        <f t="shared" si="104"/>
        <v>Cancel</v>
      </c>
      <c r="J466" s="191" t="s">
        <v>557</v>
      </c>
      <c r="K466" s="191" t="s">
        <v>558</v>
      </c>
      <c r="L466" s="17" t="s">
        <v>54</v>
      </c>
      <c r="M466" s="13" t="s">
        <v>46</v>
      </c>
      <c r="N466" s="13">
        <v>2</v>
      </c>
      <c r="O466" s="13"/>
      <c r="P466" s="39" t="str">
        <f t="shared" si="105"/>
        <v>MAIN UNIT</v>
      </c>
      <c r="Q466" s="13" t="s">
        <v>55</v>
      </c>
      <c r="R466" s="13" t="s">
        <v>48</v>
      </c>
      <c r="S466" s="13" t="s">
        <v>36</v>
      </c>
      <c r="T466" s="13" t="s">
        <v>64</v>
      </c>
      <c r="U466" s="13" t="s">
        <v>65</v>
      </c>
      <c r="V466" s="13" t="s">
        <v>66</v>
      </c>
      <c r="W466" s="13" t="s">
        <v>95</v>
      </c>
      <c r="X466" s="192">
        <v>10886000</v>
      </c>
      <c r="Y466" s="193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85">
        <f t="shared" si="106"/>
        <v>183407.32799999998</v>
      </c>
      <c r="AD466" s="141">
        <v>0.12</v>
      </c>
      <c r="AE466" s="186">
        <f t="shared" si="107"/>
        <v>1</v>
      </c>
      <c r="AF466" s="186">
        <f>IF(AND(COUNTIFS($J$18:J466,J466)=1,AE466=1),1,"")</f>
        <v>1</v>
      </c>
      <c r="AG466" s="186">
        <f>IF(C466="","",IF(AND(COUNTIFS($J$18:J466,J466)=1,C466&lt;&gt;""),1,""))</f>
        <v>1</v>
      </c>
      <c r="AH466" s="186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214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5" t="s">
        <v>43</v>
      </c>
      <c r="B467" s="179">
        <v>2018</v>
      </c>
      <c r="C467" s="179">
        <v>1</v>
      </c>
      <c r="D467" s="39" t="str">
        <f t="shared" si="102"/>
        <v>Q4</v>
      </c>
      <c r="E467" s="13" t="s">
        <v>170</v>
      </c>
      <c r="F467" s="13" t="s">
        <v>170</v>
      </c>
      <c r="G467" s="179" t="s">
        <v>170</v>
      </c>
      <c r="H467" s="191"/>
      <c r="I467" s="39" t="str">
        <f t="shared" si="104"/>
        <v>Cancel</v>
      </c>
      <c r="J467" s="191" t="s">
        <v>559</v>
      </c>
      <c r="K467" s="191" t="s">
        <v>558</v>
      </c>
      <c r="L467" s="17" t="s">
        <v>63</v>
      </c>
      <c r="M467" s="13" t="s">
        <v>46</v>
      </c>
      <c r="N467" s="13">
        <v>3</v>
      </c>
      <c r="O467" s="13"/>
      <c r="P467" s="39" t="str">
        <f t="shared" si="105"/>
        <v>MAIN UNIT</v>
      </c>
      <c r="Q467" s="13"/>
      <c r="R467" s="13" t="s">
        <v>48</v>
      </c>
      <c r="S467" s="13" t="s">
        <v>36</v>
      </c>
      <c r="T467" s="13" t="s">
        <v>64</v>
      </c>
      <c r="U467" s="13" t="s">
        <v>65</v>
      </c>
      <c r="V467" s="13" t="s">
        <v>66</v>
      </c>
      <c r="W467" s="13" t="s">
        <v>95</v>
      </c>
      <c r="X467" s="192">
        <v>10220000</v>
      </c>
      <c r="Y467" s="193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85">
        <f t="shared" si="106"/>
        <v>196572.29760000002</v>
      </c>
      <c r="AD467" s="141">
        <v>8.8800000000000004E-2</v>
      </c>
      <c r="AE467" s="186" t="str">
        <f t="shared" si="107"/>
        <v/>
      </c>
      <c r="AF467" s="186" t="str">
        <f>IF(AND(COUNTIFS($J$18:J467,J467)=1,AE467=1),1,"")</f>
        <v/>
      </c>
      <c r="AG467" s="186">
        <f>IF(C467="","",IF(AND(COUNTIFS($J$18:J467,J467)=1,C467&lt;&gt;""),1,""))</f>
        <v>1</v>
      </c>
      <c r="AH467" s="186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214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5" t="s">
        <v>43</v>
      </c>
      <c r="B468" s="179">
        <v>2018</v>
      </c>
      <c r="C468" s="179">
        <v>1</v>
      </c>
      <c r="D468" s="39" t="str">
        <f t="shared" si="102"/>
        <v>Q4</v>
      </c>
      <c r="E468" s="13" t="s">
        <v>170</v>
      </c>
      <c r="F468" s="13" t="s">
        <v>170</v>
      </c>
      <c r="G468" s="179" t="s">
        <v>170</v>
      </c>
      <c r="H468" s="191"/>
      <c r="I468" s="39" t="str">
        <f t="shared" si="104"/>
        <v>Cancel</v>
      </c>
      <c r="J468" s="191" t="s">
        <v>557</v>
      </c>
      <c r="K468" s="191" t="s">
        <v>558</v>
      </c>
      <c r="L468" s="17" t="s">
        <v>45</v>
      </c>
      <c r="M468" s="13" t="s">
        <v>46</v>
      </c>
      <c r="N468" s="13">
        <v>1</v>
      </c>
      <c r="O468" s="13"/>
      <c r="P468" s="39" t="str">
        <f t="shared" si="105"/>
        <v>MAIN UNIT</v>
      </c>
      <c r="Q468" s="13" t="s">
        <v>127</v>
      </c>
      <c r="R468" s="13" t="s">
        <v>48</v>
      </c>
      <c r="S468" s="13" t="s">
        <v>36</v>
      </c>
      <c r="T468" s="13" t="s">
        <v>64</v>
      </c>
      <c r="U468" s="13" t="s">
        <v>65</v>
      </c>
      <c r="V468" s="13" t="s">
        <v>66</v>
      </c>
      <c r="W468" s="13" t="s">
        <v>95</v>
      </c>
      <c r="X468" s="192">
        <v>8656000</v>
      </c>
      <c r="Y468" s="193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85">
        <f t="shared" si="106"/>
        <v>72918.143999999986</v>
      </c>
      <c r="AD468" s="141">
        <v>0.12</v>
      </c>
      <c r="AE468" s="186">
        <f t="shared" si="107"/>
        <v>1</v>
      </c>
      <c r="AF468" s="186" t="str">
        <f>IF(AND(COUNTIFS($J$18:J468,J468)=1,AE468=1),1,"")</f>
        <v/>
      </c>
      <c r="AG468" s="186" t="str">
        <f>IF(C468="","",IF(AND(COUNTIFS($J$18:J468,J468)=1,C468&lt;&gt;""),1,""))</f>
        <v/>
      </c>
      <c r="AH468" s="186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214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5" t="s">
        <v>43</v>
      </c>
      <c r="B469" s="179">
        <v>2018</v>
      </c>
      <c r="C469" s="179">
        <v>1</v>
      </c>
      <c r="D469" s="39" t="str">
        <f t="shared" si="102"/>
        <v>Q4</v>
      </c>
      <c r="E469" s="13" t="s">
        <v>170</v>
      </c>
      <c r="F469" s="13" t="s">
        <v>170</v>
      </c>
      <c r="G469" s="179" t="s">
        <v>170</v>
      </c>
      <c r="H469" s="191"/>
      <c r="I469" s="39" t="str">
        <f t="shared" si="104"/>
        <v>Cancel</v>
      </c>
      <c r="J469" s="191" t="s">
        <v>560</v>
      </c>
      <c r="K469" s="191" t="s">
        <v>321</v>
      </c>
      <c r="L469" s="17" t="s">
        <v>78</v>
      </c>
      <c r="M469" s="13" t="s">
        <v>46</v>
      </c>
      <c r="N469" s="13">
        <v>2</v>
      </c>
      <c r="O469" s="13"/>
      <c r="P469" s="39" t="str">
        <f t="shared" si="105"/>
        <v>MAIN UNIT</v>
      </c>
      <c r="Q469" s="13" t="s">
        <v>55</v>
      </c>
      <c r="R469" s="13" t="s">
        <v>48</v>
      </c>
      <c r="S469" s="13" t="s">
        <v>36</v>
      </c>
      <c r="T469" s="13" t="s">
        <v>322</v>
      </c>
      <c r="U469" s="13" t="s">
        <v>65</v>
      </c>
      <c r="V469" s="13" t="s">
        <v>98</v>
      </c>
      <c r="W469" s="13" t="s">
        <v>95</v>
      </c>
      <c r="X469" s="192">
        <v>16830000</v>
      </c>
      <c r="Y469" s="193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85">
        <f t="shared" si="106"/>
        <v>285571.44</v>
      </c>
      <c r="AD469" s="141">
        <v>0.12</v>
      </c>
      <c r="AE469" s="186">
        <f t="shared" si="107"/>
        <v>1</v>
      </c>
      <c r="AF469" s="186">
        <f>IF(AND(COUNTIFS($J$18:J469,J469)=1,AE469=1),1,"")</f>
        <v>1</v>
      </c>
      <c r="AG469" s="186">
        <f>IF(C469="","",IF(AND(COUNTIFS($J$18:J469,J469)=1,C469&lt;&gt;""),1,""))</f>
        <v>1</v>
      </c>
      <c r="AH469" s="186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214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5" t="s">
        <v>43</v>
      </c>
      <c r="B470" s="179">
        <v>2018</v>
      </c>
      <c r="C470" s="179">
        <v>1</v>
      </c>
      <c r="D470" s="39" t="str">
        <f t="shared" si="102"/>
        <v>Q4</v>
      </c>
      <c r="E470" s="13" t="s">
        <v>170</v>
      </c>
      <c r="F470" s="13" t="s">
        <v>170</v>
      </c>
      <c r="G470" s="179" t="s">
        <v>170</v>
      </c>
      <c r="H470" s="191"/>
      <c r="I470" s="39" t="str">
        <f t="shared" si="104"/>
        <v>Cancel</v>
      </c>
      <c r="J470" s="191" t="s">
        <v>561</v>
      </c>
      <c r="K470" s="191" t="s">
        <v>562</v>
      </c>
      <c r="L470" s="17" t="s">
        <v>78</v>
      </c>
      <c r="M470" s="13" t="s">
        <v>46</v>
      </c>
      <c r="N470" s="13">
        <v>2</v>
      </c>
      <c r="O470" s="13"/>
      <c r="P470" s="39" t="str">
        <f t="shared" si="105"/>
        <v>MAIN UNIT</v>
      </c>
      <c r="Q470" s="13" t="s">
        <v>55</v>
      </c>
      <c r="R470" s="13" t="s">
        <v>48</v>
      </c>
      <c r="S470" s="13" t="s">
        <v>36</v>
      </c>
      <c r="T470" s="13" t="s">
        <v>64</v>
      </c>
      <c r="U470" s="13" t="s">
        <v>65</v>
      </c>
      <c r="V470" s="13" t="s">
        <v>121</v>
      </c>
      <c r="W470" s="13" t="s">
        <v>95</v>
      </c>
      <c r="X470" s="192">
        <v>15000000</v>
      </c>
      <c r="Y470" s="193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85">
        <f t="shared" si="106"/>
        <v>254520</v>
      </c>
      <c r="AD470" s="141">
        <v>0.12</v>
      </c>
      <c r="AE470" s="186">
        <f t="shared" si="107"/>
        <v>1</v>
      </c>
      <c r="AF470" s="186">
        <f>IF(AND(COUNTIFS($J$18:J470,J470)=1,AE470=1),1,"")</f>
        <v>1</v>
      </c>
      <c r="AG470" s="186">
        <f>IF(C470="","",IF(AND(COUNTIFS($J$18:J470,J470)=1,C470&lt;&gt;""),1,""))</f>
        <v>1</v>
      </c>
      <c r="AH470" s="186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214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5" t="s">
        <v>43</v>
      </c>
      <c r="B471" s="179">
        <v>2018</v>
      </c>
      <c r="C471" s="179">
        <v>1</v>
      </c>
      <c r="D471" s="39" t="str">
        <f t="shared" si="102"/>
        <v>Q4</v>
      </c>
      <c r="E471" s="13" t="s">
        <v>170</v>
      </c>
      <c r="F471" s="13" t="s">
        <v>170</v>
      </c>
      <c r="G471" s="179" t="s">
        <v>170</v>
      </c>
      <c r="H471" s="191"/>
      <c r="I471" s="39" t="str">
        <f t="shared" si="104"/>
        <v>Cancel</v>
      </c>
      <c r="J471" s="191" t="s">
        <v>557</v>
      </c>
      <c r="K471" s="191" t="s">
        <v>558</v>
      </c>
      <c r="L471" s="17" t="s">
        <v>45</v>
      </c>
      <c r="M471" s="13" t="s">
        <v>46</v>
      </c>
      <c r="N471" s="13">
        <v>2</v>
      </c>
      <c r="O471" s="13"/>
      <c r="P471" s="39" t="str">
        <f t="shared" si="105"/>
        <v>MAIN UNIT</v>
      </c>
      <c r="Q471" s="13" t="s">
        <v>127</v>
      </c>
      <c r="R471" s="13" t="s">
        <v>48</v>
      </c>
      <c r="S471" s="13" t="s">
        <v>36</v>
      </c>
      <c r="T471" s="13" t="s">
        <v>64</v>
      </c>
      <c r="U471" s="13" t="s">
        <v>65</v>
      </c>
      <c r="V471" s="13" t="s">
        <v>66</v>
      </c>
      <c r="W471" s="13" t="s">
        <v>95</v>
      </c>
      <c r="X471" s="192">
        <v>8656000</v>
      </c>
      <c r="Y471" s="193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85">
        <f t="shared" si="106"/>
        <v>145836.28799999997</v>
      </c>
      <c r="AD471" s="141">
        <v>0.12</v>
      </c>
      <c r="AE471" s="186">
        <f t="shared" si="107"/>
        <v>1</v>
      </c>
      <c r="AF471" s="186" t="str">
        <f>IF(AND(COUNTIFS($J$18:J471,J471)=1,AE471=1),1,"")</f>
        <v/>
      </c>
      <c r="AG471" s="186" t="str">
        <f>IF(C471="","",IF(AND(COUNTIFS($J$18:J471,J471)=1,C471&lt;&gt;""),1,""))</f>
        <v/>
      </c>
      <c r="AH471" s="186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214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5" t="s">
        <v>43</v>
      </c>
      <c r="B472" s="179">
        <v>2018</v>
      </c>
      <c r="C472" s="179">
        <v>1</v>
      </c>
      <c r="D472" s="39" t="str">
        <f t="shared" si="102"/>
        <v>Q4</v>
      </c>
      <c r="E472" s="13" t="s">
        <v>170</v>
      </c>
      <c r="F472" s="13" t="s">
        <v>170</v>
      </c>
      <c r="G472" s="179" t="s">
        <v>170</v>
      </c>
      <c r="H472" s="191"/>
      <c r="I472" s="39" t="str">
        <f t="shared" si="104"/>
        <v>Cancel</v>
      </c>
      <c r="J472" s="191" t="s">
        <v>559</v>
      </c>
      <c r="K472" s="191" t="s">
        <v>563</v>
      </c>
      <c r="L472" s="17" t="s">
        <v>63</v>
      </c>
      <c r="M472" s="13" t="s">
        <v>46</v>
      </c>
      <c r="N472" s="13">
        <v>1</v>
      </c>
      <c r="O472" s="13"/>
      <c r="P472" s="39" t="str">
        <f t="shared" si="105"/>
        <v>MAIN UNIT</v>
      </c>
      <c r="Q472" s="13"/>
      <c r="R472" s="13" t="s">
        <v>48</v>
      </c>
      <c r="S472" s="13" t="s">
        <v>36</v>
      </c>
      <c r="T472" s="13" t="s">
        <v>64</v>
      </c>
      <c r="U472" s="13" t="s">
        <v>65</v>
      </c>
      <c r="V472" s="13" t="s">
        <v>66</v>
      </c>
      <c r="W472" s="13" t="s">
        <v>95</v>
      </c>
      <c r="X472" s="192">
        <v>10220000</v>
      </c>
      <c r="Y472" s="193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85">
        <f t="shared" si="106"/>
        <v>63890.534400000004</v>
      </c>
      <c r="AD472" s="141">
        <v>8.8800000000000004E-2</v>
      </c>
      <c r="AE472" s="186" t="str">
        <f t="shared" si="107"/>
        <v/>
      </c>
      <c r="AF472" s="186" t="str">
        <f>IF(AND(COUNTIFS($J$18:J472,J472)=1,AE472=1),1,"")</f>
        <v/>
      </c>
      <c r="AG472" s="186" t="str">
        <f>IF(C472="","",IF(AND(COUNTIFS($J$18:J472,J472)=1,C472&lt;&gt;""),1,""))</f>
        <v/>
      </c>
      <c r="AH472" s="186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170</v>
      </c>
      <c r="AP472" s="28" t="str">
        <f t="shared" si="111"/>
        <v>CancelCancel</v>
      </c>
      <c r="AQ472" s="28" t="str">
        <f t="shared" si="112"/>
        <v>CancelCancelJPY</v>
      </c>
      <c r="AR472" s="214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5" t="s">
        <v>43</v>
      </c>
      <c r="B473" s="179">
        <v>2018</v>
      </c>
      <c r="C473" s="179">
        <v>1</v>
      </c>
      <c r="D473" s="39" t="str">
        <f t="shared" si="102"/>
        <v>Q4</v>
      </c>
      <c r="E473" s="13" t="s">
        <v>170</v>
      </c>
      <c r="F473" s="13" t="s">
        <v>170</v>
      </c>
      <c r="G473" s="179" t="s">
        <v>170</v>
      </c>
      <c r="H473" s="191"/>
      <c r="I473" s="39" t="str">
        <f t="shared" si="104"/>
        <v>Cancel</v>
      </c>
      <c r="J473" s="191" t="s">
        <v>559</v>
      </c>
      <c r="K473" s="191" t="s">
        <v>558</v>
      </c>
      <c r="L473" s="17" t="s">
        <v>63</v>
      </c>
      <c r="M473" s="13" t="s">
        <v>46</v>
      </c>
      <c r="N473" s="13">
        <v>2</v>
      </c>
      <c r="O473" s="13"/>
      <c r="P473" s="39" t="str">
        <f t="shared" si="105"/>
        <v>MAIN UNIT</v>
      </c>
      <c r="Q473" s="13"/>
      <c r="R473" s="13" t="s">
        <v>48</v>
      </c>
      <c r="S473" s="13" t="s">
        <v>36</v>
      </c>
      <c r="T473" s="13" t="s">
        <v>64</v>
      </c>
      <c r="U473" s="13" t="s">
        <v>65</v>
      </c>
      <c r="V473" s="13" t="s">
        <v>66</v>
      </c>
      <c r="W473" s="13" t="s">
        <v>95</v>
      </c>
      <c r="X473" s="192">
        <v>10220000</v>
      </c>
      <c r="Y473" s="193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85">
        <f t="shared" si="106"/>
        <v>127781.06880000001</v>
      </c>
      <c r="AD473" s="141">
        <v>8.8800000000000004E-2</v>
      </c>
      <c r="AE473" s="186" t="str">
        <f t="shared" si="107"/>
        <v/>
      </c>
      <c r="AF473" s="186" t="str">
        <f>IF(AND(COUNTIFS($J$18:J473,J473)=1,AE473=1),1,"")</f>
        <v/>
      </c>
      <c r="AG473" s="186" t="str">
        <f>IF(C473="","",IF(AND(COUNTIFS($J$18:J473,J473)=1,C473&lt;&gt;""),1,""))</f>
        <v/>
      </c>
      <c r="AH473" s="186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170</v>
      </c>
      <c r="AP473" s="28" t="str">
        <f t="shared" si="111"/>
        <v>CancelCancel</v>
      </c>
      <c r="AQ473" s="28" t="str">
        <f t="shared" si="112"/>
        <v>CancelCancelJPY</v>
      </c>
      <c r="AR473" s="214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5" t="s">
        <v>28</v>
      </c>
      <c r="B474" s="179">
        <v>2018</v>
      </c>
      <c r="C474" s="179">
        <v>7</v>
      </c>
      <c r="D474" s="39" t="str">
        <f t="shared" si="102"/>
        <v>Q2</v>
      </c>
      <c r="E474" s="13" t="s">
        <v>170</v>
      </c>
      <c r="F474" s="13" t="s">
        <v>170</v>
      </c>
      <c r="G474" s="179" t="s">
        <v>170</v>
      </c>
      <c r="H474" s="191"/>
      <c r="I474" s="39" t="str">
        <f t="shared" si="104"/>
        <v>Cancel</v>
      </c>
      <c r="J474" s="191" t="s">
        <v>564</v>
      </c>
      <c r="K474" s="191" t="s">
        <v>565</v>
      </c>
      <c r="L474" s="17" t="s">
        <v>54</v>
      </c>
      <c r="M474" s="13" t="s">
        <v>46</v>
      </c>
      <c r="N474" s="13">
        <v>1</v>
      </c>
      <c r="O474" s="13"/>
      <c r="P474" s="39" t="str">
        <f t="shared" si="105"/>
        <v>MAIN UNIT</v>
      </c>
      <c r="Q474" s="13" t="s">
        <v>55</v>
      </c>
      <c r="R474" s="13" t="s">
        <v>48</v>
      </c>
      <c r="S474" s="13" t="s">
        <v>36</v>
      </c>
      <c r="T474" s="13" t="s">
        <v>64</v>
      </c>
      <c r="U474" s="13" t="s">
        <v>65</v>
      </c>
      <c r="V474" s="13" t="s">
        <v>288</v>
      </c>
      <c r="W474" s="13" t="s">
        <v>95</v>
      </c>
      <c r="X474" s="192">
        <v>10460000</v>
      </c>
      <c r="Y474" s="193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85">
        <f t="shared" si="106"/>
        <v>88115.04</v>
      </c>
      <c r="AD474" s="141">
        <v>0.12</v>
      </c>
      <c r="AE474" s="186">
        <f t="shared" si="107"/>
        <v>1</v>
      </c>
      <c r="AF474" s="186">
        <f>IF(AND(COUNTIFS($J$18:J474,J474)=1,AE474=1),1,"")</f>
        <v>1</v>
      </c>
      <c r="AG474" s="186">
        <f>IF(C474="","",IF(AND(COUNTIFS($J$18:J474,J474)=1,C474&lt;&gt;""),1,""))</f>
        <v>1</v>
      </c>
      <c r="AH474" s="186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214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5" t="s">
        <v>28</v>
      </c>
      <c r="B475" s="179">
        <v>2018</v>
      </c>
      <c r="C475" s="179">
        <v>7</v>
      </c>
      <c r="D475" s="39" t="str">
        <f t="shared" si="102"/>
        <v>Q2</v>
      </c>
      <c r="E475" s="13" t="s">
        <v>170</v>
      </c>
      <c r="F475" s="13" t="s">
        <v>170</v>
      </c>
      <c r="G475" s="179" t="s">
        <v>170</v>
      </c>
      <c r="H475" s="191"/>
      <c r="I475" s="39" t="str">
        <f t="shared" si="104"/>
        <v>Cancel</v>
      </c>
      <c r="J475" s="191" t="s">
        <v>566</v>
      </c>
      <c r="K475" s="191" t="s">
        <v>562</v>
      </c>
      <c r="L475" s="17" t="s">
        <v>78</v>
      </c>
      <c r="M475" s="13" t="s">
        <v>46</v>
      </c>
      <c r="N475" s="13">
        <v>1</v>
      </c>
      <c r="O475" s="13"/>
      <c r="P475" s="39" t="str">
        <f t="shared" si="105"/>
        <v>MAIN UNIT</v>
      </c>
      <c r="Q475" s="13" t="s">
        <v>47</v>
      </c>
      <c r="R475" s="13" t="s">
        <v>48</v>
      </c>
      <c r="S475" s="13" t="s">
        <v>36</v>
      </c>
      <c r="T475" s="13" t="s">
        <v>64</v>
      </c>
      <c r="U475" s="13" t="s">
        <v>65</v>
      </c>
      <c r="V475" s="13" t="s">
        <v>121</v>
      </c>
      <c r="W475" s="13" t="s">
        <v>95</v>
      </c>
      <c r="X475" s="192">
        <v>13500000</v>
      </c>
      <c r="Y475" s="193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85">
        <f t="shared" si="106"/>
        <v>113724</v>
      </c>
      <c r="AD475" s="141">
        <v>0.12</v>
      </c>
      <c r="AE475" s="186">
        <f t="shared" si="107"/>
        <v>0</v>
      </c>
      <c r="AF475" s="186" t="str">
        <f>IF(AND(COUNTIFS($J$18:J475,J475)=1,AE475=1),1,"")</f>
        <v/>
      </c>
      <c r="AG475" s="186">
        <f>IF(C475="","",IF(AND(COUNTIFS($J$18:J475,J475)=1,C475&lt;&gt;""),1,""))</f>
        <v>1</v>
      </c>
      <c r="AH475" s="186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567</v>
      </c>
      <c r="AP475" s="28" t="str">
        <f t="shared" si="111"/>
        <v>CancelCancel</v>
      </c>
      <c r="AQ475" s="28" t="str">
        <f t="shared" si="112"/>
        <v>CancelCancelJPY</v>
      </c>
      <c r="AR475" s="214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5" t="s">
        <v>28</v>
      </c>
      <c r="B476" s="179">
        <v>2018</v>
      </c>
      <c r="C476" s="179">
        <v>7</v>
      </c>
      <c r="D476" s="39" t="str">
        <f t="shared" si="102"/>
        <v>Q2</v>
      </c>
      <c r="E476" s="13" t="s">
        <v>170</v>
      </c>
      <c r="F476" s="13" t="s">
        <v>170</v>
      </c>
      <c r="G476" s="179" t="s">
        <v>170</v>
      </c>
      <c r="H476" s="191"/>
      <c r="I476" s="39" t="str">
        <f t="shared" si="104"/>
        <v>Cancel</v>
      </c>
      <c r="J476" s="191" t="s">
        <v>564</v>
      </c>
      <c r="K476" s="191" t="s">
        <v>565</v>
      </c>
      <c r="L476" s="17" t="s">
        <v>54</v>
      </c>
      <c r="M476" s="13" t="s">
        <v>46</v>
      </c>
      <c r="N476" s="13">
        <v>1</v>
      </c>
      <c r="O476" s="13"/>
      <c r="P476" s="39" t="str">
        <f t="shared" si="105"/>
        <v>MAIN UNIT</v>
      </c>
      <c r="Q476" s="13" t="s">
        <v>55</v>
      </c>
      <c r="R476" s="13" t="s">
        <v>48</v>
      </c>
      <c r="S476" s="13" t="s">
        <v>36</v>
      </c>
      <c r="T476" s="13" t="s">
        <v>64</v>
      </c>
      <c r="U476" s="13" t="s">
        <v>65</v>
      </c>
      <c r="V476" s="13" t="s">
        <v>288</v>
      </c>
      <c r="W476" s="13" t="s">
        <v>95</v>
      </c>
      <c r="X476" s="192">
        <v>10460000</v>
      </c>
      <c r="Y476" s="193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85">
        <f t="shared" si="106"/>
        <v>90499.92</v>
      </c>
      <c r="AD476" s="141">
        <v>0.12</v>
      </c>
      <c r="AE476" s="186">
        <f t="shared" si="107"/>
        <v>1</v>
      </c>
      <c r="AF476" s="186" t="str">
        <f>IF(AND(COUNTIFS($J$18:J476,J476)=1,AE476=1),1,"")</f>
        <v/>
      </c>
      <c r="AG476" s="186" t="str">
        <f>IF(C476="","",IF(AND(COUNTIFS($J$18:J476,J476)=1,C476&lt;&gt;""),1,""))</f>
        <v/>
      </c>
      <c r="AH476" s="186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214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5" t="s">
        <v>28</v>
      </c>
      <c r="B477" s="179">
        <v>2018</v>
      </c>
      <c r="C477" s="179">
        <v>7</v>
      </c>
      <c r="D477" s="39" t="str">
        <f t="shared" si="102"/>
        <v>Q2</v>
      </c>
      <c r="E477" s="13" t="s">
        <v>170</v>
      </c>
      <c r="F477" s="13" t="s">
        <v>170</v>
      </c>
      <c r="G477" s="179" t="s">
        <v>170</v>
      </c>
      <c r="H477" s="191"/>
      <c r="I477" s="39" t="str">
        <f t="shared" si="104"/>
        <v>Cancel</v>
      </c>
      <c r="J477" s="191" t="s">
        <v>568</v>
      </c>
      <c r="K477" s="191" t="s">
        <v>569</v>
      </c>
      <c r="L477" s="17" t="s">
        <v>54</v>
      </c>
      <c r="M477" s="13" t="s">
        <v>46</v>
      </c>
      <c r="N477" s="13">
        <v>3</v>
      </c>
      <c r="O477" s="13"/>
      <c r="P477" s="39" t="str">
        <f t="shared" si="105"/>
        <v>MAIN UNIT</v>
      </c>
      <c r="Q477" s="13" t="s">
        <v>373</v>
      </c>
      <c r="R477" s="13" t="s">
        <v>48</v>
      </c>
      <c r="S477" s="13" t="s">
        <v>344</v>
      </c>
      <c r="T477" s="13" t="s">
        <v>64</v>
      </c>
      <c r="U477" s="13" t="s">
        <v>65</v>
      </c>
      <c r="V477" s="13" t="s">
        <v>547</v>
      </c>
      <c r="W477" s="13" t="s">
        <v>346</v>
      </c>
      <c r="X477" s="192">
        <v>8544600</v>
      </c>
      <c r="Y477" s="193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85">
        <f t="shared" si="106"/>
        <v>215939.1312</v>
      </c>
      <c r="AD477" s="141">
        <v>0.12</v>
      </c>
      <c r="AE477" s="186">
        <f t="shared" si="107"/>
        <v>1</v>
      </c>
      <c r="AF477" s="186">
        <f>IF(AND(COUNTIFS($J$18:J477,J477)=1,AE477=1),1,"")</f>
        <v>1</v>
      </c>
      <c r="AG477" s="186">
        <f>IF(C477="","",IF(AND(COUNTIFS($J$18:J477,J477)=1,C477&lt;&gt;""),1,""))</f>
        <v>1</v>
      </c>
      <c r="AH477" s="186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214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5" t="s">
        <v>28</v>
      </c>
      <c r="B478" s="179">
        <v>2018</v>
      </c>
      <c r="C478" s="179">
        <v>7</v>
      </c>
      <c r="D478" s="39" t="str">
        <f t="shared" si="102"/>
        <v>Q2</v>
      </c>
      <c r="E478" s="13" t="s">
        <v>170</v>
      </c>
      <c r="F478" s="13" t="s">
        <v>170</v>
      </c>
      <c r="G478" s="179" t="s">
        <v>170</v>
      </c>
      <c r="H478" s="191"/>
      <c r="I478" s="39" t="str">
        <f t="shared" si="104"/>
        <v>Cancel</v>
      </c>
      <c r="J478" s="191" t="s">
        <v>570</v>
      </c>
      <c r="K478" s="191" t="s">
        <v>563</v>
      </c>
      <c r="L478" s="17" t="s">
        <v>78</v>
      </c>
      <c r="M478" s="13" t="s">
        <v>46</v>
      </c>
      <c r="N478" s="13">
        <v>4</v>
      </c>
      <c r="O478" s="13"/>
      <c r="P478" s="39" t="str">
        <f t="shared" si="105"/>
        <v>MAIN UNIT</v>
      </c>
      <c r="Q478" s="13" t="s">
        <v>47</v>
      </c>
      <c r="R478" s="13" t="s">
        <v>48</v>
      </c>
      <c r="S478" s="13" t="s">
        <v>344</v>
      </c>
      <c r="T478" s="13" t="s">
        <v>64</v>
      </c>
      <c r="U478" s="13" t="s">
        <v>65</v>
      </c>
      <c r="V478" s="13" t="s">
        <v>508</v>
      </c>
      <c r="W478" s="13" t="s">
        <v>346</v>
      </c>
      <c r="X478" s="192">
        <v>12000000</v>
      </c>
      <c r="Y478" s="193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85">
        <f t="shared" si="106"/>
        <v>405504</v>
      </c>
      <c r="AD478" s="141">
        <v>0.12</v>
      </c>
      <c r="AE478" s="186">
        <f t="shared" si="107"/>
        <v>0</v>
      </c>
      <c r="AF478" s="186" t="str">
        <f>IF(AND(COUNTIFS($J$18:J478,J478)=1,AE478=1),1,"")</f>
        <v/>
      </c>
      <c r="AG478" s="186">
        <f>IF(C478="","",IF(AND(COUNTIFS($J$18:J478,J478)=1,C478&lt;&gt;""),1,""))</f>
        <v>1</v>
      </c>
      <c r="AH478" s="186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214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5" t="s">
        <v>28</v>
      </c>
      <c r="B479" s="179">
        <v>2018</v>
      </c>
      <c r="C479" s="179">
        <v>7</v>
      </c>
      <c r="D479" s="39" t="str">
        <f t="shared" si="102"/>
        <v>Q2</v>
      </c>
      <c r="E479" s="13" t="s">
        <v>170</v>
      </c>
      <c r="F479" s="13" t="s">
        <v>170</v>
      </c>
      <c r="G479" s="179" t="s">
        <v>170</v>
      </c>
      <c r="H479" s="191"/>
      <c r="I479" s="39" t="str">
        <f t="shared" si="104"/>
        <v>Cancel</v>
      </c>
      <c r="J479" s="191" t="s">
        <v>571</v>
      </c>
      <c r="K479" s="191" t="s">
        <v>546</v>
      </c>
      <c r="L479" s="17" t="s">
        <v>271</v>
      </c>
      <c r="M479" s="13" t="s">
        <v>46</v>
      </c>
      <c r="N479" s="13">
        <v>1</v>
      </c>
      <c r="O479" s="13"/>
      <c r="P479" s="39" t="str">
        <f t="shared" si="105"/>
        <v>MAIN UNIT</v>
      </c>
      <c r="Q479" s="13" t="s">
        <v>373</v>
      </c>
      <c r="R479" s="13" t="s">
        <v>48</v>
      </c>
      <c r="S479" s="13" t="s">
        <v>344</v>
      </c>
      <c r="T479" s="13" t="s">
        <v>64</v>
      </c>
      <c r="U479" s="13" t="s">
        <v>65</v>
      </c>
      <c r="V479" s="13" t="s">
        <v>547</v>
      </c>
      <c r="W479" s="13" t="s">
        <v>95</v>
      </c>
      <c r="X479" s="192">
        <v>27923924</v>
      </c>
      <c r="Y479" s="193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85">
        <f t="shared" si="106"/>
        <v>241597.79044799999</v>
      </c>
      <c r="AD479" s="141">
        <v>0.12</v>
      </c>
      <c r="AE479" s="186">
        <f t="shared" si="107"/>
        <v>1</v>
      </c>
      <c r="AF479" s="186">
        <f>IF(AND(COUNTIFS($J$18:J479,J479)=1,AE479=1),1,"")</f>
        <v>1</v>
      </c>
      <c r="AG479" s="186">
        <f>IF(C479="","",IF(AND(COUNTIFS($J$18:J479,J479)=1,C479&lt;&gt;""),1,""))</f>
        <v>1</v>
      </c>
      <c r="AH479" s="186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214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5" t="s">
        <v>28</v>
      </c>
      <c r="B480" s="179">
        <v>2018</v>
      </c>
      <c r="C480" s="179">
        <v>7</v>
      </c>
      <c r="D480" s="39" t="str">
        <f t="shared" si="102"/>
        <v>Q2</v>
      </c>
      <c r="E480" s="13" t="s">
        <v>170</v>
      </c>
      <c r="F480" s="13" t="s">
        <v>170</v>
      </c>
      <c r="G480" s="179" t="s">
        <v>170</v>
      </c>
      <c r="H480" s="191"/>
      <c r="I480" s="39" t="str">
        <f t="shared" si="104"/>
        <v>Cancel</v>
      </c>
      <c r="J480" s="191" t="s">
        <v>566</v>
      </c>
      <c r="K480" s="191" t="s">
        <v>562</v>
      </c>
      <c r="L480" s="17" t="s">
        <v>78</v>
      </c>
      <c r="M480" s="13" t="s">
        <v>46</v>
      </c>
      <c r="N480" s="13">
        <v>1</v>
      </c>
      <c r="O480" s="13"/>
      <c r="P480" s="39" t="str">
        <f t="shared" si="105"/>
        <v>MAIN UNIT</v>
      </c>
      <c r="Q480" s="13" t="s">
        <v>47</v>
      </c>
      <c r="R480" s="13" t="s">
        <v>48</v>
      </c>
      <c r="S480" s="13" t="s">
        <v>36</v>
      </c>
      <c r="T480" s="13" t="s">
        <v>64</v>
      </c>
      <c r="U480" s="13" t="s">
        <v>65</v>
      </c>
      <c r="V480" s="13" t="s">
        <v>121</v>
      </c>
      <c r="W480" s="13" t="s">
        <v>95</v>
      </c>
      <c r="X480" s="192">
        <v>13500000</v>
      </c>
      <c r="Y480" s="193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85">
        <f t="shared" si="106"/>
        <v>117126</v>
      </c>
      <c r="AD480" s="141">
        <v>0.12</v>
      </c>
      <c r="AE480" s="186">
        <f t="shared" si="107"/>
        <v>0</v>
      </c>
      <c r="AF480" s="186" t="str">
        <f>IF(AND(COUNTIFS($J$18:J480,J480)=1,AE480=1),1,"")</f>
        <v/>
      </c>
      <c r="AG480" s="186" t="str">
        <f>IF(C480="","",IF(AND(COUNTIFS($J$18:J480,J480)=1,C480&lt;&gt;""),1,""))</f>
        <v/>
      </c>
      <c r="AH480" s="186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214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5" t="s">
        <v>28</v>
      </c>
      <c r="B481" s="179">
        <v>2018</v>
      </c>
      <c r="C481" s="179">
        <v>7</v>
      </c>
      <c r="D481" s="39" t="str">
        <f t="shared" si="102"/>
        <v>Q2</v>
      </c>
      <c r="E481" s="13" t="s">
        <v>170</v>
      </c>
      <c r="F481" s="13" t="s">
        <v>170</v>
      </c>
      <c r="G481" s="179" t="s">
        <v>170</v>
      </c>
      <c r="H481" s="191"/>
      <c r="I481" s="39" t="str">
        <f t="shared" si="104"/>
        <v>Cancel</v>
      </c>
      <c r="J481" s="191" t="s">
        <v>566</v>
      </c>
      <c r="K481" s="191" t="s">
        <v>562</v>
      </c>
      <c r="L481" s="17" t="s">
        <v>78</v>
      </c>
      <c r="M481" s="13" t="s">
        <v>46</v>
      </c>
      <c r="N481" s="13">
        <v>2</v>
      </c>
      <c r="O481" s="13"/>
      <c r="P481" s="39" t="str">
        <f t="shared" si="105"/>
        <v>MAIN UNIT</v>
      </c>
      <c r="Q481" s="13" t="s">
        <v>47</v>
      </c>
      <c r="R481" s="13" t="s">
        <v>48</v>
      </c>
      <c r="S481" s="13" t="s">
        <v>36</v>
      </c>
      <c r="T481" s="13" t="s">
        <v>64</v>
      </c>
      <c r="U481" s="13" t="s">
        <v>65</v>
      </c>
      <c r="V481" s="13" t="s">
        <v>121</v>
      </c>
      <c r="W481" s="13" t="s">
        <v>95</v>
      </c>
      <c r="X481" s="192">
        <v>13500000</v>
      </c>
      <c r="Y481" s="193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85">
        <f t="shared" si="106"/>
        <v>227448</v>
      </c>
      <c r="AD481" s="141">
        <v>0.12</v>
      </c>
      <c r="AE481" s="186">
        <f t="shared" si="107"/>
        <v>0</v>
      </c>
      <c r="AF481" s="186" t="str">
        <f>IF(AND(COUNTIFS($J$18:J481,J481)=1,AE481=1),1,"")</f>
        <v/>
      </c>
      <c r="AG481" s="186" t="str">
        <f>IF(C481="","",IF(AND(COUNTIFS($J$18:J481,J481)=1,C481&lt;&gt;""),1,""))</f>
        <v/>
      </c>
      <c r="AH481" s="186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214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5" t="s">
        <v>28</v>
      </c>
      <c r="B482" s="179">
        <v>2018</v>
      </c>
      <c r="C482" s="179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170</v>
      </c>
      <c r="F482" s="13" t="s">
        <v>170</v>
      </c>
      <c r="G482" s="179" t="s">
        <v>170</v>
      </c>
      <c r="H482" s="191"/>
      <c r="I482" s="39" t="str">
        <f t="shared" si="104"/>
        <v>Cancel</v>
      </c>
      <c r="J482" s="191" t="s">
        <v>572</v>
      </c>
      <c r="K482" s="191" t="s">
        <v>396</v>
      </c>
      <c r="L482" s="17" t="s">
        <v>54</v>
      </c>
      <c r="M482" s="13" t="s">
        <v>46</v>
      </c>
      <c r="N482" s="13">
        <v>2</v>
      </c>
      <c r="O482" s="13"/>
      <c r="P482" s="39" t="str">
        <f t="shared" si="105"/>
        <v>MAIN UNIT</v>
      </c>
      <c r="Q482" s="13" t="s">
        <v>47</v>
      </c>
      <c r="R482" s="13" t="s">
        <v>48</v>
      </c>
      <c r="S482" s="13" t="s">
        <v>36</v>
      </c>
      <c r="T482" s="13" t="s">
        <v>64</v>
      </c>
      <c r="U482" s="13" t="s">
        <v>65</v>
      </c>
      <c r="V482" s="13" t="s">
        <v>108</v>
      </c>
      <c r="W482" s="13" t="s">
        <v>95</v>
      </c>
      <c r="X482" s="192">
        <v>8500000</v>
      </c>
      <c r="Y482" s="193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85">
        <f t="shared" si="106"/>
        <v>147084</v>
      </c>
      <c r="AD482" s="141">
        <v>0.12</v>
      </c>
      <c r="AE482" s="186">
        <f t="shared" si="107"/>
        <v>0</v>
      </c>
      <c r="AF482" s="186" t="str">
        <f>IF(AND(COUNTIFS($J$18:J482,J482)=1,AE482=1),1,"")</f>
        <v/>
      </c>
      <c r="AG482" s="186">
        <f>IF(C482="","",IF(AND(COUNTIFS($J$18:J482,J482)=1,C482&lt;&gt;""),1,""))</f>
        <v>1</v>
      </c>
      <c r="AH482" s="186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214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5" t="s">
        <v>43</v>
      </c>
      <c r="B483" s="179">
        <v>2018</v>
      </c>
      <c r="C483" s="179">
        <v>3</v>
      </c>
      <c r="D483" s="39" t="str">
        <f t="shared" si="117"/>
        <v>Q4</v>
      </c>
      <c r="E483" s="13" t="s">
        <v>170</v>
      </c>
      <c r="F483" s="13" t="s">
        <v>170</v>
      </c>
      <c r="G483" s="179" t="s">
        <v>170</v>
      </c>
      <c r="H483" s="191"/>
      <c r="I483" s="39" t="str">
        <f t="shared" si="104"/>
        <v>Cancel</v>
      </c>
      <c r="J483" s="191" t="s">
        <v>573</v>
      </c>
      <c r="K483" s="191" t="s">
        <v>420</v>
      </c>
      <c r="L483" s="17" t="s">
        <v>78</v>
      </c>
      <c r="M483" s="13" t="s">
        <v>46</v>
      </c>
      <c r="N483" s="13">
        <v>1</v>
      </c>
      <c r="O483" s="13"/>
      <c r="P483" s="39" t="str">
        <f t="shared" si="105"/>
        <v>MAIN UNIT</v>
      </c>
      <c r="Q483" s="13" t="s">
        <v>47</v>
      </c>
      <c r="R483" s="13" t="s">
        <v>48</v>
      </c>
      <c r="S483" s="13" t="s">
        <v>36</v>
      </c>
      <c r="T483" s="13" t="s">
        <v>231</v>
      </c>
      <c r="U483" s="13" t="s">
        <v>65</v>
      </c>
      <c r="V483" s="13" t="s">
        <v>98</v>
      </c>
      <c r="W483" s="13" t="s">
        <v>95</v>
      </c>
      <c r="X483" s="192">
        <v>14820000</v>
      </c>
      <c r="Y483" s="193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85">
        <f t="shared" si="106"/>
        <v>128578.31999999999</v>
      </c>
      <c r="AD483" s="141">
        <v>0.12</v>
      </c>
      <c r="AE483" s="186">
        <f t="shared" si="107"/>
        <v>0</v>
      </c>
      <c r="AF483" s="186" t="str">
        <f>IF(AND(COUNTIFS($J$18:J483,J483)=1,AE483=1),1,"")</f>
        <v/>
      </c>
      <c r="AG483" s="186">
        <f>IF(C483="","",IF(AND(COUNTIFS($J$18:J483,J483)=1,C483&lt;&gt;""),1,""))</f>
        <v>1</v>
      </c>
      <c r="AH483" s="186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214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5" t="s">
        <v>43</v>
      </c>
      <c r="B484" s="179">
        <v>2018</v>
      </c>
      <c r="C484" s="179">
        <v>3</v>
      </c>
      <c r="D484" s="39" t="str">
        <f t="shared" si="117"/>
        <v>Q4</v>
      </c>
      <c r="E484" s="13" t="s">
        <v>170</v>
      </c>
      <c r="F484" s="13" t="s">
        <v>170</v>
      </c>
      <c r="G484" s="179" t="s">
        <v>170</v>
      </c>
      <c r="H484" s="191"/>
      <c r="I484" s="39" t="str">
        <f t="shared" si="104"/>
        <v>Cancel</v>
      </c>
      <c r="J484" s="191" t="s">
        <v>574</v>
      </c>
      <c r="K484" s="191" t="s">
        <v>426</v>
      </c>
      <c r="L484" s="17" t="s">
        <v>54</v>
      </c>
      <c r="M484" s="13" t="s">
        <v>46</v>
      </c>
      <c r="N484" s="13">
        <v>3</v>
      </c>
      <c r="O484" s="13"/>
      <c r="P484" s="39" t="str">
        <f t="shared" si="105"/>
        <v>MAIN UNIT</v>
      </c>
      <c r="Q484" s="13"/>
      <c r="R484" s="13" t="s">
        <v>48</v>
      </c>
      <c r="S484" s="13" t="s">
        <v>36</v>
      </c>
      <c r="T484" s="13" t="s">
        <v>231</v>
      </c>
      <c r="U484" s="13" t="s">
        <v>65</v>
      </c>
      <c r="V484" s="13"/>
      <c r="W484" s="13" t="s">
        <v>95</v>
      </c>
      <c r="X484" s="192">
        <v>9625000</v>
      </c>
      <c r="Y484" s="193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85">
        <f t="shared" si="106"/>
        <v>249826.5</v>
      </c>
      <c r="AD484" s="141">
        <v>0.12</v>
      </c>
      <c r="AE484" s="186" t="str">
        <f t="shared" si="107"/>
        <v/>
      </c>
      <c r="AF484" s="186" t="str">
        <f>IF(AND(COUNTIFS($J$18:J484,J484)=1,AE484=1),1,"")</f>
        <v/>
      </c>
      <c r="AG484" s="186">
        <f>IF(C484="","",IF(AND(COUNTIFS($J$18:J484,J484)=1,C484&lt;&gt;""),1,""))</f>
        <v>1</v>
      </c>
      <c r="AH484" s="186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214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5" t="s">
        <v>43</v>
      </c>
      <c r="B485" s="179">
        <v>2018</v>
      </c>
      <c r="C485" s="179">
        <v>3</v>
      </c>
      <c r="D485" s="39" t="str">
        <f t="shared" si="117"/>
        <v>Q4</v>
      </c>
      <c r="E485" s="13" t="s">
        <v>170</v>
      </c>
      <c r="F485" s="13" t="s">
        <v>170</v>
      </c>
      <c r="G485" s="179" t="s">
        <v>170</v>
      </c>
      <c r="H485" s="191"/>
      <c r="I485" s="39" t="str">
        <f t="shared" si="104"/>
        <v>Cancel</v>
      </c>
      <c r="J485" s="191" t="s">
        <v>575</v>
      </c>
      <c r="K485" s="191" t="s">
        <v>424</v>
      </c>
      <c r="L485" s="17" t="s">
        <v>54</v>
      </c>
      <c r="M485" s="13" t="s">
        <v>46</v>
      </c>
      <c r="N485" s="13">
        <v>1</v>
      </c>
      <c r="O485" s="13"/>
      <c r="P485" s="39" t="str">
        <f t="shared" si="105"/>
        <v>MAIN UNIT</v>
      </c>
      <c r="Q485" s="13" t="s">
        <v>47</v>
      </c>
      <c r="R485" s="13" t="s">
        <v>48</v>
      </c>
      <c r="S485" s="13" t="s">
        <v>36</v>
      </c>
      <c r="T485" s="13" t="s">
        <v>64</v>
      </c>
      <c r="U485" s="13" t="s">
        <v>65</v>
      </c>
      <c r="V485" s="13" t="s">
        <v>98</v>
      </c>
      <c r="W485" s="13" t="s">
        <v>95</v>
      </c>
      <c r="X485" s="192">
        <v>9098400</v>
      </c>
      <c r="Y485" s="193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85">
        <f t="shared" si="106"/>
        <v>79920.345600000001</v>
      </c>
      <c r="AD485" s="141">
        <v>0.12</v>
      </c>
      <c r="AE485" s="186">
        <f t="shared" si="107"/>
        <v>0</v>
      </c>
      <c r="AF485" s="186" t="str">
        <f>IF(AND(COUNTIFS($J$18:J485,J485)=1,AE485=1),1,"")</f>
        <v/>
      </c>
      <c r="AG485" s="186">
        <f>IF(C485="","",IF(AND(COUNTIFS($J$18:J485,J485)=1,C485&lt;&gt;""),1,""))</f>
        <v>1</v>
      </c>
      <c r="AH485" s="186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214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5" t="s">
        <v>43</v>
      </c>
      <c r="B486" s="179">
        <v>2018</v>
      </c>
      <c r="C486" s="179">
        <v>3</v>
      </c>
      <c r="D486" s="39" t="str">
        <f t="shared" si="117"/>
        <v>Q4</v>
      </c>
      <c r="E486" s="13" t="s">
        <v>170</v>
      </c>
      <c r="F486" s="13" t="s">
        <v>170</v>
      </c>
      <c r="G486" s="179" t="s">
        <v>170</v>
      </c>
      <c r="H486" s="191"/>
      <c r="I486" s="39" t="str">
        <f t="shared" si="104"/>
        <v>Cancel</v>
      </c>
      <c r="J486" s="191" t="s">
        <v>576</v>
      </c>
      <c r="K486" s="191" t="s">
        <v>577</v>
      </c>
      <c r="L486" s="17" t="s">
        <v>54</v>
      </c>
      <c r="M486" s="13" t="s">
        <v>46</v>
      </c>
      <c r="N486" s="13">
        <v>2</v>
      </c>
      <c r="O486" s="13"/>
      <c r="P486" s="39" t="str">
        <f t="shared" si="105"/>
        <v>MAIN UNIT</v>
      </c>
      <c r="Q486" s="13" t="s">
        <v>55</v>
      </c>
      <c r="R486" s="13" t="s">
        <v>48</v>
      </c>
      <c r="S486" s="13" t="s">
        <v>36</v>
      </c>
      <c r="T486" s="13" t="s">
        <v>415</v>
      </c>
      <c r="U486" s="13" t="s">
        <v>65</v>
      </c>
      <c r="V486" s="13" t="s">
        <v>98</v>
      </c>
      <c r="W486" s="13" t="s">
        <v>95</v>
      </c>
      <c r="X486" s="192">
        <v>9071880</v>
      </c>
      <c r="Y486" s="193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85">
        <f t="shared" si="106"/>
        <v>159374.78784</v>
      </c>
      <c r="AD486" s="141">
        <v>0.12</v>
      </c>
      <c r="AE486" s="186">
        <f t="shared" si="107"/>
        <v>1</v>
      </c>
      <c r="AF486" s="186">
        <f>IF(AND(COUNTIFS($J$18:J486,J486)=1,AE486=1),1,"")</f>
        <v>1</v>
      </c>
      <c r="AG486" s="186">
        <f>IF(C486="","",IF(AND(COUNTIFS($J$18:J486,J486)=1,C486&lt;&gt;""),1,""))</f>
        <v>1</v>
      </c>
      <c r="AH486" s="186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214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5" t="s">
        <v>43</v>
      </c>
      <c r="B487" s="179">
        <v>2018</v>
      </c>
      <c r="C487" s="179">
        <v>3</v>
      </c>
      <c r="D487" s="39" t="str">
        <f t="shared" si="117"/>
        <v>Q4</v>
      </c>
      <c r="E487" s="13" t="s">
        <v>170</v>
      </c>
      <c r="F487" s="13" t="s">
        <v>170</v>
      </c>
      <c r="G487" s="179" t="s">
        <v>170</v>
      </c>
      <c r="H487" s="191"/>
      <c r="I487" s="39" t="str">
        <f t="shared" si="104"/>
        <v>Cancel</v>
      </c>
      <c r="J487" s="191" t="s">
        <v>574</v>
      </c>
      <c r="K487" s="191" t="s">
        <v>426</v>
      </c>
      <c r="L487" s="17" t="s">
        <v>54</v>
      </c>
      <c r="M487" s="13" t="s">
        <v>46</v>
      </c>
      <c r="N487" s="13">
        <v>1</v>
      </c>
      <c r="O487" s="13"/>
      <c r="P487" s="39" t="str">
        <f t="shared" si="105"/>
        <v>MAIN UNIT</v>
      </c>
      <c r="Q487" s="13"/>
      <c r="R487" s="13" t="s">
        <v>48</v>
      </c>
      <c r="S487" s="13" t="s">
        <v>36</v>
      </c>
      <c r="T487" s="13" t="s">
        <v>231</v>
      </c>
      <c r="U487" s="13" t="s">
        <v>65</v>
      </c>
      <c r="V487" s="13"/>
      <c r="W487" s="13" t="s">
        <v>95</v>
      </c>
      <c r="X487" s="192">
        <v>9625000</v>
      </c>
      <c r="Y487" s="193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85">
        <f t="shared" si="106"/>
        <v>83391</v>
      </c>
      <c r="AD487" s="141">
        <v>0.12</v>
      </c>
      <c r="AE487" s="186" t="str">
        <f t="shared" si="107"/>
        <v/>
      </c>
      <c r="AF487" s="186" t="str">
        <f>IF(AND(COUNTIFS($J$18:J487,J487)=1,AE487=1),1,"")</f>
        <v/>
      </c>
      <c r="AG487" s="186" t="str">
        <f>IF(C487="","",IF(AND(COUNTIFS($J$18:J487,J487)=1,C487&lt;&gt;""),1,""))</f>
        <v/>
      </c>
      <c r="AH487" s="186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214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5" t="s">
        <v>28</v>
      </c>
      <c r="B488" s="179">
        <v>2018</v>
      </c>
      <c r="C488" s="179">
        <v>5</v>
      </c>
      <c r="D488" s="39" t="str">
        <f t="shared" si="117"/>
        <v>Q1</v>
      </c>
      <c r="E488" s="13" t="s">
        <v>170</v>
      </c>
      <c r="F488" s="13" t="s">
        <v>170</v>
      </c>
      <c r="G488" s="179" t="s">
        <v>170</v>
      </c>
      <c r="H488" s="191"/>
      <c r="I488" s="39" t="str">
        <f t="shared" si="104"/>
        <v>Cancel</v>
      </c>
      <c r="J488" s="191" t="s">
        <v>578</v>
      </c>
      <c r="K488" s="191" t="s">
        <v>3317</v>
      </c>
      <c r="L488" s="17" t="s">
        <v>78</v>
      </c>
      <c r="M488" s="13" t="s">
        <v>46</v>
      </c>
      <c r="N488" s="13">
        <v>1</v>
      </c>
      <c r="O488" s="13"/>
      <c r="P488" s="39" t="str">
        <f t="shared" si="105"/>
        <v>MAIN UNIT</v>
      </c>
      <c r="Q488" s="13" t="s">
        <v>47</v>
      </c>
      <c r="R488" s="13" t="s">
        <v>48</v>
      </c>
      <c r="S488" s="13" t="s">
        <v>36</v>
      </c>
      <c r="T488" s="13" t="s">
        <v>64</v>
      </c>
      <c r="U488" s="13" t="s">
        <v>65</v>
      </c>
      <c r="V488" s="13" t="s">
        <v>98</v>
      </c>
      <c r="W488" s="13" t="s">
        <v>95</v>
      </c>
      <c r="X488" s="192">
        <v>15641700</v>
      </c>
      <c r="Y488" s="193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85">
        <f t="shared" si="106"/>
        <v>137772.09359999999</v>
      </c>
      <c r="AD488" s="141">
        <v>0.12</v>
      </c>
      <c r="AE488" s="186">
        <f t="shared" si="107"/>
        <v>0</v>
      </c>
      <c r="AF488" s="186" t="str">
        <f>IF(AND(COUNTIFS($J$18:J488,J488)=1,AE488=1),1,"")</f>
        <v/>
      </c>
      <c r="AG488" s="186">
        <f>IF(C488="","",IF(AND(COUNTIFS($J$18:J488,J488)=1,C488&lt;&gt;""),1,""))</f>
        <v>1</v>
      </c>
      <c r="AH488" s="186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214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5" t="s">
        <v>28</v>
      </c>
      <c r="B489" s="179">
        <v>2018</v>
      </c>
      <c r="C489" s="179">
        <v>5</v>
      </c>
      <c r="D489" s="39" t="str">
        <f t="shared" si="117"/>
        <v>Q1</v>
      </c>
      <c r="E489" s="13" t="s">
        <v>170</v>
      </c>
      <c r="F489" s="13" t="s">
        <v>170</v>
      </c>
      <c r="G489" s="179" t="s">
        <v>170</v>
      </c>
      <c r="H489" s="191"/>
      <c r="I489" s="39" t="str">
        <f t="shared" si="104"/>
        <v>Cancel</v>
      </c>
      <c r="J489" s="191" t="s">
        <v>579</v>
      </c>
      <c r="K489" s="191" t="s">
        <v>3317</v>
      </c>
      <c r="L489" s="17" t="s">
        <v>78</v>
      </c>
      <c r="M489" s="13" t="s">
        <v>46</v>
      </c>
      <c r="N489" s="13">
        <v>1</v>
      </c>
      <c r="O489" s="13"/>
      <c r="P489" s="39" t="str">
        <f t="shared" si="105"/>
        <v>MAIN UNIT</v>
      </c>
      <c r="Q489" s="13" t="s">
        <v>47</v>
      </c>
      <c r="R489" s="13" t="s">
        <v>48</v>
      </c>
      <c r="S489" s="13" t="s">
        <v>36</v>
      </c>
      <c r="T489" s="13" t="s">
        <v>64</v>
      </c>
      <c r="U489" s="13" t="s">
        <v>65</v>
      </c>
      <c r="V489" s="13" t="s">
        <v>98</v>
      </c>
      <c r="W489" s="13" t="s">
        <v>95</v>
      </c>
      <c r="X489" s="192">
        <v>15641700</v>
      </c>
      <c r="Y489" s="193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85">
        <f t="shared" si="106"/>
        <v>137772.09359999999</v>
      </c>
      <c r="AD489" s="141">
        <v>0.12</v>
      </c>
      <c r="AE489" s="186">
        <f t="shared" si="107"/>
        <v>0</v>
      </c>
      <c r="AF489" s="186" t="str">
        <f>IF(AND(COUNTIFS($J$18:J489,J489)=1,AE489=1),1,"")</f>
        <v/>
      </c>
      <c r="AG489" s="186">
        <f>IF(C489="","",IF(AND(COUNTIFS($J$18:J489,J489)=1,C489&lt;&gt;""),1,""))</f>
        <v>1</v>
      </c>
      <c r="AH489" s="186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214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5" t="s">
        <v>28</v>
      </c>
      <c r="B490" s="179">
        <v>2018</v>
      </c>
      <c r="C490" s="179">
        <v>5</v>
      </c>
      <c r="D490" s="39" t="str">
        <f t="shared" si="117"/>
        <v>Q1</v>
      </c>
      <c r="E490" s="13" t="s">
        <v>170</v>
      </c>
      <c r="F490" s="13" t="s">
        <v>170</v>
      </c>
      <c r="G490" s="179" t="s">
        <v>170</v>
      </c>
      <c r="H490" s="191"/>
      <c r="I490" s="39" t="str">
        <f t="shared" si="104"/>
        <v>Cancel</v>
      </c>
      <c r="J490" s="191" t="s">
        <v>580</v>
      </c>
      <c r="K490" s="191" t="s">
        <v>3312</v>
      </c>
      <c r="L490" s="17" t="s">
        <v>54</v>
      </c>
      <c r="M490" s="13" t="s">
        <v>46</v>
      </c>
      <c r="N490" s="13">
        <v>4</v>
      </c>
      <c r="O490" s="13"/>
      <c r="P490" s="39" t="str">
        <f t="shared" si="105"/>
        <v>MAIN UNIT</v>
      </c>
      <c r="Q490" s="13" t="s">
        <v>55</v>
      </c>
      <c r="R490" s="13" t="s">
        <v>48</v>
      </c>
      <c r="S490" s="13" t="s">
        <v>36</v>
      </c>
      <c r="T490" s="13" t="s">
        <v>64</v>
      </c>
      <c r="U490" s="13" t="s">
        <v>65</v>
      </c>
      <c r="V490" s="13" t="s">
        <v>439</v>
      </c>
      <c r="W490" s="13" t="s">
        <v>95</v>
      </c>
      <c r="X490" s="192">
        <v>10216000</v>
      </c>
      <c r="Y490" s="193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85">
        <f t="shared" si="106"/>
        <v>359930.11200000002</v>
      </c>
      <c r="AD490" s="141">
        <v>0.12</v>
      </c>
      <c r="AE490" s="186">
        <f t="shared" si="107"/>
        <v>1</v>
      </c>
      <c r="AF490" s="186">
        <f>IF(AND(COUNTIFS($J$18:J490,J490)=1,AE490=1),1,"")</f>
        <v>1</v>
      </c>
      <c r="AG490" s="186">
        <f>IF(C490="","",IF(AND(COUNTIFS($J$18:J490,J490)=1,C490&lt;&gt;""),1,""))</f>
        <v>1</v>
      </c>
      <c r="AH490" s="186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214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5" t="s">
        <v>28</v>
      </c>
      <c r="B491" s="179">
        <v>2018</v>
      </c>
      <c r="C491" s="179">
        <v>5</v>
      </c>
      <c r="D491" s="39" t="str">
        <f t="shared" si="117"/>
        <v>Q1</v>
      </c>
      <c r="E491" s="13" t="s">
        <v>170</v>
      </c>
      <c r="F491" s="13" t="s">
        <v>170</v>
      </c>
      <c r="G491" s="179" t="s">
        <v>170</v>
      </c>
      <c r="H491" s="191"/>
      <c r="I491" s="39" t="str">
        <f t="shared" si="104"/>
        <v>Cancel</v>
      </c>
      <c r="J491" s="191" t="s">
        <v>581</v>
      </c>
      <c r="K491" s="191" t="s">
        <v>3318</v>
      </c>
      <c r="L491" s="17" t="s">
        <v>78</v>
      </c>
      <c r="M491" s="13" t="s">
        <v>46</v>
      </c>
      <c r="N491" s="13">
        <v>5</v>
      </c>
      <c r="O491" s="13"/>
      <c r="P491" s="39" t="str">
        <f t="shared" si="105"/>
        <v>MAIN UNIT</v>
      </c>
      <c r="Q491" s="13" t="s">
        <v>47</v>
      </c>
      <c r="R491" s="13" t="s">
        <v>48</v>
      </c>
      <c r="S491" s="13" t="s">
        <v>36</v>
      </c>
      <c r="T491" s="13" t="s">
        <v>64</v>
      </c>
      <c r="U491" s="13" t="s">
        <v>65</v>
      </c>
      <c r="V491" s="13" t="s">
        <v>118</v>
      </c>
      <c r="W491" s="13" t="s">
        <v>95</v>
      </c>
      <c r="X491" s="192">
        <v>19000000</v>
      </c>
      <c r="Y491" s="193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85">
        <f t="shared" si="106"/>
        <v>800280</v>
      </c>
      <c r="AD491" s="141">
        <v>0.12</v>
      </c>
      <c r="AE491" s="186">
        <f t="shared" si="107"/>
        <v>0</v>
      </c>
      <c r="AF491" s="186" t="str">
        <f>IF(AND(COUNTIFS($J$18:J491,J491)=1,AE491=1),1,"")</f>
        <v/>
      </c>
      <c r="AG491" s="186">
        <f>IF(C491="","",IF(AND(COUNTIFS($J$18:J491,J491)=1,C491&lt;&gt;""),1,""))</f>
        <v>1</v>
      </c>
      <c r="AH491" s="186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214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5" t="s">
        <v>28</v>
      </c>
      <c r="B492" s="179">
        <v>2018</v>
      </c>
      <c r="C492" s="179">
        <v>5</v>
      </c>
      <c r="D492" s="39" t="str">
        <f t="shared" si="117"/>
        <v>Q1</v>
      </c>
      <c r="E492" s="13" t="s">
        <v>170</v>
      </c>
      <c r="F492" s="13" t="s">
        <v>170</v>
      </c>
      <c r="G492" s="179" t="s">
        <v>170</v>
      </c>
      <c r="H492" s="191"/>
      <c r="I492" s="39" t="str">
        <f t="shared" si="104"/>
        <v>Cancel</v>
      </c>
      <c r="J492" s="191" t="s">
        <v>581</v>
      </c>
      <c r="K492" s="191" t="s">
        <v>3318</v>
      </c>
      <c r="L492" s="17" t="s">
        <v>54</v>
      </c>
      <c r="M492" s="13" t="s">
        <v>46</v>
      </c>
      <c r="N492" s="13">
        <v>2</v>
      </c>
      <c r="O492" s="13"/>
      <c r="P492" s="39" t="str">
        <f t="shared" si="105"/>
        <v>MAIN UNIT</v>
      </c>
      <c r="Q492" s="13" t="s">
        <v>47</v>
      </c>
      <c r="R492" s="13" t="s">
        <v>48</v>
      </c>
      <c r="S492" s="13" t="s">
        <v>36</v>
      </c>
      <c r="T492" s="13" t="s">
        <v>64</v>
      </c>
      <c r="U492" s="13" t="s">
        <v>65</v>
      </c>
      <c r="V492" s="13" t="s">
        <v>118</v>
      </c>
      <c r="W492" s="13" t="s">
        <v>95</v>
      </c>
      <c r="X492" s="192">
        <v>13150000</v>
      </c>
      <c r="Y492" s="193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85">
        <f t="shared" si="106"/>
        <v>231650.40000000002</v>
      </c>
      <c r="AD492" s="141">
        <v>0.12</v>
      </c>
      <c r="AE492" s="186">
        <f t="shared" si="107"/>
        <v>0</v>
      </c>
      <c r="AF492" s="186" t="str">
        <f>IF(AND(COUNTIFS($J$18:J492,J492)=1,AE492=1),1,"")</f>
        <v/>
      </c>
      <c r="AG492" s="186" t="str">
        <f>IF(C492="","",IF(AND(COUNTIFS($J$18:J492,J492)=1,C492&lt;&gt;""),1,""))</f>
        <v/>
      </c>
      <c r="AH492" s="186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214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5" t="s">
        <v>28</v>
      </c>
      <c r="B493" s="179">
        <v>2018</v>
      </c>
      <c r="C493" s="179">
        <v>11</v>
      </c>
      <c r="D493" s="39" t="str">
        <f t="shared" si="117"/>
        <v>Q3</v>
      </c>
      <c r="E493" s="13" t="s">
        <v>170</v>
      </c>
      <c r="F493" s="13" t="s">
        <v>170</v>
      </c>
      <c r="G493" s="179" t="s">
        <v>170</v>
      </c>
      <c r="H493" s="191"/>
      <c r="I493" s="39" t="str">
        <f t="shared" si="104"/>
        <v>Cancel</v>
      </c>
      <c r="J493" s="191" t="s">
        <v>582</v>
      </c>
      <c r="K493" s="191" t="s">
        <v>583</v>
      </c>
      <c r="L493" s="17" t="s">
        <v>54</v>
      </c>
      <c r="M493" s="13" t="s">
        <v>46</v>
      </c>
      <c r="N493" s="13">
        <v>1</v>
      </c>
      <c r="O493" s="13"/>
      <c r="P493" s="39" t="str">
        <f t="shared" si="105"/>
        <v>MAIN UNIT</v>
      </c>
      <c r="Q493" s="13" t="s">
        <v>47</v>
      </c>
      <c r="R493" s="13" t="s">
        <v>48</v>
      </c>
      <c r="S493" s="13" t="s">
        <v>36</v>
      </c>
      <c r="T493" s="13" t="s">
        <v>64</v>
      </c>
      <c r="U493" s="13" t="s">
        <v>65</v>
      </c>
      <c r="V493" s="13" t="s">
        <v>113</v>
      </c>
      <c r="W493" s="13" t="s">
        <v>95</v>
      </c>
      <c r="X493" s="192">
        <v>8600000</v>
      </c>
      <c r="Y493" s="193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85">
        <f t="shared" si="106"/>
        <v>64809.599999999999</v>
      </c>
      <c r="AD493" s="141">
        <v>0.12</v>
      </c>
      <c r="AE493" s="186">
        <f t="shared" si="107"/>
        <v>0</v>
      </c>
      <c r="AF493" s="186" t="str">
        <f>IF(AND(COUNTIFS($J$18:J493,J493)=1,AE493=1),1,"")</f>
        <v/>
      </c>
      <c r="AG493" s="186">
        <f>IF(C493="","",IF(AND(COUNTIFS($J$18:J493,J493)=1,C493&lt;&gt;""),1,""))</f>
        <v>1</v>
      </c>
      <c r="AH493" s="186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214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5" t="s">
        <v>28</v>
      </c>
      <c r="B494" s="179">
        <v>2018</v>
      </c>
      <c r="C494" s="179">
        <v>9</v>
      </c>
      <c r="D494" s="39" t="str">
        <f t="shared" si="117"/>
        <v>Q2</v>
      </c>
      <c r="E494" s="13" t="s">
        <v>170</v>
      </c>
      <c r="F494" s="13" t="s">
        <v>170</v>
      </c>
      <c r="G494" s="179" t="s">
        <v>170</v>
      </c>
      <c r="H494" s="191"/>
      <c r="I494" s="39" t="str">
        <f t="shared" si="104"/>
        <v>Cancel</v>
      </c>
      <c r="J494" s="191" t="s">
        <v>584</v>
      </c>
      <c r="K494" s="191" t="s">
        <v>585</v>
      </c>
      <c r="L494" s="17" t="s">
        <v>271</v>
      </c>
      <c r="M494" s="13" t="s">
        <v>46</v>
      </c>
      <c r="N494" s="13">
        <v>1</v>
      </c>
      <c r="O494" s="13"/>
      <c r="P494" s="39" t="str">
        <f t="shared" si="105"/>
        <v>MAIN UNIT</v>
      </c>
      <c r="Q494" s="13" t="s">
        <v>586</v>
      </c>
      <c r="R494" s="13" t="s">
        <v>242</v>
      </c>
      <c r="S494" s="13" t="s">
        <v>243</v>
      </c>
      <c r="T494" s="13" t="s">
        <v>244</v>
      </c>
      <c r="U494" s="13" t="s">
        <v>65</v>
      </c>
      <c r="V494" s="13" t="s">
        <v>550</v>
      </c>
      <c r="W494" s="13" t="s">
        <v>50</v>
      </c>
      <c r="X494" s="192">
        <v>1570000</v>
      </c>
      <c r="Y494" s="193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85">
        <f t="shared" si="106"/>
        <v>214775.99999999997</v>
      </c>
      <c r="AD494" s="141">
        <v>0.12</v>
      </c>
      <c r="AE494" s="186">
        <f t="shared" si="107"/>
        <v>0</v>
      </c>
      <c r="AF494" s="186" t="str">
        <f>IF(AND(COUNTIFS($J$18:J494,J494)=1,AE494=1),1,"")</f>
        <v/>
      </c>
      <c r="AG494" s="186">
        <f>IF(C494="","",IF(AND(COUNTIFS($J$18:J494,J494)=1,C494&lt;&gt;""),1,""))</f>
        <v>1</v>
      </c>
      <c r="AH494" s="186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214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34</v>
      </c>
      <c r="B495" s="179">
        <v>2019</v>
      </c>
      <c r="C495" s="179">
        <v>4</v>
      </c>
      <c r="D495" s="39" t="str">
        <f t="shared" si="117"/>
        <v>Q1</v>
      </c>
      <c r="E495" s="13" t="s">
        <v>34</v>
      </c>
      <c r="F495" s="179">
        <v>2019</v>
      </c>
      <c r="G495" s="179">
        <v>4</v>
      </c>
      <c r="H495" s="191"/>
      <c r="I495" s="39" t="str">
        <f t="shared" si="104"/>
        <v>Q1</v>
      </c>
      <c r="J495" s="191" t="s">
        <v>587</v>
      </c>
      <c r="K495" s="191" t="s">
        <v>224</v>
      </c>
      <c r="L495" s="17" t="s">
        <v>78</v>
      </c>
      <c r="M495" s="13" t="s">
        <v>46</v>
      </c>
      <c r="N495" s="13">
        <v>1</v>
      </c>
      <c r="O495" s="13"/>
      <c r="P495" s="39" t="str">
        <f t="shared" si="105"/>
        <v>MAIN UNIT</v>
      </c>
      <c r="Q495" s="13" t="s">
        <v>47</v>
      </c>
      <c r="R495" s="13" t="s">
        <v>48</v>
      </c>
      <c r="S495" s="13" t="s">
        <v>37</v>
      </c>
      <c r="T495" s="13" t="s">
        <v>74</v>
      </c>
      <c r="U495" s="13" t="s">
        <v>57</v>
      </c>
      <c r="V495" s="13" t="s">
        <v>58</v>
      </c>
      <c r="W495" s="13" t="s">
        <v>50</v>
      </c>
      <c r="X495" s="192">
        <v>983879</v>
      </c>
      <c r="Y495" s="193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85">
        <f t="shared" si="106"/>
        <v>112210.96460530974</v>
      </c>
      <c r="AD495" s="141">
        <v>0.1111</v>
      </c>
      <c r="AE495" s="186">
        <f t="shared" si="107"/>
        <v>0</v>
      </c>
      <c r="AF495" s="186" t="str">
        <f>IF(AND(COUNTIFS($J$18:J495,J495)=1,AE495=1),1,"")</f>
        <v/>
      </c>
      <c r="AG495" s="186">
        <f>IF(C495="","",IF(AND(COUNTIFS($J$18:J495,J495)=1,C495&lt;&gt;""),1,""))</f>
        <v>1</v>
      </c>
      <c r="AH495" s="186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214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34</v>
      </c>
      <c r="B496" s="179">
        <v>2019</v>
      </c>
      <c r="C496" s="179">
        <v>4</v>
      </c>
      <c r="D496" s="39" t="str">
        <f t="shared" si="117"/>
        <v>Q1</v>
      </c>
      <c r="E496" s="13" t="s">
        <v>34</v>
      </c>
      <c r="F496" s="179">
        <v>2019</v>
      </c>
      <c r="G496" s="179">
        <v>4</v>
      </c>
      <c r="H496" s="191"/>
      <c r="I496" s="39" t="str">
        <f t="shared" si="104"/>
        <v>Q1</v>
      </c>
      <c r="J496" s="191" t="s">
        <v>587</v>
      </c>
      <c r="K496" s="191" t="s">
        <v>224</v>
      </c>
      <c r="L496" s="17" t="s">
        <v>54</v>
      </c>
      <c r="M496" s="13" t="s">
        <v>46</v>
      </c>
      <c r="N496" s="13">
        <v>3</v>
      </c>
      <c r="O496" s="13"/>
      <c r="P496" s="39" t="str">
        <f t="shared" si="105"/>
        <v>MAIN UNIT</v>
      </c>
      <c r="Q496" s="13" t="s">
        <v>47</v>
      </c>
      <c r="R496" s="13" t="s">
        <v>48</v>
      </c>
      <c r="S496" s="13" t="s">
        <v>37</v>
      </c>
      <c r="T496" s="13" t="s">
        <v>74</v>
      </c>
      <c r="U496" s="13" t="s">
        <v>57</v>
      </c>
      <c r="V496" s="13" t="s">
        <v>58</v>
      </c>
      <c r="W496" s="13" t="s">
        <v>50</v>
      </c>
      <c r="X496" s="192">
        <v>672155</v>
      </c>
      <c r="Y496" s="193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85">
        <f t="shared" si="106"/>
        <v>229976.94100884959</v>
      </c>
      <c r="AD496" s="141">
        <v>0.1111</v>
      </c>
      <c r="AE496" s="186">
        <f t="shared" si="107"/>
        <v>0</v>
      </c>
      <c r="AF496" s="186" t="str">
        <f>IF(AND(COUNTIFS($J$18:J496,J496)=1,AE496=1),1,"")</f>
        <v/>
      </c>
      <c r="AG496" s="186" t="str">
        <f>IF(C496="","",IF(AND(COUNTIFS($J$18:J496,J496)=1,C496&lt;&gt;""),1,""))</f>
        <v/>
      </c>
      <c r="AH496" s="186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214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34</v>
      </c>
      <c r="B497" s="179">
        <v>2019</v>
      </c>
      <c r="C497" s="179">
        <v>4</v>
      </c>
      <c r="D497" s="39" t="str">
        <f t="shared" si="117"/>
        <v>Q1</v>
      </c>
      <c r="E497" s="13" t="s">
        <v>34</v>
      </c>
      <c r="F497" s="179">
        <v>2019</v>
      </c>
      <c r="G497" s="179">
        <v>4</v>
      </c>
      <c r="H497" s="191"/>
      <c r="I497" s="39" t="str">
        <f t="shared" si="104"/>
        <v>Q1</v>
      </c>
      <c r="J497" s="191" t="s">
        <v>588</v>
      </c>
      <c r="K497" s="191" t="s">
        <v>3098</v>
      </c>
      <c r="L497" s="17" t="s">
        <v>54</v>
      </c>
      <c r="M497" s="13" t="s">
        <v>46</v>
      </c>
      <c r="N497" s="13">
        <v>4</v>
      </c>
      <c r="O497" s="13"/>
      <c r="P497" s="39" t="str">
        <f t="shared" si="105"/>
        <v>MAIN UNIT</v>
      </c>
      <c r="Q497" s="13" t="s">
        <v>47</v>
      </c>
      <c r="R497" s="13" t="s">
        <v>48</v>
      </c>
      <c r="S497" s="13" t="s">
        <v>38</v>
      </c>
      <c r="T497" s="13" t="s">
        <v>470</v>
      </c>
      <c r="U497" s="13" t="s">
        <v>136</v>
      </c>
      <c r="V497" s="13" t="s">
        <v>471</v>
      </c>
      <c r="W497" s="13" t="s">
        <v>50</v>
      </c>
      <c r="X497" s="192">
        <v>698510</v>
      </c>
      <c r="Y497" s="193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85">
        <f t="shared" si="106"/>
        <v>289116.37975221244</v>
      </c>
      <c r="AD497" s="141">
        <v>0.1008</v>
      </c>
      <c r="AE497" s="186">
        <f t="shared" si="107"/>
        <v>0</v>
      </c>
      <c r="AF497" s="186" t="str">
        <f>IF(AND(COUNTIFS($J$18:J497,J497)=1,AE497=1),1,"")</f>
        <v/>
      </c>
      <c r="AG497" s="186">
        <f>IF(C497="","",IF(AND(COUNTIFS($J$18:J497,J497)=1,C497&lt;&gt;""),1,""))</f>
        <v>1</v>
      </c>
      <c r="AH497" s="186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214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34</v>
      </c>
      <c r="B498" s="179">
        <v>2019</v>
      </c>
      <c r="C498" s="179">
        <v>4</v>
      </c>
      <c r="D498" s="39" t="str">
        <f t="shared" si="117"/>
        <v>Q1</v>
      </c>
      <c r="E498" s="13" t="s">
        <v>34</v>
      </c>
      <c r="F498" s="179">
        <v>2019</v>
      </c>
      <c r="G498" s="179">
        <v>4</v>
      </c>
      <c r="H498" s="191"/>
      <c r="I498" s="39" t="str">
        <f t="shared" si="104"/>
        <v>Q1</v>
      </c>
      <c r="J498" s="191" t="s">
        <v>589</v>
      </c>
      <c r="K498" s="191" t="s">
        <v>590</v>
      </c>
      <c r="L498" s="17" t="s">
        <v>54</v>
      </c>
      <c r="M498" s="13" t="s">
        <v>46</v>
      </c>
      <c r="N498" s="13">
        <v>1</v>
      </c>
      <c r="O498" s="13"/>
      <c r="P498" s="39" t="str">
        <f t="shared" si="105"/>
        <v>MAIN UNIT</v>
      </c>
      <c r="Q498" s="13" t="s">
        <v>55</v>
      </c>
      <c r="R498" s="13" t="s">
        <v>48</v>
      </c>
      <c r="S498" s="13" t="s">
        <v>36</v>
      </c>
      <c r="T498" s="13" t="s">
        <v>64</v>
      </c>
      <c r="U498" s="13" t="s">
        <v>65</v>
      </c>
      <c r="V498" s="13" t="s">
        <v>288</v>
      </c>
      <c r="W498" s="13" t="s">
        <v>95</v>
      </c>
      <c r="X498" s="192">
        <v>8920000</v>
      </c>
      <c r="Y498" s="193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85">
        <f t="shared" si="106"/>
        <v>85193.403599999991</v>
      </c>
      <c r="AD498" s="141">
        <v>0.1321</v>
      </c>
      <c r="AE498" s="186">
        <f t="shared" si="107"/>
        <v>1</v>
      </c>
      <c r="AF498" s="186">
        <f>IF(AND(COUNTIFS($J$18:J498,J498)=1,AE498=1),1,"")</f>
        <v>1</v>
      </c>
      <c r="AG498" s="186">
        <f>IF(C498="","",IF(AND(COUNTIFS($J$18:J498,J498)=1,C498&lt;&gt;""),1,""))</f>
        <v>1</v>
      </c>
      <c r="AH498" s="186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214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34</v>
      </c>
      <c r="B499" s="179">
        <v>2019</v>
      </c>
      <c r="C499" s="179">
        <v>4</v>
      </c>
      <c r="D499" s="39" t="str">
        <f t="shared" si="117"/>
        <v>Q1</v>
      </c>
      <c r="E499" s="13" t="s">
        <v>34</v>
      </c>
      <c r="F499" s="179">
        <v>2019</v>
      </c>
      <c r="G499" s="179">
        <v>4</v>
      </c>
      <c r="H499" s="191"/>
      <c r="I499" s="39" t="str">
        <f t="shared" si="104"/>
        <v>Q1</v>
      </c>
      <c r="J499" s="191" t="s">
        <v>591</v>
      </c>
      <c r="K499" s="191" t="s">
        <v>592</v>
      </c>
      <c r="L499" s="17" t="s">
        <v>54</v>
      </c>
      <c r="M499" s="13" t="s">
        <v>46</v>
      </c>
      <c r="N499" s="13">
        <v>1</v>
      </c>
      <c r="O499" s="13"/>
      <c r="P499" s="39" t="str">
        <f t="shared" si="105"/>
        <v>MAIN UNIT</v>
      </c>
      <c r="Q499" s="13" t="s">
        <v>47</v>
      </c>
      <c r="R499" s="13" t="s">
        <v>48</v>
      </c>
      <c r="S499" s="13" t="s">
        <v>36</v>
      </c>
      <c r="T499" s="13" t="s">
        <v>64</v>
      </c>
      <c r="U499" s="13" t="s">
        <v>65</v>
      </c>
      <c r="V499" s="13" t="s">
        <v>288</v>
      </c>
      <c r="W499" s="13" t="s">
        <v>95</v>
      </c>
      <c r="X499" s="192">
        <v>9500000</v>
      </c>
      <c r="Y499" s="193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85">
        <f t="shared" si="106"/>
        <v>71638.455000000002</v>
      </c>
      <c r="AD499" s="141">
        <v>0.1043</v>
      </c>
      <c r="AE499" s="186">
        <f t="shared" si="107"/>
        <v>0</v>
      </c>
      <c r="AF499" s="186" t="str">
        <f>IF(AND(COUNTIFS($J$18:J499,J499)=1,AE499=1),1,"")</f>
        <v/>
      </c>
      <c r="AG499" s="186">
        <f>IF(C499="","",IF(AND(COUNTIFS($J$18:J499,J499)=1,C499&lt;&gt;""),1,""))</f>
        <v>1</v>
      </c>
      <c r="AH499" s="186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214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34</v>
      </c>
      <c r="B500" s="179">
        <v>2019</v>
      </c>
      <c r="C500" s="179">
        <v>4</v>
      </c>
      <c r="D500" s="39" t="str">
        <f t="shared" si="117"/>
        <v>Q1</v>
      </c>
      <c r="E500" s="13" t="s">
        <v>34</v>
      </c>
      <c r="F500" s="179">
        <v>2019</v>
      </c>
      <c r="G500" s="179">
        <v>4</v>
      </c>
      <c r="H500" s="191"/>
      <c r="I500" s="39" t="str">
        <f t="shared" si="104"/>
        <v>Q1</v>
      </c>
      <c r="J500" s="191" t="s">
        <v>593</v>
      </c>
      <c r="K500" s="191" t="s">
        <v>594</v>
      </c>
      <c r="L500" s="17" t="s">
        <v>78</v>
      </c>
      <c r="M500" s="13" t="s">
        <v>46</v>
      </c>
      <c r="N500" s="13">
        <v>1</v>
      </c>
      <c r="O500" s="13"/>
      <c r="P500" s="39" t="str">
        <f t="shared" si="105"/>
        <v>MAIN UNIT</v>
      </c>
      <c r="Q500" s="13" t="s">
        <v>47</v>
      </c>
      <c r="R500" s="13" t="s">
        <v>48</v>
      </c>
      <c r="S500" s="13" t="s">
        <v>36</v>
      </c>
      <c r="T500" s="13" t="s">
        <v>231</v>
      </c>
      <c r="U500" s="13" t="s">
        <v>65</v>
      </c>
      <c r="V500" s="13" t="s">
        <v>113</v>
      </c>
      <c r="W500" s="13" t="s">
        <v>95</v>
      </c>
      <c r="X500" s="192">
        <v>11110000</v>
      </c>
      <c r="Y500" s="193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85">
        <f t="shared" si="106"/>
        <v>133500.64859999999</v>
      </c>
      <c r="AD500" s="141">
        <v>0.16619999999999999</v>
      </c>
      <c r="AE500" s="186">
        <f t="shared" si="107"/>
        <v>0</v>
      </c>
      <c r="AF500" s="186" t="str">
        <f>IF(AND(COUNTIFS($J$18:J500,J500)=1,AE500=1),1,"")</f>
        <v/>
      </c>
      <c r="AG500" s="186">
        <f>IF(C500="","",IF(AND(COUNTIFS($J$18:J500,J500)=1,C500&lt;&gt;""),1,""))</f>
        <v>1</v>
      </c>
      <c r="AH500" s="186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214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28</v>
      </c>
      <c r="B501" s="179">
        <v>2019</v>
      </c>
      <c r="C501" s="179">
        <v>1</v>
      </c>
      <c r="D501" s="39" t="str">
        <f t="shared" si="117"/>
        <v>Q4</v>
      </c>
      <c r="E501" s="13" t="s">
        <v>34</v>
      </c>
      <c r="F501" s="179">
        <v>2019</v>
      </c>
      <c r="G501" s="179">
        <v>4</v>
      </c>
      <c r="H501" s="191"/>
      <c r="I501" s="39" t="str">
        <f t="shared" si="104"/>
        <v>Q1</v>
      </c>
      <c r="J501" s="191" t="s">
        <v>595</v>
      </c>
      <c r="K501" s="191" t="s">
        <v>596</v>
      </c>
      <c r="L501" s="17" t="s">
        <v>63</v>
      </c>
      <c r="M501" s="13" t="s">
        <v>46</v>
      </c>
      <c r="N501" s="13">
        <v>1</v>
      </c>
      <c r="O501" s="13"/>
      <c r="P501" s="39" t="str">
        <f t="shared" si="105"/>
        <v>MAIN UNIT</v>
      </c>
      <c r="Q501" s="13" t="s">
        <v>55</v>
      </c>
      <c r="R501" s="13" t="s">
        <v>48</v>
      </c>
      <c r="S501" s="13" t="s">
        <v>36</v>
      </c>
      <c r="T501" s="13" t="s">
        <v>64</v>
      </c>
      <c r="U501" s="13" t="s">
        <v>65</v>
      </c>
      <c r="V501" s="13" t="s">
        <v>92</v>
      </c>
      <c r="W501" s="13" t="s">
        <v>50</v>
      </c>
      <c r="X501" s="192">
        <v>621000</v>
      </c>
      <c r="Y501" s="193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85">
        <f t="shared" si="106"/>
        <v>67281.623999999996</v>
      </c>
      <c r="AD501" s="141">
        <v>9.3399999999999997E-2</v>
      </c>
      <c r="AE501" s="186">
        <f t="shared" si="107"/>
        <v>1</v>
      </c>
      <c r="AF501" s="186">
        <f>IF(AND(COUNTIFS($J$18:J501,J501)=1,AE501=1),1,"")</f>
        <v>1</v>
      </c>
      <c r="AG501" s="186">
        <f>IF(C501="","",IF(AND(COUNTIFS($J$18:J501,J501)=1,C501&lt;&gt;""),1,""))</f>
        <v>1</v>
      </c>
      <c r="AH501" s="186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214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28</v>
      </c>
      <c r="B502" s="179">
        <v>2019</v>
      </c>
      <c r="C502" s="179">
        <v>1</v>
      </c>
      <c r="D502" s="39" t="str">
        <f t="shared" si="117"/>
        <v>Q4</v>
      </c>
      <c r="E502" s="13" t="s">
        <v>34</v>
      </c>
      <c r="F502" s="179">
        <v>2019</v>
      </c>
      <c r="G502" s="179">
        <v>4</v>
      </c>
      <c r="H502" s="191"/>
      <c r="I502" s="39" t="str">
        <f t="shared" si="104"/>
        <v>Q1</v>
      </c>
      <c r="J502" s="191" t="s">
        <v>595</v>
      </c>
      <c r="K502" s="191" t="s">
        <v>596</v>
      </c>
      <c r="L502" s="17" t="s">
        <v>54</v>
      </c>
      <c r="M502" s="13" t="s">
        <v>46</v>
      </c>
      <c r="N502" s="13">
        <v>1</v>
      </c>
      <c r="O502" s="13"/>
      <c r="P502" s="39" t="str">
        <f t="shared" si="105"/>
        <v>MAIN UNIT</v>
      </c>
      <c r="Q502" s="13" t="s">
        <v>55</v>
      </c>
      <c r="R502" s="13" t="s">
        <v>48</v>
      </c>
      <c r="S502" s="13" t="s">
        <v>36</v>
      </c>
      <c r="T502" s="13" t="s">
        <v>64</v>
      </c>
      <c r="U502" s="13" t="s">
        <v>65</v>
      </c>
      <c r="V502" s="13" t="s">
        <v>92</v>
      </c>
      <c r="W502" s="13" t="s">
        <v>50</v>
      </c>
      <c r="X502" s="192">
        <v>552000</v>
      </c>
      <c r="Y502" s="193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85">
        <f t="shared" si="106"/>
        <v>59805.887999999999</v>
      </c>
      <c r="AD502" s="141">
        <v>9.3399999999999997E-2</v>
      </c>
      <c r="AE502" s="186">
        <f t="shared" si="107"/>
        <v>1</v>
      </c>
      <c r="AF502" s="186" t="str">
        <f>IF(AND(COUNTIFS($J$18:J502,J502)=1,AE502=1),1,"")</f>
        <v/>
      </c>
      <c r="AG502" s="186" t="str">
        <f>IF(C502="","",IF(AND(COUNTIFS($J$18:J502,J502)=1,C502&lt;&gt;""),1,""))</f>
        <v/>
      </c>
      <c r="AH502" s="186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214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28</v>
      </c>
      <c r="B503" s="179">
        <v>2019</v>
      </c>
      <c r="C503" s="179">
        <v>1</v>
      </c>
      <c r="D503" s="39" t="str">
        <f t="shared" si="117"/>
        <v>Q4</v>
      </c>
      <c r="E503" s="13" t="s">
        <v>34</v>
      </c>
      <c r="F503" s="179">
        <v>2019</v>
      </c>
      <c r="G503" s="179">
        <v>4</v>
      </c>
      <c r="H503" s="191"/>
      <c r="I503" s="39" t="str">
        <f t="shared" si="104"/>
        <v>Q1</v>
      </c>
      <c r="J503" s="191" t="s">
        <v>595</v>
      </c>
      <c r="K503" s="191" t="s">
        <v>596</v>
      </c>
      <c r="L503" s="17" t="s">
        <v>54</v>
      </c>
      <c r="M503" s="13" t="s">
        <v>46</v>
      </c>
      <c r="N503" s="13">
        <v>1</v>
      </c>
      <c r="O503" s="13"/>
      <c r="P503" s="39" t="str">
        <f t="shared" si="105"/>
        <v>MAIN UNIT</v>
      </c>
      <c r="Q503" s="13" t="s">
        <v>55</v>
      </c>
      <c r="R503" s="13" t="s">
        <v>48</v>
      </c>
      <c r="S503" s="13" t="s">
        <v>36</v>
      </c>
      <c r="T503" s="13" t="s">
        <v>64</v>
      </c>
      <c r="U503" s="13" t="s">
        <v>65</v>
      </c>
      <c r="V503" s="13" t="s">
        <v>92</v>
      </c>
      <c r="W503" s="13" t="s">
        <v>50</v>
      </c>
      <c r="X503" s="192">
        <v>552000</v>
      </c>
      <c r="Y503" s="193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85">
        <f t="shared" si="106"/>
        <v>59805.887999999999</v>
      </c>
      <c r="AD503" s="141">
        <v>9.3399999999999997E-2</v>
      </c>
      <c r="AE503" s="186">
        <f t="shared" si="107"/>
        <v>1</v>
      </c>
      <c r="AF503" s="186" t="str">
        <f>IF(AND(COUNTIFS($J$18:J503,J503)=1,AE503=1),1,"")</f>
        <v/>
      </c>
      <c r="AG503" s="186" t="str">
        <f>IF(C503="","",IF(AND(COUNTIFS($J$18:J503,J503)=1,C503&lt;&gt;""),1,""))</f>
        <v/>
      </c>
      <c r="AH503" s="186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214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34</v>
      </c>
      <c r="B504" s="179">
        <v>2019</v>
      </c>
      <c r="C504" s="179">
        <v>4</v>
      </c>
      <c r="D504" s="39" t="str">
        <f t="shared" si="117"/>
        <v>Q1</v>
      </c>
      <c r="E504" s="13" t="s">
        <v>34</v>
      </c>
      <c r="F504" s="179">
        <v>2019</v>
      </c>
      <c r="G504" s="179">
        <v>4</v>
      </c>
      <c r="H504" s="191"/>
      <c r="I504" s="39" t="str">
        <f t="shared" si="104"/>
        <v>Q1</v>
      </c>
      <c r="J504" s="191" t="s">
        <v>597</v>
      </c>
      <c r="K504" s="191" t="s">
        <v>598</v>
      </c>
      <c r="L504" s="17" t="s">
        <v>78</v>
      </c>
      <c r="M504" s="13" t="s">
        <v>46</v>
      </c>
      <c r="N504" s="13">
        <v>1</v>
      </c>
      <c r="O504" s="13"/>
      <c r="P504" s="39" t="str">
        <f t="shared" si="105"/>
        <v>MAIN UNIT</v>
      </c>
      <c r="Q504" s="13" t="s">
        <v>47</v>
      </c>
      <c r="R504" s="13" t="s">
        <v>48</v>
      </c>
      <c r="S504" s="13" t="s">
        <v>36</v>
      </c>
      <c r="T504" s="13" t="s">
        <v>64</v>
      </c>
      <c r="U504" s="13" t="s">
        <v>65</v>
      </c>
      <c r="V504" s="13" t="s">
        <v>288</v>
      </c>
      <c r="W504" s="13" t="s">
        <v>95</v>
      </c>
      <c r="X504" s="192">
        <v>16500000</v>
      </c>
      <c r="Y504" s="193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85">
        <f t="shared" si="106"/>
        <v>144346.94999999998</v>
      </c>
      <c r="AD504" s="141">
        <v>0.121</v>
      </c>
      <c r="AE504" s="186">
        <f t="shared" si="107"/>
        <v>0</v>
      </c>
      <c r="AF504" s="186" t="str">
        <f>IF(AND(COUNTIFS($J$18:J504,J504)=1,AE504=1),1,"")</f>
        <v/>
      </c>
      <c r="AG504" s="186">
        <f>IF(C504="","",IF(AND(COUNTIFS($J$18:J504,J504)=1,C504&lt;&gt;""),1,""))</f>
        <v>1</v>
      </c>
      <c r="AH504" s="186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214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34</v>
      </c>
      <c r="B505" s="179">
        <v>2019</v>
      </c>
      <c r="C505" s="179">
        <v>4</v>
      </c>
      <c r="D505" s="39" t="str">
        <f t="shared" si="117"/>
        <v>Q1</v>
      </c>
      <c r="E505" s="13" t="s">
        <v>34</v>
      </c>
      <c r="F505" s="179">
        <v>2019</v>
      </c>
      <c r="G505" s="179">
        <v>4</v>
      </c>
      <c r="H505" s="191"/>
      <c r="I505" s="39" t="str">
        <f t="shared" si="104"/>
        <v>Q1</v>
      </c>
      <c r="J505" s="191" t="s">
        <v>599</v>
      </c>
      <c r="K505" s="191" t="s">
        <v>600</v>
      </c>
      <c r="L505" s="17" t="s">
        <v>78</v>
      </c>
      <c r="M505" s="13" t="s">
        <v>46</v>
      </c>
      <c r="N505" s="13">
        <v>1</v>
      </c>
      <c r="O505" s="13"/>
      <c r="P505" s="39" t="str">
        <f t="shared" si="105"/>
        <v>MAIN UNIT</v>
      </c>
      <c r="Q505" s="13" t="s">
        <v>55</v>
      </c>
      <c r="R505" s="13" t="s">
        <v>48</v>
      </c>
      <c r="S505" s="13" t="s">
        <v>36</v>
      </c>
      <c r="T505" s="13" t="s">
        <v>231</v>
      </c>
      <c r="U505" s="13" t="s">
        <v>65</v>
      </c>
      <c r="V505" s="13" t="s">
        <v>288</v>
      </c>
      <c r="W505" s="13" t="s">
        <v>95</v>
      </c>
      <c r="X505" s="192">
        <v>14000876</v>
      </c>
      <c r="Y505" s="193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85">
        <f t="shared" si="106"/>
        <v>112766.13549672</v>
      </c>
      <c r="AD505" s="141">
        <v>0.1114</v>
      </c>
      <c r="AE505" s="186">
        <f t="shared" si="107"/>
        <v>1</v>
      </c>
      <c r="AF505" s="186">
        <f>IF(AND(COUNTIFS($J$18:J505,J505)=1,AE505=1),1,"")</f>
        <v>1</v>
      </c>
      <c r="AG505" s="186">
        <f>IF(C505="","",IF(AND(COUNTIFS($J$18:J505,J505)=1,C505&lt;&gt;""),1,""))</f>
        <v>1</v>
      </c>
      <c r="AH505" s="186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214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34</v>
      </c>
      <c r="B506" s="179">
        <v>2019</v>
      </c>
      <c r="C506" s="179">
        <v>4</v>
      </c>
      <c r="D506" s="39" t="str">
        <f t="shared" si="117"/>
        <v>Q1</v>
      </c>
      <c r="E506" s="13" t="s">
        <v>34</v>
      </c>
      <c r="F506" s="179">
        <v>2019</v>
      </c>
      <c r="G506" s="179">
        <v>4</v>
      </c>
      <c r="H506" s="191"/>
      <c r="I506" s="39" t="str">
        <f t="shared" si="104"/>
        <v>Q1</v>
      </c>
      <c r="J506" s="191" t="s">
        <v>599</v>
      </c>
      <c r="K506" s="191" t="s">
        <v>600</v>
      </c>
      <c r="L506" s="17" t="s">
        <v>54</v>
      </c>
      <c r="M506" s="13" t="s">
        <v>46</v>
      </c>
      <c r="N506" s="13">
        <v>1</v>
      </c>
      <c r="O506" s="13"/>
      <c r="P506" s="39" t="str">
        <f t="shared" si="105"/>
        <v>MAIN UNIT</v>
      </c>
      <c r="Q506" s="13" t="s">
        <v>55</v>
      </c>
      <c r="R506" s="13" t="s">
        <v>48</v>
      </c>
      <c r="S506" s="13" t="s">
        <v>36</v>
      </c>
      <c r="T506" s="13" t="s">
        <v>231</v>
      </c>
      <c r="U506" s="13" t="s">
        <v>65</v>
      </c>
      <c r="V506" s="13" t="s">
        <v>288</v>
      </c>
      <c r="W506" s="13" t="s">
        <v>95</v>
      </c>
      <c r="X506" s="192">
        <v>8603500</v>
      </c>
      <c r="Y506" s="193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85">
        <f t="shared" si="106"/>
        <v>69294.481769999999</v>
      </c>
      <c r="AD506" s="141">
        <v>0.1114</v>
      </c>
      <c r="AE506" s="186">
        <f t="shared" si="107"/>
        <v>1</v>
      </c>
      <c r="AF506" s="186" t="str">
        <f>IF(AND(COUNTIFS($J$18:J506,J506)=1,AE506=1),1,"")</f>
        <v/>
      </c>
      <c r="AG506" s="186" t="str">
        <f>IF(C506="","",IF(AND(COUNTIFS($J$18:J506,J506)=1,C506&lt;&gt;""),1,""))</f>
        <v/>
      </c>
      <c r="AH506" s="186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214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34</v>
      </c>
      <c r="B507" s="179">
        <v>2019</v>
      </c>
      <c r="C507" s="179">
        <v>4</v>
      </c>
      <c r="D507" s="39" t="str">
        <f t="shared" si="117"/>
        <v>Q1</v>
      </c>
      <c r="E507" s="13" t="s">
        <v>34</v>
      </c>
      <c r="F507" s="179">
        <v>2019</v>
      </c>
      <c r="G507" s="179">
        <v>4</v>
      </c>
      <c r="H507" s="191"/>
      <c r="I507" s="39" t="str">
        <f t="shared" si="104"/>
        <v>Q1</v>
      </c>
      <c r="J507" s="191" t="s">
        <v>599</v>
      </c>
      <c r="K507" s="191" t="s">
        <v>600</v>
      </c>
      <c r="L507" s="17" t="s">
        <v>54</v>
      </c>
      <c r="M507" s="13" t="s">
        <v>46</v>
      </c>
      <c r="N507" s="13">
        <v>1</v>
      </c>
      <c r="O507" s="13"/>
      <c r="P507" s="39" t="str">
        <f t="shared" si="105"/>
        <v>MAIN UNIT</v>
      </c>
      <c r="Q507" s="13" t="s">
        <v>55</v>
      </c>
      <c r="R507" s="13" t="s">
        <v>48</v>
      </c>
      <c r="S507" s="13" t="s">
        <v>36</v>
      </c>
      <c r="T507" s="13" t="s">
        <v>231</v>
      </c>
      <c r="U507" s="13" t="s">
        <v>65</v>
      </c>
      <c r="V507" s="13" t="s">
        <v>288</v>
      </c>
      <c r="W507" s="13" t="s">
        <v>95</v>
      </c>
      <c r="X507" s="192">
        <v>8603500</v>
      </c>
      <c r="Y507" s="193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85">
        <f t="shared" si="106"/>
        <v>69294.481769999999</v>
      </c>
      <c r="AD507" s="141">
        <v>0.1114</v>
      </c>
      <c r="AE507" s="186">
        <f t="shared" si="107"/>
        <v>1</v>
      </c>
      <c r="AF507" s="186" t="str">
        <f>IF(AND(COUNTIFS($J$18:J507,J507)=1,AE507=1),1,"")</f>
        <v/>
      </c>
      <c r="AG507" s="186" t="str">
        <f>IF(C507="","",IF(AND(COUNTIFS($J$18:J507,J507)=1,C507&lt;&gt;""),1,""))</f>
        <v/>
      </c>
      <c r="AH507" s="186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214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34</v>
      </c>
      <c r="B508" s="179">
        <v>2019</v>
      </c>
      <c r="C508" s="179">
        <v>4</v>
      </c>
      <c r="D508" s="39" t="str">
        <f t="shared" si="117"/>
        <v>Q1</v>
      </c>
      <c r="E508" s="13" t="s">
        <v>34</v>
      </c>
      <c r="F508" s="179">
        <v>2019</v>
      </c>
      <c r="G508" s="179">
        <v>4</v>
      </c>
      <c r="H508" s="191"/>
      <c r="I508" s="39" t="str">
        <f t="shared" si="104"/>
        <v>Q1</v>
      </c>
      <c r="J508" s="191" t="s">
        <v>601</v>
      </c>
      <c r="K508" s="191" t="s">
        <v>602</v>
      </c>
      <c r="L508" s="17" t="s">
        <v>78</v>
      </c>
      <c r="M508" s="13" t="s">
        <v>46</v>
      </c>
      <c r="N508" s="13">
        <v>1</v>
      </c>
      <c r="O508" s="13"/>
      <c r="P508" s="39" t="str">
        <f t="shared" si="105"/>
        <v>MAIN UNIT</v>
      </c>
      <c r="Q508" s="13" t="s">
        <v>47</v>
      </c>
      <c r="R508" s="13" t="s">
        <v>48</v>
      </c>
      <c r="S508" s="13" t="s">
        <v>36</v>
      </c>
      <c r="T508" s="13" t="s">
        <v>64</v>
      </c>
      <c r="U508" s="13" t="s">
        <v>65</v>
      </c>
      <c r="V508" s="13" t="s">
        <v>66</v>
      </c>
      <c r="W508" s="13" t="s">
        <v>95</v>
      </c>
      <c r="X508" s="192">
        <v>15920000</v>
      </c>
      <c r="Y508" s="193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85">
        <f t="shared" si="106"/>
        <v>154466.34720000002</v>
      </c>
      <c r="AD508" s="141">
        <v>0.13420000000000001</v>
      </c>
      <c r="AE508" s="186">
        <f t="shared" si="107"/>
        <v>0</v>
      </c>
      <c r="AF508" s="186" t="str">
        <f>IF(AND(COUNTIFS($J$18:J508,J508)=1,AE508=1),1,"")</f>
        <v/>
      </c>
      <c r="AG508" s="186">
        <f>IF(C508="","",IF(AND(COUNTIFS($J$18:J508,J508)=1,C508&lt;&gt;""),1,""))</f>
        <v>1</v>
      </c>
      <c r="AH508" s="186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214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34</v>
      </c>
      <c r="B509" s="179">
        <v>2019</v>
      </c>
      <c r="C509" s="179">
        <v>4</v>
      </c>
      <c r="D509" s="39" t="str">
        <f t="shared" si="117"/>
        <v>Q1</v>
      </c>
      <c r="E509" s="13" t="s">
        <v>34</v>
      </c>
      <c r="F509" s="179">
        <v>2019</v>
      </c>
      <c r="G509" s="179">
        <v>4</v>
      </c>
      <c r="H509" s="191"/>
      <c r="I509" s="39" t="str">
        <f t="shared" si="104"/>
        <v>Q1</v>
      </c>
      <c r="J509" s="191" t="s">
        <v>603</v>
      </c>
      <c r="K509" s="191" t="s">
        <v>3109</v>
      </c>
      <c r="L509" s="17" t="s">
        <v>78</v>
      </c>
      <c r="M509" s="13" t="s">
        <v>46</v>
      </c>
      <c r="N509" s="13">
        <v>1</v>
      </c>
      <c r="O509" s="13"/>
      <c r="P509" s="39" t="str">
        <f t="shared" si="105"/>
        <v>MAIN UNIT</v>
      </c>
      <c r="Q509" s="13" t="s">
        <v>55</v>
      </c>
      <c r="R509" s="13" t="s">
        <v>48</v>
      </c>
      <c r="S509" s="13" t="s">
        <v>38</v>
      </c>
      <c r="T509" s="13" t="s">
        <v>324</v>
      </c>
      <c r="U509" s="13" t="s">
        <v>136</v>
      </c>
      <c r="V509" s="13" t="s">
        <v>520</v>
      </c>
      <c r="W509" s="13" t="s">
        <v>50</v>
      </c>
      <c r="X509" s="192">
        <v>1000000</v>
      </c>
      <c r="Y509" s="193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85">
        <f t="shared" si="106"/>
        <v>102860.17699115045</v>
      </c>
      <c r="AD509" s="141">
        <v>0.1002</v>
      </c>
      <c r="AE509" s="186">
        <f t="shared" si="107"/>
        <v>1</v>
      </c>
      <c r="AF509" s="186">
        <f>IF(AND(COUNTIFS($J$18:J509,J509)=1,AE509=1),1,"")</f>
        <v>1</v>
      </c>
      <c r="AG509" s="186">
        <f>IF(C509="","",IF(AND(COUNTIFS($J$18:J509,J509)=1,C509&lt;&gt;""),1,""))</f>
        <v>1</v>
      </c>
      <c r="AH509" s="186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214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34</v>
      </c>
      <c r="B510" s="179">
        <v>2019</v>
      </c>
      <c r="C510" s="179">
        <v>4</v>
      </c>
      <c r="D510" s="39" t="str">
        <f t="shared" si="117"/>
        <v>Q1</v>
      </c>
      <c r="E510" s="13" t="s">
        <v>34</v>
      </c>
      <c r="F510" s="179">
        <v>2019</v>
      </c>
      <c r="G510" s="179">
        <v>4</v>
      </c>
      <c r="H510" s="191"/>
      <c r="I510" s="39" t="str">
        <f t="shared" si="104"/>
        <v>Q1</v>
      </c>
      <c r="J510" s="191" t="s">
        <v>603</v>
      </c>
      <c r="K510" s="191" t="s">
        <v>3109</v>
      </c>
      <c r="L510" s="17" t="s">
        <v>54</v>
      </c>
      <c r="M510" s="13" t="s">
        <v>46</v>
      </c>
      <c r="N510" s="13">
        <v>1</v>
      </c>
      <c r="O510" s="13"/>
      <c r="P510" s="39" t="str">
        <f t="shared" si="105"/>
        <v>MAIN UNIT</v>
      </c>
      <c r="Q510" s="13" t="s">
        <v>55</v>
      </c>
      <c r="R510" s="13" t="s">
        <v>48</v>
      </c>
      <c r="S510" s="13" t="s">
        <v>38</v>
      </c>
      <c r="T510" s="13" t="s">
        <v>324</v>
      </c>
      <c r="U510" s="13" t="s">
        <v>136</v>
      </c>
      <c r="V510" s="13" t="s">
        <v>520</v>
      </c>
      <c r="W510" s="13" t="s">
        <v>50</v>
      </c>
      <c r="X510" s="192">
        <v>730000</v>
      </c>
      <c r="Y510" s="193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85">
        <f t="shared" si="106"/>
        <v>75087.929203539825</v>
      </c>
      <c r="AD510" s="141">
        <v>0.1002</v>
      </c>
      <c r="AE510" s="186">
        <f t="shared" si="107"/>
        <v>1</v>
      </c>
      <c r="AF510" s="186" t="str">
        <f>IF(AND(COUNTIFS($J$18:J510,J510)=1,AE510=1),1,"")</f>
        <v/>
      </c>
      <c r="AG510" s="186" t="str">
        <f>IF(C510="","",IF(AND(COUNTIFS($J$18:J510,J510)=1,C510&lt;&gt;""),1,""))</f>
        <v/>
      </c>
      <c r="AH510" s="186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214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28</v>
      </c>
      <c r="B511" s="179">
        <v>2019</v>
      </c>
      <c r="C511" s="179">
        <v>3</v>
      </c>
      <c r="D511" s="39" t="str">
        <f t="shared" si="117"/>
        <v>Q4</v>
      </c>
      <c r="E511" s="13" t="s">
        <v>34</v>
      </c>
      <c r="F511" s="179">
        <v>2019</v>
      </c>
      <c r="G511" s="179">
        <v>4</v>
      </c>
      <c r="H511" s="191"/>
      <c r="I511" s="39" t="str">
        <f t="shared" si="104"/>
        <v>Q1</v>
      </c>
      <c r="J511" s="191" t="s">
        <v>604</v>
      </c>
      <c r="K511" s="191" t="s">
        <v>3110</v>
      </c>
      <c r="L511" s="17" t="s">
        <v>54</v>
      </c>
      <c r="M511" s="13" t="s">
        <v>46</v>
      </c>
      <c r="N511" s="13">
        <v>1</v>
      </c>
      <c r="O511" s="13"/>
      <c r="P511" s="39" t="str">
        <f t="shared" si="105"/>
        <v>MAIN UNIT</v>
      </c>
      <c r="Q511" s="13" t="s">
        <v>55</v>
      </c>
      <c r="R511" s="13" t="s">
        <v>48</v>
      </c>
      <c r="S511" s="13" t="s">
        <v>38</v>
      </c>
      <c r="T511" s="13" t="s">
        <v>324</v>
      </c>
      <c r="U511" s="13" t="s">
        <v>136</v>
      </c>
      <c r="V511" s="13" t="s">
        <v>520</v>
      </c>
      <c r="W511" s="13" t="s">
        <v>50</v>
      </c>
      <c r="X511" s="192">
        <v>681896.55</v>
      </c>
      <c r="Y511" s="193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85">
        <f t="shared" si="106"/>
        <v>73429.99981433629</v>
      </c>
      <c r="AD511" s="141">
        <v>0.10489999999999999</v>
      </c>
      <c r="AE511" s="186">
        <f t="shared" si="107"/>
        <v>1</v>
      </c>
      <c r="AF511" s="186">
        <f>IF(AND(COUNTIFS($J$18:J511,J511)=1,AE511=1),1,"")</f>
        <v>1</v>
      </c>
      <c r="AG511" s="186">
        <f>IF(C511="","",IF(AND(COUNTIFS($J$18:J511,J511)=1,C511&lt;&gt;""),1,""))</f>
        <v>1</v>
      </c>
      <c r="AH511" s="186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214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28</v>
      </c>
      <c r="B512" s="179">
        <v>2019</v>
      </c>
      <c r="C512" s="179">
        <v>3</v>
      </c>
      <c r="D512" s="39" t="str">
        <f t="shared" si="117"/>
        <v>Q4</v>
      </c>
      <c r="E512" s="13" t="s">
        <v>34</v>
      </c>
      <c r="F512" s="179">
        <v>2019</v>
      </c>
      <c r="G512" s="179">
        <v>4</v>
      </c>
      <c r="H512" s="191"/>
      <c r="I512" s="39" t="str">
        <f t="shared" si="104"/>
        <v>Q1</v>
      </c>
      <c r="J512" s="191" t="s">
        <v>604</v>
      </c>
      <c r="K512" s="191" t="s">
        <v>3110</v>
      </c>
      <c r="L512" s="17" t="s">
        <v>54</v>
      </c>
      <c r="M512" s="13" t="s">
        <v>46</v>
      </c>
      <c r="N512" s="13">
        <v>1</v>
      </c>
      <c r="O512" s="13"/>
      <c r="P512" s="39" t="str">
        <f t="shared" si="105"/>
        <v>MAIN UNIT</v>
      </c>
      <c r="Q512" s="13" t="s">
        <v>55</v>
      </c>
      <c r="R512" s="13" t="s">
        <v>48</v>
      </c>
      <c r="S512" s="13" t="s">
        <v>38</v>
      </c>
      <c r="T512" s="13" t="s">
        <v>324</v>
      </c>
      <c r="U512" s="13" t="s">
        <v>136</v>
      </c>
      <c r="V512" s="13" t="s">
        <v>520</v>
      </c>
      <c r="W512" s="13" t="s">
        <v>50</v>
      </c>
      <c r="X512" s="192">
        <v>750086.21</v>
      </c>
      <c r="Y512" s="193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85">
        <f t="shared" si="106"/>
        <v>80773.000334194687</v>
      </c>
      <c r="AD512" s="141">
        <v>0.10489999999999999</v>
      </c>
      <c r="AE512" s="186">
        <f t="shared" si="107"/>
        <v>1</v>
      </c>
      <c r="AF512" s="186" t="str">
        <f>IF(AND(COUNTIFS($J$18:J512,J512)=1,AE512=1),1,"")</f>
        <v/>
      </c>
      <c r="AG512" s="186" t="str">
        <f>IF(C512="","",IF(AND(COUNTIFS($J$18:J512,J512)=1,C512&lt;&gt;""),1,""))</f>
        <v/>
      </c>
      <c r="AH512" s="186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214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28</v>
      </c>
      <c r="B513" s="179">
        <v>2019</v>
      </c>
      <c r="C513" s="179">
        <v>3</v>
      </c>
      <c r="D513" s="39" t="str">
        <f t="shared" si="117"/>
        <v>Q4</v>
      </c>
      <c r="E513" s="13" t="s">
        <v>34</v>
      </c>
      <c r="F513" s="179">
        <v>2019</v>
      </c>
      <c r="G513" s="179">
        <v>4</v>
      </c>
      <c r="H513" s="191"/>
      <c r="I513" s="39" t="str">
        <f t="shared" si="104"/>
        <v>Q1</v>
      </c>
      <c r="J513" s="191" t="s">
        <v>605</v>
      </c>
      <c r="K513" s="191" t="s">
        <v>606</v>
      </c>
      <c r="L513" s="17" t="s">
        <v>54</v>
      </c>
      <c r="M513" s="13" t="s">
        <v>46</v>
      </c>
      <c r="N513" s="13">
        <v>4</v>
      </c>
      <c r="O513" s="13"/>
      <c r="P513" s="39" t="str">
        <f t="shared" si="105"/>
        <v>MAIN UNIT</v>
      </c>
      <c r="Q513" s="13" t="s">
        <v>55</v>
      </c>
      <c r="R513" s="13" t="s">
        <v>48</v>
      </c>
      <c r="S513" s="13" t="s">
        <v>37</v>
      </c>
      <c r="T513" s="13" t="s">
        <v>87</v>
      </c>
      <c r="U513" s="13" t="s">
        <v>57</v>
      </c>
      <c r="V513" s="13" t="s">
        <v>88</v>
      </c>
      <c r="W513" s="13" t="s">
        <v>50</v>
      </c>
      <c r="X513" s="192">
        <v>647500</v>
      </c>
      <c r="Y513" s="193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85">
        <f t="shared" si="106"/>
        <v>214562.01769911504</v>
      </c>
      <c r="AD513" s="141">
        <v>8.0699999999999994E-2</v>
      </c>
      <c r="AE513" s="186">
        <f t="shared" si="107"/>
        <v>1</v>
      </c>
      <c r="AF513" s="186">
        <f>IF(AND(COUNTIFS($J$18:J513,J513)=1,AE513=1),1,"")</f>
        <v>1</v>
      </c>
      <c r="AG513" s="186">
        <f>IF(C513="","",IF(AND(COUNTIFS($J$18:J513,J513)=1,C513&lt;&gt;""),1,""))</f>
        <v>1</v>
      </c>
      <c r="AH513" s="186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214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28</v>
      </c>
      <c r="B514" s="179">
        <v>2019</v>
      </c>
      <c r="C514" s="179">
        <v>3</v>
      </c>
      <c r="D514" s="39" t="str">
        <f t="shared" si="117"/>
        <v>Q4</v>
      </c>
      <c r="E514" s="13" t="s">
        <v>34</v>
      </c>
      <c r="F514" s="179">
        <v>2019</v>
      </c>
      <c r="G514" s="179">
        <v>4</v>
      </c>
      <c r="H514" s="191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191" t="s">
        <v>607</v>
      </c>
      <c r="K514" s="191" t="s">
        <v>608</v>
      </c>
      <c r="L514" s="17" t="s">
        <v>78</v>
      </c>
      <c r="M514" s="13" t="s">
        <v>46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55</v>
      </c>
      <c r="R514" s="13" t="s">
        <v>48</v>
      </c>
      <c r="S514" s="13" t="s">
        <v>36</v>
      </c>
      <c r="T514" s="13" t="s">
        <v>231</v>
      </c>
      <c r="U514" s="13" t="s">
        <v>65</v>
      </c>
      <c r="V514" s="13" t="s">
        <v>121</v>
      </c>
      <c r="W514" s="13" t="s">
        <v>95</v>
      </c>
      <c r="X514" s="192">
        <v>13000000</v>
      </c>
      <c r="Y514" s="193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85">
        <f t="shared" ref="AC514:AC577" si="121">IF(R514&lt;&gt;"",AB514*AD514,"")</f>
        <v>150947.94</v>
      </c>
      <c r="AD514" s="141">
        <v>0.16059999999999999</v>
      </c>
      <c r="AE514" s="186">
        <f t="shared" ref="AE514:AE577" si="122">IF(Q514="","",IF(Q514="Yes",1,0))</f>
        <v>1</v>
      </c>
      <c r="AF514" s="186">
        <f>IF(AND(COUNTIFS($J$18:J514,J514)=1,AE514=1),1,"")</f>
        <v>1</v>
      </c>
      <c r="AG514" s="186">
        <f>IF(C514="","",IF(AND(COUNTIFS($J$18:J514,J514)=1,C514&lt;&gt;""),1,""))</f>
        <v>1</v>
      </c>
      <c r="AH514" s="186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214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28</v>
      </c>
      <c r="B515" s="179">
        <v>2019</v>
      </c>
      <c r="C515" s="179">
        <v>3</v>
      </c>
      <c r="D515" s="39" t="str">
        <f t="shared" si="117"/>
        <v>Q4</v>
      </c>
      <c r="E515" s="13" t="s">
        <v>34</v>
      </c>
      <c r="F515" s="179">
        <v>2019</v>
      </c>
      <c r="G515" s="179">
        <v>4</v>
      </c>
      <c r="H515" s="191"/>
      <c r="I515" s="39" t="str">
        <f t="shared" si="119"/>
        <v>Q1</v>
      </c>
      <c r="J515" s="191" t="s">
        <v>609</v>
      </c>
      <c r="K515" s="191" t="s">
        <v>610</v>
      </c>
      <c r="L515" s="17" t="s">
        <v>78</v>
      </c>
      <c r="M515" s="13" t="s">
        <v>46</v>
      </c>
      <c r="N515" s="13">
        <v>1</v>
      </c>
      <c r="O515" s="13"/>
      <c r="P515" s="39" t="str">
        <f t="shared" si="120"/>
        <v>MAIN UNIT</v>
      </c>
      <c r="Q515" s="13" t="s">
        <v>55</v>
      </c>
      <c r="R515" s="13" t="s">
        <v>48</v>
      </c>
      <c r="S515" s="13" t="s">
        <v>36</v>
      </c>
      <c r="T515" s="13" t="s">
        <v>64</v>
      </c>
      <c r="U515" s="13" t="s">
        <v>65</v>
      </c>
      <c r="V515" s="13" t="s">
        <v>108</v>
      </c>
      <c r="W515" s="13" t="s">
        <v>95</v>
      </c>
      <c r="X515" s="192">
        <v>15000000</v>
      </c>
      <c r="Y515" s="193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85">
        <f t="shared" si="121"/>
        <v>151613.1</v>
      </c>
      <c r="AD515" s="141">
        <v>0.13980000000000001</v>
      </c>
      <c r="AE515" s="186">
        <f t="shared" si="122"/>
        <v>1</v>
      </c>
      <c r="AF515" s="186">
        <f>IF(AND(COUNTIFS($J$18:J515,J515)=1,AE515=1),1,"")</f>
        <v>1</v>
      </c>
      <c r="AG515" s="186">
        <f>IF(C515="","",IF(AND(COUNTIFS($J$18:J515,J515)=1,C515&lt;&gt;""),1,""))</f>
        <v>1</v>
      </c>
      <c r="AH515" s="186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214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28</v>
      </c>
      <c r="B516" s="179">
        <v>2019</v>
      </c>
      <c r="C516" s="179">
        <v>3</v>
      </c>
      <c r="D516" s="39" t="str">
        <f t="shared" si="117"/>
        <v>Q4</v>
      </c>
      <c r="E516" s="13" t="s">
        <v>34</v>
      </c>
      <c r="F516" s="179">
        <v>2019</v>
      </c>
      <c r="G516" s="179">
        <v>4</v>
      </c>
      <c r="H516" s="191"/>
      <c r="I516" s="39" t="str">
        <f t="shared" si="119"/>
        <v>Q1</v>
      </c>
      <c r="J516" s="191" t="s">
        <v>609</v>
      </c>
      <c r="K516" s="191" t="s">
        <v>610</v>
      </c>
      <c r="L516" s="17" t="s">
        <v>54</v>
      </c>
      <c r="M516" s="13" t="s">
        <v>46</v>
      </c>
      <c r="N516" s="13">
        <v>1</v>
      </c>
      <c r="O516" s="13"/>
      <c r="P516" s="39" t="str">
        <f t="shared" si="120"/>
        <v>MAIN UNIT</v>
      </c>
      <c r="Q516" s="13" t="s">
        <v>55</v>
      </c>
      <c r="R516" s="13" t="s">
        <v>48</v>
      </c>
      <c r="S516" s="13" t="s">
        <v>36</v>
      </c>
      <c r="T516" s="13" t="s">
        <v>64</v>
      </c>
      <c r="U516" s="13" t="s">
        <v>65</v>
      </c>
      <c r="V516" s="13" t="s">
        <v>108</v>
      </c>
      <c r="W516" s="13" t="s">
        <v>95</v>
      </c>
      <c r="X516" s="192">
        <v>12000000</v>
      </c>
      <c r="Y516" s="193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85">
        <f t="shared" si="121"/>
        <v>121290.48000000001</v>
      </c>
      <c r="AD516" s="141">
        <v>0.13980000000000001</v>
      </c>
      <c r="AE516" s="186">
        <f t="shared" si="122"/>
        <v>1</v>
      </c>
      <c r="AF516" s="186" t="str">
        <f>IF(AND(COUNTIFS($J$18:J516,J516)=1,AE516=1),1,"")</f>
        <v/>
      </c>
      <c r="AG516" s="186" t="str">
        <f>IF(C516="","",IF(AND(COUNTIFS($J$18:J516,J516)=1,C516&lt;&gt;""),1,""))</f>
        <v/>
      </c>
      <c r="AH516" s="186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214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28</v>
      </c>
      <c r="B517" s="179">
        <v>2019</v>
      </c>
      <c r="C517" s="179">
        <v>3</v>
      </c>
      <c r="D517" s="39" t="str">
        <f t="shared" si="117"/>
        <v>Q4</v>
      </c>
      <c r="E517" s="13" t="s">
        <v>34</v>
      </c>
      <c r="F517" s="179">
        <v>2019</v>
      </c>
      <c r="G517" s="179">
        <v>4</v>
      </c>
      <c r="H517" s="191"/>
      <c r="I517" s="39" t="str">
        <f t="shared" si="119"/>
        <v>Q1</v>
      </c>
      <c r="J517" s="191" t="s">
        <v>611</v>
      </c>
      <c r="K517" s="191" t="s">
        <v>612</v>
      </c>
      <c r="L517" s="17" t="s">
        <v>54</v>
      </c>
      <c r="M517" s="13" t="s">
        <v>46</v>
      </c>
      <c r="N517" s="13">
        <v>1</v>
      </c>
      <c r="O517" s="13"/>
      <c r="P517" s="39" t="str">
        <f t="shared" si="120"/>
        <v>MAIN UNIT</v>
      </c>
      <c r="Q517" s="13" t="s">
        <v>55</v>
      </c>
      <c r="R517" s="13" t="s">
        <v>48</v>
      </c>
      <c r="S517" s="13" t="s">
        <v>36</v>
      </c>
      <c r="T517" s="13" t="s">
        <v>64</v>
      </c>
      <c r="U517" s="13" t="s">
        <v>65</v>
      </c>
      <c r="V517" s="13" t="s">
        <v>121</v>
      </c>
      <c r="W517" s="13" t="s">
        <v>95</v>
      </c>
      <c r="X517" s="192">
        <v>10000000</v>
      </c>
      <c r="Y517" s="193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85">
        <f t="shared" si="121"/>
        <v>97460.400000000009</v>
      </c>
      <c r="AD517" s="141">
        <v>0.1348</v>
      </c>
      <c r="AE517" s="186">
        <f t="shared" si="122"/>
        <v>1</v>
      </c>
      <c r="AF517" s="186">
        <f>IF(AND(COUNTIFS($J$18:J517,J517)=1,AE517=1),1,"")</f>
        <v>1</v>
      </c>
      <c r="AG517" s="186">
        <f>IF(C517="","",IF(AND(COUNTIFS($J$18:J517,J517)=1,C517&lt;&gt;""),1,""))</f>
        <v>1</v>
      </c>
      <c r="AH517" s="186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214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28</v>
      </c>
      <c r="B518" s="179">
        <v>2019</v>
      </c>
      <c r="C518" s="179">
        <v>3</v>
      </c>
      <c r="D518" s="39" t="str">
        <f t="shared" si="117"/>
        <v>Q4</v>
      </c>
      <c r="E518" s="13" t="s">
        <v>34</v>
      </c>
      <c r="F518" s="179">
        <v>2019</v>
      </c>
      <c r="G518" s="179">
        <v>4</v>
      </c>
      <c r="H518" s="191"/>
      <c r="I518" s="39" t="str">
        <f t="shared" si="119"/>
        <v>Q1</v>
      </c>
      <c r="J518" s="191" t="s">
        <v>611</v>
      </c>
      <c r="K518" s="191" t="s">
        <v>612</v>
      </c>
      <c r="L518" s="17" t="s">
        <v>78</v>
      </c>
      <c r="M518" s="13" t="s">
        <v>46</v>
      </c>
      <c r="N518" s="13">
        <v>1</v>
      </c>
      <c r="O518" s="13"/>
      <c r="P518" s="39" t="str">
        <f t="shared" si="120"/>
        <v>MAIN UNIT</v>
      </c>
      <c r="Q518" s="13" t="s">
        <v>55</v>
      </c>
      <c r="R518" s="13" t="s">
        <v>48</v>
      </c>
      <c r="S518" s="13" t="s">
        <v>36</v>
      </c>
      <c r="T518" s="13" t="s">
        <v>64</v>
      </c>
      <c r="U518" s="13" t="s">
        <v>65</v>
      </c>
      <c r="V518" s="13" t="s">
        <v>121</v>
      </c>
      <c r="W518" s="13" t="s">
        <v>95</v>
      </c>
      <c r="X518" s="192">
        <v>13000000</v>
      </c>
      <c r="Y518" s="193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85">
        <f t="shared" si="121"/>
        <v>126698.52</v>
      </c>
      <c r="AD518" s="141">
        <v>0.1348</v>
      </c>
      <c r="AE518" s="186">
        <f t="shared" si="122"/>
        <v>1</v>
      </c>
      <c r="AF518" s="186" t="str">
        <f>IF(AND(COUNTIFS($J$18:J518,J518)=1,AE518=1),1,"")</f>
        <v/>
      </c>
      <c r="AG518" s="186" t="str">
        <f>IF(C518="","",IF(AND(COUNTIFS($J$18:J518,J518)=1,C518&lt;&gt;""),1,""))</f>
        <v/>
      </c>
      <c r="AH518" s="186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214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28</v>
      </c>
      <c r="B519" s="179">
        <v>2019</v>
      </c>
      <c r="C519" s="179">
        <v>3</v>
      </c>
      <c r="D519" s="39" t="str">
        <f t="shared" si="117"/>
        <v>Q4</v>
      </c>
      <c r="E519" s="13" t="s">
        <v>34</v>
      </c>
      <c r="F519" s="179">
        <v>2019</v>
      </c>
      <c r="G519" s="179">
        <v>4</v>
      </c>
      <c r="H519" s="191"/>
      <c r="I519" s="39" t="str">
        <f t="shared" si="119"/>
        <v>Q1</v>
      </c>
      <c r="J519" s="191" t="s">
        <v>613</v>
      </c>
      <c r="K519" s="191" t="s">
        <v>614</v>
      </c>
      <c r="L519" s="17" t="s">
        <v>78</v>
      </c>
      <c r="M519" s="13" t="s">
        <v>46</v>
      </c>
      <c r="N519" s="13">
        <v>1</v>
      </c>
      <c r="O519" s="13"/>
      <c r="P519" s="39" t="str">
        <f t="shared" si="120"/>
        <v>MAIN UNIT</v>
      </c>
      <c r="Q519" s="13" t="s">
        <v>47</v>
      </c>
      <c r="R519" s="13" t="s">
        <v>48</v>
      </c>
      <c r="S519" s="13" t="s">
        <v>36</v>
      </c>
      <c r="T519" s="13" t="s">
        <v>64</v>
      </c>
      <c r="U519" s="13" t="s">
        <v>65</v>
      </c>
      <c r="V519" s="13" t="s">
        <v>98</v>
      </c>
      <c r="W519" s="13" t="s">
        <v>95</v>
      </c>
      <c r="X519" s="192">
        <v>12320000</v>
      </c>
      <c r="Y519" s="193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85">
        <f t="shared" si="121"/>
        <v>143230.34880000001</v>
      </c>
      <c r="AD519" s="141">
        <v>0.1608</v>
      </c>
      <c r="AE519" s="186">
        <f t="shared" si="122"/>
        <v>0</v>
      </c>
      <c r="AF519" s="186" t="str">
        <f>IF(AND(COUNTIFS($J$18:J519,J519)=1,AE519=1),1,"")</f>
        <v/>
      </c>
      <c r="AG519" s="186">
        <f>IF(C519="","",IF(AND(COUNTIFS($J$18:J519,J519)=1,C519&lt;&gt;""),1,""))</f>
        <v>1</v>
      </c>
      <c r="AH519" s="186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214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28</v>
      </c>
      <c r="B520" s="179">
        <v>2019</v>
      </c>
      <c r="C520" s="179">
        <v>3</v>
      </c>
      <c r="D520" s="39" t="str">
        <f t="shared" si="117"/>
        <v>Q4</v>
      </c>
      <c r="E520" s="13" t="s">
        <v>34</v>
      </c>
      <c r="F520" s="179">
        <v>2019</v>
      </c>
      <c r="G520" s="179">
        <v>4</v>
      </c>
      <c r="H520" s="191"/>
      <c r="I520" s="39" t="str">
        <f t="shared" si="119"/>
        <v>Q1</v>
      </c>
      <c r="J520" s="191" t="s">
        <v>613</v>
      </c>
      <c r="K520" s="191" t="s">
        <v>614</v>
      </c>
      <c r="L520" s="17" t="s">
        <v>78</v>
      </c>
      <c r="M520" s="13" t="s">
        <v>46</v>
      </c>
      <c r="N520" s="13">
        <v>1</v>
      </c>
      <c r="O520" s="13"/>
      <c r="P520" s="39" t="str">
        <f t="shared" si="120"/>
        <v>MAIN UNIT</v>
      </c>
      <c r="Q520" s="13" t="s">
        <v>47</v>
      </c>
      <c r="R520" s="13" t="s">
        <v>48</v>
      </c>
      <c r="S520" s="13" t="s">
        <v>36</v>
      </c>
      <c r="T520" s="13" t="s">
        <v>64</v>
      </c>
      <c r="U520" s="13" t="s">
        <v>65</v>
      </c>
      <c r="V520" s="13" t="s">
        <v>98</v>
      </c>
      <c r="W520" s="13" t="s">
        <v>95</v>
      </c>
      <c r="X520" s="192">
        <v>12320000</v>
      </c>
      <c r="Y520" s="193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85">
        <f t="shared" si="121"/>
        <v>143230.34880000001</v>
      </c>
      <c r="AD520" s="141">
        <v>0.1608</v>
      </c>
      <c r="AE520" s="186">
        <f t="shared" si="122"/>
        <v>0</v>
      </c>
      <c r="AF520" s="186" t="str">
        <f>IF(AND(COUNTIFS($J$18:J520,J520)=1,AE520=1),1,"")</f>
        <v/>
      </c>
      <c r="AG520" s="186" t="str">
        <f>IF(C520="","",IF(AND(COUNTIFS($J$18:J520,J520)=1,C520&lt;&gt;""),1,""))</f>
        <v/>
      </c>
      <c r="AH520" s="186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214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28</v>
      </c>
      <c r="B521" s="179">
        <v>2019</v>
      </c>
      <c r="C521" s="179">
        <v>3</v>
      </c>
      <c r="D521" s="39" t="str">
        <f t="shared" si="117"/>
        <v>Q4</v>
      </c>
      <c r="E521" s="13" t="s">
        <v>34</v>
      </c>
      <c r="F521" s="179">
        <v>2019</v>
      </c>
      <c r="G521" s="179">
        <v>4</v>
      </c>
      <c r="H521" s="191"/>
      <c r="I521" s="39" t="str">
        <f t="shared" si="119"/>
        <v>Q1</v>
      </c>
      <c r="J521" s="191" t="s">
        <v>615</v>
      </c>
      <c r="K521" s="191" t="s">
        <v>616</v>
      </c>
      <c r="L521" s="17" t="s">
        <v>78</v>
      </c>
      <c r="M521" s="13" t="s">
        <v>46</v>
      </c>
      <c r="N521" s="13">
        <v>1</v>
      </c>
      <c r="O521" s="13"/>
      <c r="P521" s="39" t="str">
        <f t="shared" si="120"/>
        <v>MAIN UNIT</v>
      </c>
      <c r="Q521" s="13" t="s">
        <v>47</v>
      </c>
      <c r="R521" s="13" t="s">
        <v>48</v>
      </c>
      <c r="S521" s="13" t="s">
        <v>36</v>
      </c>
      <c r="T521" s="13" t="s">
        <v>64</v>
      </c>
      <c r="U521" s="13" t="s">
        <v>65</v>
      </c>
      <c r="V521" s="13" t="s">
        <v>66</v>
      </c>
      <c r="W521" s="13" t="s">
        <v>95</v>
      </c>
      <c r="X521" s="192">
        <v>10200000</v>
      </c>
      <c r="Y521" s="193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85">
        <f t="shared" si="121"/>
        <v>89896.373999999996</v>
      </c>
      <c r="AD521" s="141">
        <v>0.12189999999999999</v>
      </c>
      <c r="AE521" s="186">
        <f t="shared" si="122"/>
        <v>0</v>
      </c>
      <c r="AF521" s="186" t="str">
        <f>IF(AND(COUNTIFS($J$18:J521,J521)=1,AE521=1),1,"")</f>
        <v/>
      </c>
      <c r="AG521" s="186">
        <f>IF(C521="","",IF(AND(COUNTIFS($J$18:J521,J521)=1,C521&lt;&gt;""),1,""))</f>
        <v>1</v>
      </c>
      <c r="AH521" s="186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214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28</v>
      </c>
      <c r="B522" s="179">
        <v>2019</v>
      </c>
      <c r="C522" s="179">
        <v>3</v>
      </c>
      <c r="D522" s="39" t="str">
        <f t="shared" si="117"/>
        <v>Q4</v>
      </c>
      <c r="E522" s="13" t="s">
        <v>34</v>
      </c>
      <c r="F522" s="179">
        <v>2019</v>
      </c>
      <c r="G522" s="179">
        <v>4</v>
      </c>
      <c r="H522" s="191"/>
      <c r="I522" s="39" t="str">
        <f t="shared" si="119"/>
        <v>Q1</v>
      </c>
      <c r="J522" s="191" t="s">
        <v>615</v>
      </c>
      <c r="K522" s="191" t="s">
        <v>616</v>
      </c>
      <c r="L522" s="17" t="s">
        <v>78</v>
      </c>
      <c r="M522" s="13" t="s">
        <v>46</v>
      </c>
      <c r="N522" s="13">
        <v>1</v>
      </c>
      <c r="O522" s="13"/>
      <c r="P522" s="39" t="str">
        <f t="shared" si="120"/>
        <v>MAIN UNIT</v>
      </c>
      <c r="Q522" s="13" t="s">
        <v>47</v>
      </c>
      <c r="R522" s="13" t="s">
        <v>48</v>
      </c>
      <c r="S522" s="13" t="s">
        <v>36</v>
      </c>
      <c r="T522" s="13" t="s">
        <v>64</v>
      </c>
      <c r="U522" s="13" t="s">
        <v>65</v>
      </c>
      <c r="V522" s="13" t="s">
        <v>66</v>
      </c>
      <c r="W522" s="13" t="s">
        <v>95</v>
      </c>
      <c r="X522" s="192">
        <v>10200000</v>
      </c>
      <c r="Y522" s="193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85">
        <f t="shared" si="121"/>
        <v>89896.373999999996</v>
      </c>
      <c r="AD522" s="141">
        <v>0.12189999999999999</v>
      </c>
      <c r="AE522" s="186">
        <f t="shared" si="122"/>
        <v>0</v>
      </c>
      <c r="AF522" s="186" t="str">
        <f>IF(AND(COUNTIFS($J$18:J522,J522)=1,AE522=1),1,"")</f>
        <v/>
      </c>
      <c r="AG522" s="186" t="str">
        <f>IF(C522="","",IF(AND(COUNTIFS($J$18:J522,J522)=1,C522&lt;&gt;""),1,""))</f>
        <v/>
      </c>
      <c r="AH522" s="186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214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34</v>
      </c>
      <c r="B523" s="179">
        <v>2019</v>
      </c>
      <c r="C523" s="179">
        <v>8</v>
      </c>
      <c r="D523" s="39" t="str">
        <f t="shared" si="117"/>
        <v>Q2</v>
      </c>
      <c r="E523" s="13" t="s">
        <v>34</v>
      </c>
      <c r="F523" s="179">
        <v>2019</v>
      </c>
      <c r="G523" s="179">
        <v>8</v>
      </c>
      <c r="H523" s="191"/>
      <c r="I523" s="39" t="str">
        <f t="shared" si="119"/>
        <v>Q2</v>
      </c>
      <c r="J523" s="191" t="s">
        <v>617</v>
      </c>
      <c r="K523" s="191" t="s">
        <v>3111</v>
      </c>
      <c r="L523" s="17" t="s">
        <v>54</v>
      </c>
      <c r="M523" s="13" t="s">
        <v>46</v>
      </c>
      <c r="N523" s="13">
        <v>1</v>
      </c>
      <c r="O523" s="13"/>
      <c r="P523" s="39" t="str">
        <f t="shared" si="120"/>
        <v>MAIN UNIT</v>
      </c>
      <c r="Q523" s="13" t="s">
        <v>618</v>
      </c>
      <c r="R523" s="13" t="s">
        <v>48</v>
      </c>
      <c r="S523" s="13" t="s">
        <v>37</v>
      </c>
      <c r="T523" s="13" t="s">
        <v>87</v>
      </c>
      <c r="U523" s="13" t="s">
        <v>57</v>
      </c>
      <c r="V523" s="13" t="s">
        <v>88</v>
      </c>
      <c r="W523" s="13" t="s">
        <v>50</v>
      </c>
      <c r="X523" s="192">
        <v>655000</v>
      </c>
      <c r="Y523" s="193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85">
        <f t="shared" si="121"/>
        <v>53487.126106194693</v>
      </c>
      <c r="AD523" s="141">
        <v>8.1299999999999997E-2</v>
      </c>
      <c r="AE523" s="186">
        <f t="shared" si="122"/>
        <v>1</v>
      </c>
      <c r="AF523" s="186">
        <f>IF(AND(COUNTIFS($J$18:J523,J523)=1,AE523=1),1,"")</f>
        <v>1</v>
      </c>
      <c r="AG523" s="186">
        <f>IF(C523="","",IF(AND(COUNTIFS($J$18:J523,J523)=1,C523&lt;&gt;""),1,""))</f>
        <v>1</v>
      </c>
      <c r="AH523" s="186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214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34</v>
      </c>
      <c r="B524" s="179">
        <v>2019</v>
      </c>
      <c r="C524" s="179">
        <v>8</v>
      </c>
      <c r="D524" s="39" t="str">
        <f t="shared" si="117"/>
        <v>Q2</v>
      </c>
      <c r="E524" s="13" t="s">
        <v>34</v>
      </c>
      <c r="F524" s="179">
        <v>2019</v>
      </c>
      <c r="G524" s="179">
        <v>8</v>
      </c>
      <c r="H524" s="191"/>
      <c r="I524" s="39" t="str">
        <f t="shared" si="119"/>
        <v>Q2</v>
      </c>
      <c r="J524" s="191" t="s">
        <v>619</v>
      </c>
      <c r="K524" s="191" t="s">
        <v>284</v>
      </c>
      <c r="L524" s="17" t="s">
        <v>78</v>
      </c>
      <c r="M524" s="13" t="s">
        <v>46</v>
      </c>
      <c r="N524" s="13">
        <v>1</v>
      </c>
      <c r="O524" s="13"/>
      <c r="P524" s="39" t="str">
        <f t="shared" si="120"/>
        <v>MAIN UNIT</v>
      </c>
      <c r="Q524" s="13" t="s">
        <v>47</v>
      </c>
      <c r="R524" s="13" t="s">
        <v>48</v>
      </c>
      <c r="S524" s="13" t="s">
        <v>36</v>
      </c>
      <c r="T524" s="13" t="s">
        <v>64</v>
      </c>
      <c r="U524" s="13" t="s">
        <v>65</v>
      </c>
      <c r="V524" s="13" t="s">
        <v>288</v>
      </c>
      <c r="W524" s="13" t="s">
        <v>50</v>
      </c>
      <c r="X524" s="192">
        <v>760000</v>
      </c>
      <c r="Y524" s="193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85">
        <f t="shared" si="121"/>
        <v>-4885.5221238938057</v>
      </c>
      <c r="AD524" s="141">
        <v>-6.4000000000000003E-3</v>
      </c>
      <c r="AE524" s="186">
        <f t="shared" si="122"/>
        <v>0</v>
      </c>
      <c r="AF524" s="186" t="str">
        <f>IF(AND(COUNTIFS($J$18:J524,J524)=1,AE524=1),1,"")</f>
        <v/>
      </c>
      <c r="AG524" s="186">
        <f>IF(C524="","",IF(AND(COUNTIFS($J$18:J524,J524)=1,C524&lt;&gt;""),1,""))</f>
        <v>1</v>
      </c>
      <c r="AH524" s="186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214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34</v>
      </c>
      <c r="B525" s="179">
        <v>2019</v>
      </c>
      <c r="C525" s="179">
        <v>8</v>
      </c>
      <c r="D525" s="39" t="str">
        <f t="shared" si="117"/>
        <v>Q2</v>
      </c>
      <c r="E525" s="13" t="s">
        <v>34</v>
      </c>
      <c r="F525" s="179">
        <v>2019</v>
      </c>
      <c r="G525" s="179">
        <v>8</v>
      </c>
      <c r="H525" s="191"/>
      <c r="I525" s="39" t="str">
        <f t="shared" si="119"/>
        <v>Q2</v>
      </c>
      <c r="J525" s="191" t="s">
        <v>620</v>
      </c>
      <c r="K525" s="191" t="s">
        <v>621</v>
      </c>
      <c r="L525" s="17" t="s">
        <v>78</v>
      </c>
      <c r="M525" s="13" t="s">
        <v>46</v>
      </c>
      <c r="N525" s="13">
        <v>1</v>
      </c>
      <c r="O525" s="13"/>
      <c r="P525" s="39" t="str">
        <f t="shared" si="120"/>
        <v>MAIN UNIT</v>
      </c>
      <c r="Q525" s="13" t="s">
        <v>618</v>
      </c>
      <c r="R525" s="13" t="s">
        <v>48</v>
      </c>
      <c r="S525" s="13" t="s">
        <v>36</v>
      </c>
      <c r="T525" s="13" t="s">
        <v>107</v>
      </c>
      <c r="U525" s="13" t="s">
        <v>65</v>
      </c>
      <c r="V525" s="13" t="s">
        <v>622</v>
      </c>
      <c r="W525" s="13" t="s">
        <v>50</v>
      </c>
      <c r="X525" s="192">
        <v>820000</v>
      </c>
      <c r="Y525" s="193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85">
        <f t="shared" si="121"/>
        <v>63995.920353982314</v>
      </c>
      <c r="AD525" s="141">
        <v>7.7700000000000005E-2</v>
      </c>
      <c r="AE525" s="186">
        <f t="shared" si="122"/>
        <v>1</v>
      </c>
      <c r="AF525" s="186">
        <f>IF(AND(COUNTIFS($J$18:J525,J525)=1,AE525=1),1,"")</f>
        <v>1</v>
      </c>
      <c r="AG525" s="186">
        <f>IF(C525="","",IF(AND(COUNTIFS($J$18:J525,J525)=1,C525&lt;&gt;""),1,""))</f>
        <v>1</v>
      </c>
      <c r="AH525" s="186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214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34</v>
      </c>
      <c r="B526" s="179">
        <v>2019</v>
      </c>
      <c r="C526" s="179">
        <v>8</v>
      </c>
      <c r="D526" s="39" t="str">
        <f t="shared" si="117"/>
        <v>Q2</v>
      </c>
      <c r="E526" s="13" t="s">
        <v>34</v>
      </c>
      <c r="F526" s="179">
        <v>2019</v>
      </c>
      <c r="G526" s="179">
        <v>8</v>
      </c>
      <c r="H526" s="191"/>
      <c r="I526" s="39" t="str">
        <f t="shared" si="119"/>
        <v>Q2</v>
      </c>
      <c r="J526" s="191" t="s">
        <v>623</v>
      </c>
      <c r="K526" s="191" t="s">
        <v>177</v>
      </c>
      <c r="L526" s="17" t="s">
        <v>63</v>
      </c>
      <c r="M526" s="13" t="s">
        <v>46</v>
      </c>
      <c r="N526" s="13">
        <v>1</v>
      </c>
      <c r="O526" s="13"/>
      <c r="P526" s="39" t="str">
        <f t="shared" si="120"/>
        <v>MAIN UNIT</v>
      </c>
      <c r="Q526" s="13" t="s">
        <v>47</v>
      </c>
      <c r="R526" s="13" t="s">
        <v>48</v>
      </c>
      <c r="S526" s="13" t="s">
        <v>37</v>
      </c>
      <c r="T526" s="13" t="s">
        <v>178</v>
      </c>
      <c r="U526" s="13" t="s">
        <v>57</v>
      </c>
      <c r="V526" s="13" t="s">
        <v>80</v>
      </c>
      <c r="W526" s="13" t="s">
        <v>50</v>
      </c>
      <c r="X526" s="192">
        <v>851500</v>
      </c>
      <c r="Y526" s="193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85">
        <f t="shared" si="121"/>
        <v>98526.838938053101</v>
      </c>
      <c r="AD526" s="141">
        <v>0.1152</v>
      </c>
      <c r="AE526" s="186">
        <f t="shared" si="122"/>
        <v>0</v>
      </c>
      <c r="AF526" s="186" t="str">
        <f>IF(AND(COUNTIFS($J$18:J526,J526)=1,AE526=1),1,"")</f>
        <v/>
      </c>
      <c r="AG526" s="186">
        <f>IF(C526="","",IF(AND(COUNTIFS($J$18:J526,J526)=1,C526&lt;&gt;""),1,""))</f>
        <v>1</v>
      </c>
      <c r="AH526" s="186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214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34</v>
      </c>
      <c r="B527" s="179">
        <v>2019</v>
      </c>
      <c r="C527" s="179">
        <v>8</v>
      </c>
      <c r="D527" s="39" t="str">
        <f t="shared" si="117"/>
        <v>Q2</v>
      </c>
      <c r="E527" s="13" t="s">
        <v>34</v>
      </c>
      <c r="F527" s="179">
        <v>2019</v>
      </c>
      <c r="G527" s="179">
        <v>8</v>
      </c>
      <c r="H527" s="191"/>
      <c r="I527" s="39" t="str">
        <f t="shared" si="119"/>
        <v>Q2</v>
      </c>
      <c r="J527" s="191" t="s">
        <v>624</v>
      </c>
      <c r="K527" s="191" t="s">
        <v>315</v>
      </c>
      <c r="L527" s="17" t="s">
        <v>78</v>
      </c>
      <c r="M527" s="13" t="s">
        <v>46</v>
      </c>
      <c r="N527" s="13">
        <v>1</v>
      </c>
      <c r="O527" s="13"/>
      <c r="P527" s="39" t="str">
        <f t="shared" si="120"/>
        <v>MAIN UNIT</v>
      </c>
      <c r="Q527" s="13" t="s">
        <v>47</v>
      </c>
      <c r="R527" s="13" t="s">
        <v>48</v>
      </c>
      <c r="S527" s="13" t="s">
        <v>36</v>
      </c>
      <c r="T527" s="13" t="s">
        <v>64</v>
      </c>
      <c r="U527" s="13" t="s">
        <v>65</v>
      </c>
      <c r="V527" s="13" t="s">
        <v>108</v>
      </c>
      <c r="W527" s="13" t="s">
        <v>50</v>
      </c>
      <c r="X527" s="192">
        <v>870000</v>
      </c>
      <c r="Y527" s="193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85">
        <f t="shared" si="121"/>
        <v>101191.77876106196</v>
      </c>
      <c r="AD527" s="141">
        <v>0.1158</v>
      </c>
      <c r="AE527" s="186">
        <f t="shared" si="122"/>
        <v>0</v>
      </c>
      <c r="AF527" s="186" t="str">
        <f>IF(AND(COUNTIFS($J$18:J527,J527)=1,AE527=1),1,"")</f>
        <v/>
      </c>
      <c r="AG527" s="186">
        <f>IF(C527="","",IF(AND(COUNTIFS($J$18:J527,J527)=1,C527&lt;&gt;""),1,""))</f>
        <v>1</v>
      </c>
      <c r="AH527" s="186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214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34</v>
      </c>
      <c r="B528" s="179">
        <v>2019</v>
      </c>
      <c r="C528" s="179">
        <v>8</v>
      </c>
      <c r="D528" s="39" t="str">
        <f t="shared" si="117"/>
        <v>Q2</v>
      </c>
      <c r="E528" s="13" t="s">
        <v>34</v>
      </c>
      <c r="F528" s="179">
        <v>2019</v>
      </c>
      <c r="G528" s="179">
        <v>8</v>
      </c>
      <c r="H528" s="191"/>
      <c r="I528" s="39" t="str">
        <f t="shared" si="119"/>
        <v>Q2</v>
      </c>
      <c r="J528" s="191" t="s">
        <v>625</v>
      </c>
      <c r="K528" s="191" t="s">
        <v>626</v>
      </c>
      <c r="L528" s="17" t="s">
        <v>54</v>
      </c>
      <c r="M528" s="13" t="s">
        <v>46</v>
      </c>
      <c r="N528" s="13">
        <v>1</v>
      </c>
      <c r="O528" s="13"/>
      <c r="P528" s="39" t="str">
        <f t="shared" si="120"/>
        <v>MAIN UNIT</v>
      </c>
      <c r="Q528" s="13" t="s">
        <v>55</v>
      </c>
      <c r="R528" s="13" t="s">
        <v>48</v>
      </c>
      <c r="S528" s="13" t="s">
        <v>36</v>
      </c>
      <c r="T528" s="13" t="s">
        <v>370</v>
      </c>
      <c r="U528" s="13" t="s">
        <v>65</v>
      </c>
      <c r="V528" s="13" t="s">
        <v>121</v>
      </c>
      <c r="W528" s="13" t="s">
        <v>50</v>
      </c>
      <c r="X528" s="192">
        <v>720000</v>
      </c>
      <c r="Y528" s="193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85">
        <f t="shared" si="121"/>
        <v>88807.221238938058</v>
      </c>
      <c r="AD528" s="141">
        <v>0.12280000000000001</v>
      </c>
      <c r="AE528" s="186">
        <f t="shared" si="122"/>
        <v>1</v>
      </c>
      <c r="AF528" s="186">
        <f>IF(AND(COUNTIFS($J$18:J528,J528)=1,AE528=1),1,"")</f>
        <v>1</v>
      </c>
      <c r="AG528" s="186">
        <f>IF(C528="","",IF(AND(COUNTIFS($J$18:J528,J528)=1,C528&lt;&gt;""),1,""))</f>
        <v>1</v>
      </c>
      <c r="AH528" s="186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214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34</v>
      </c>
      <c r="B529" s="179">
        <v>2019</v>
      </c>
      <c r="C529" s="179">
        <v>8</v>
      </c>
      <c r="D529" s="39" t="str">
        <f t="shared" si="117"/>
        <v>Q2</v>
      </c>
      <c r="E529" s="13" t="s">
        <v>34</v>
      </c>
      <c r="F529" s="179">
        <v>2019</v>
      </c>
      <c r="G529" s="179">
        <v>8</v>
      </c>
      <c r="H529" s="191"/>
      <c r="I529" s="39" t="str">
        <f t="shared" si="119"/>
        <v>Q2</v>
      </c>
      <c r="J529" s="191" t="s">
        <v>625</v>
      </c>
      <c r="K529" s="191" t="s">
        <v>626</v>
      </c>
      <c r="L529" s="17" t="s">
        <v>54</v>
      </c>
      <c r="M529" s="13" t="s">
        <v>46</v>
      </c>
      <c r="N529" s="13">
        <v>1</v>
      </c>
      <c r="O529" s="13"/>
      <c r="P529" s="39" t="str">
        <f t="shared" si="120"/>
        <v>MAIN UNIT</v>
      </c>
      <c r="Q529" s="13" t="s">
        <v>55</v>
      </c>
      <c r="R529" s="13" t="s">
        <v>48</v>
      </c>
      <c r="S529" s="13" t="s">
        <v>36</v>
      </c>
      <c r="T529" s="13" t="s">
        <v>370</v>
      </c>
      <c r="U529" s="13" t="s">
        <v>65</v>
      </c>
      <c r="V529" s="13" t="s">
        <v>121</v>
      </c>
      <c r="W529" s="13" t="s">
        <v>50</v>
      </c>
      <c r="X529" s="192">
        <v>720000</v>
      </c>
      <c r="Y529" s="193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85">
        <f t="shared" si="121"/>
        <v>88807.221238938058</v>
      </c>
      <c r="AD529" s="141">
        <v>0.12280000000000001</v>
      </c>
      <c r="AE529" s="186">
        <f t="shared" si="122"/>
        <v>1</v>
      </c>
      <c r="AF529" s="186" t="str">
        <f>IF(AND(COUNTIFS($J$18:J529,J529)=1,AE529=1),1,"")</f>
        <v/>
      </c>
      <c r="AG529" s="186" t="str">
        <f>IF(C529="","",IF(AND(COUNTIFS($J$18:J529,J529)=1,C529&lt;&gt;""),1,""))</f>
        <v/>
      </c>
      <c r="AH529" s="186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214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34</v>
      </c>
      <c r="B530" s="179">
        <v>2019</v>
      </c>
      <c r="C530" s="179">
        <v>8</v>
      </c>
      <c r="D530" s="39" t="str">
        <f t="shared" si="117"/>
        <v>Q2</v>
      </c>
      <c r="E530" s="13" t="s">
        <v>34</v>
      </c>
      <c r="F530" s="179">
        <v>2019</v>
      </c>
      <c r="G530" s="179">
        <v>8</v>
      </c>
      <c r="H530" s="191"/>
      <c r="I530" s="39" t="str">
        <f t="shared" si="119"/>
        <v>Q2</v>
      </c>
      <c r="J530" s="191" t="s">
        <v>625</v>
      </c>
      <c r="K530" s="191" t="s">
        <v>626</v>
      </c>
      <c r="L530" s="17" t="s">
        <v>54</v>
      </c>
      <c r="M530" s="13" t="s">
        <v>46</v>
      </c>
      <c r="N530" s="13">
        <v>1</v>
      </c>
      <c r="O530" s="13"/>
      <c r="P530" s="39" t="str">
        <f t="shared" si="120"/>
        <v>MAIN UNIT</v>
      </c>
      <c r="Q530" s="13" t="s">
        <v>55</v>
      </c>
      <c r="R530" s="13" t="s">
        <v>48</v>
      </c>
      <c r="S530" s="13" t="s">
        <v>36</v>
      </c>
      <c r="T530" s="13" t="s">
        <v>370</v>
      </c>
      <c r="U530" s="13" t="s">
        <v>65</v>
      </c>
      <c r="V530" s="13" t="s">
        <v>121</v>
      </c>
      <c r="W530" s="13" t="s">
        <v>50</v>
      </c>
      <c r="X530" s="192">
        <v>720000</v>
      </c>
      <c r="Y530" s="193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85">
        <f t="shared" si="121"/>
        <v>88807.221238938058</v>
      </c>
      <c r="AD530" s="141">
        <v>0.12280000000000001</v>
      </c>
      <c r="AE530" s="186">
        <f t="shared" si="122"/>
        <v>1</v>
      </c>
      <c r="AF530" s="186" t="str">
        <f>IF(AND(COUNTIFS($J$18:J530,J530)=1,AE530=1),1,"")</f>
        <v/>
      </c>
      <c r="AG530" s="186" t="str">
        <f>IF(C530="","",IF(AND(COUNTIFS($J$18:J530,J530)=1,C530&lt;&gt;""),1,""))</f>
        <v/>
      </c>
      <c r="AH530" s="186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214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34</v>
      </c>
      <c r="B531" s="179">
        <v>2019</v>
      </c>
      <c r="C531" s="179">
        <v>8</v>
      </c>
      <c r="D531" s="39" t="str">
        <f t="shared" si="117"/>
        <v>Q2</v>
      </c>
      <c r="E531" s="13" t="s">
        <v>34</v>
      </c>
      <c r="F531" s="179">
        <v>2019</v>
      </c>
      <c r="G531" s="179">
        <v>8</v>
      </c>
      <c r="H531" s="191"/>
      <c r="I531" s="39" t="str">
        <f t="shared" si="119"/>
        <v>Q2</v>
      </c>
      <c r="J531" s="191" t="s">
        <v>627</v>
      </c>
      <c r="K531" s="191" t="s">
        <v>628</v>
      </c>
      <c r="L531" s="17" t="s">
        <v>54</v>
      </c>
      <c r="M531" s="13" t="s">
        <v>46</v>
      </c>
      <c r="N531" s="13">
        <v>1</v>
      </c>
      <c r="O531" s="13"/>
      <c r="P531" s="39" t="str">
        <f t="shared" si="120"/>
        <v>MAIN UNIT</v>
      </c>
      <c r="Q531" s="13" t="s">
        <v>47</v>
      </c>
      <c r="R531" s="13" t="s">
        <v>48</v>
      </c>
      <c r="S531" s="13" t="s">
        <v>36</v>
      </c>
      <c r="T531" s="13" t="s">
        <v>64</v>
      </c>
      <c r="U531" s="13" t="s">
        <v>65</v>
      </c>
      <c r="V531" s="13" t="s">
        <v>98</v>
      </c>
      <c r="W531" s="13" t="s">
        <v>50</v>
      </c>
      <c r="X531" s="192">
        <v>678000</v>
      </c>
      <c r="Y531" s="193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85">
        <f t="shared" si="121"/>
        <v>112160.70000000001</v>
      </c>
      <c r="AD531" s="141">
        <v>0.16470000000000001</v>
      </c>
      <c r="AE531" s="186">
        <f t="shared" si="122"/>
        <v>0</v>
      </c>
      <c r="AF531" s="186" t="str">
        <f>IF(AND(COUNTIFS($J$18:J531,J531)=1,AE531=1),1,"")</f>
        <v/>
      </c>
      <c r="AG531" s="186">
        <f>IF(C531="","",IF(AND(COUNTIFS($J$18:J531,J531)=1,C531&lt;&gt;""),1,""))</f>
        <v>1</v>
      </c>
      <c r="AH531" s="186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214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34</v>
      </c>
      <c r="B532" s="179">
        <v>2019</v>
      </c>
      <c r="C532" s="179">
        <v>8</v>
      </c>
      <c r="D532" s="39" t="str">
        <f t="shared" si="117"/>
        <v>Q2</v>
      </c>
      <c r="E532" s="13" t="s">
        <v>34</v>
      </c>
      <c r="F532" s="179">
        <v>2019</v>
      </c>
      <c r="G532" s="179">
        <v>8</v>
      </c>
      <c r="H532" s="191"/>
      <c r="I532" s="39" t="str">
        <f t="shared" si="119"/>
        <v>Q2</v>
      </c>
      <c r="J532" s="191" t="s">
        <v>629</v>
      </c>
      <c r="K532" s="191" t="s">
        <v>3087</v>
      </c>
      <c r="L532" s="17" t="s">
        <v>54</v>
      </c>
      <c r="M532" s="13" t="s">
        <v>46</v>
      </c>
      <c r="N532" s="13">
        <v>1</v>
      </c>
      <c r="O532" s="13"/>
      <c r="P532" s="39" t="str">
        <f t="shared" si="120"/>
        <v>MAIN UNIT</v>
      </c>
      <c r="Q532" s="13" t="s">
        <v>55</v>
      </c>
      <c r="R532" s="13" t="s">
        <v>48</v>
      </c>
      <c r="S532" s="13" t="s">
        <v>39</v>
      </c>
      <c r="T532" s="13" t="s">
        <v>129</v>
      </c>
      <c r="U532" s="13" t="s">
        <v>130</v>
      </c>
      <c r="V532" s="13" t="s">
        <v>131</v>
      </c>
      <c r="W532" s="13" t="s">
        <v>50</v>
      </c>
      <c r="X532" s="192">
        <v>490000</v>
      </c>
      <c r="Y532" s="193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85">
        <f t="shared" si="121"/>
        <v>44541.216814159292</v>
      </c>
      <c r="AD532" s="141">
        <v>9.0499999999999997E-2</v>
      </c>
      <c r="AE532" s="186">
        <f t="shared" si="122"/>
        <v>1</v>
      </c>
      <c r="AF532" s="186">
        <f>IF(AND(COUNTIFS($J$18:J532,J532)=1,AE532=1),1,"")</f>
        <v>1</v>
      </c>
      <c r="AG532" s="186">
        <f>IF(C532="","",IF(AND(COUNTIFS($J$18:J532,J532)=1,C532&lt;&gt;""),1,""))</f>
        <v>1</v>
      </c>
      <c r="AH532" s="186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214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28</v>
      </c>
      <c r="B533" s="179">
        <v>2019</v>
      </c>
      <c r="C533" s="179">
        <v>3</v>
      </c>
      <c r="D533" s="39" t="str">
        <f t="shared" si="117"/>
        <v>Q4</v>
      </c>
      <c r="E533" s="13" t="s">
        <v>34</v>
      </c>
      <c r="F533" s="179">
        <v>2019</v>
      </c>
      <c r="G533" s="179">
        <v>8</v>
      </c>
      <c r="H533" s="191"/>
      <c r="I533" s="39" t="str">
        <f t="shared" si="119"/>
        <v>Q2</v>
      </c>
      <c r="J533" s="191" t="s">
        <v>630</v>
      </c>
      <c r="K533" s="191" t="s">
        <v>3112</v>
      </c>
      <c r="L533" s="17" t="s">
        <v>54</v>
      </c>
      <c r="M533" s="13" t="s">
        <v>46</v>
      </c>
      <c r="N533" s="13">
        <v>1</v>
      </c>
      <c r="O533" s="13"/>
      <c r="P533" s="39" t="str">
        <f t="shared" si="120"/>
        <v>MAIN UNIT</v>
      </c>
      <c r="Q533" s="13" t="s">
        <v>47</v>
      </c>
      <c r="R533" s="13" t="s">
        <v>48</v>
      </c>
      <c r="S533" s="13" t="s">
        <v>39</v>
      </c>
      <c r="T533" s="13" t="s">
        <v>129</v>
      </c>
      <c r="U533" s="13" t="s">
        <v>130</v>
      </c>
      <c r="V533" s="13" t="s">
        <v>131</v>
      </c>
      <c r="W533" s="13" t="s">
        <v>50</v>
      </c>
      <c r="X533" s="192">
        <v>642931</v>
      </c>
      <c r="Y533" s="193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85">
        <f t="shared" si="121"/>
        <v>71939.427176106197</v>
      </c>
      <c r="AD533" s="141">
        <v>0.1114</v>
      </c>
      <c r="AE533" s="186">
        <f t="shared" si="122"/>
        <v>0</v>
      </c>
      <c r="AF533" s="186" t="str">
        <f>IF(AND(COUNTIFS($J$18:J533,J533)=1,AE533=1),1,"")</f>
        <v/>
      </c>
      <c r="AG533" s="186">
        <f>IF(C533="","",IF(AND(COUNTIFS($J$18:J533,J533)=1,C533&lt;&gt;""),1,""))</f>
        <v>1</v>
      </c>
      <c r="AH533" s="186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214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28</v>
      </c>
      <c r="B534" s="179">
        <v>2019</v>
      </c>
      <c r="C534" s="179">
        <v>3</v>
      </c>
      <c r="D534" s="39" t="str">
        <f t="shared" si="117"/>
        <v>Q4</v>
      </c>
      <c r="E534" s="13" t="s">
        <v>34</v>
      </c>
      <c r="F534" s="179">
        <v>2019</v>
      </c>
      <c r="G534" s="179">
        <v>8</v>
      </c>
      <c r="H534" s="191"/>
      <c r="I534" s="39" t="str">
        <f t="shared" si="119"/>
        <v>Q2</v>
      </c>
      <c r="J534" s="191" t="s">
        <v>630</v>
      </c>
      <c r="K534" s="191" t="s">
        <v>3112</v>
      </c>
      <c r="L534" s="17" t="s">
        <v>54</v>
      </c>
      <c r="M534" s="13" t="s">
        <v>46</v>
      </c>
      <c r="N534" s="13">
        <v>1</v>
      </c>
      <c r="O534" s="13"/>
      <c r="P534" s="39" t="str">
        <f t="shared" si="120"/>
        <v>MAIN UNIT</v>
      </c>
      <c r="Q534" s="13" t="s">
        <v>47</v>
      </c>
      <c r="R534" s="13" t="s">
        <v>48</v>
      </c>
      <c r="S534" s="13" t="s">
        <v>39</v>
      </c>
      <c r="T534" s="13" t="s">
        <v>129</v>
      </c>
      <c r="U534" s="13" t="s">
        <v>130</v>
      </c>
      <c r="V534" s="13" t="s">
        <v>131</v>
      </c>
      <c r="W534" s="13" t="s">
        <v>50</v>
      </c>
      <c r="X534" s="192">
        <v>642931</v>
      </c>
      <c r="Y534" s="193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85">
        <f t="shared" si="121"/>
        <v>71939.427176106197</v>
      </c>
      <c r="AD534" s="141">
        <v>0.1114</v>
      </c>
      <c r="AE534" s="186">
        <f t="shared" si="122"/>
        <v>0</v>
      </c>
      <c r="AF534" s="186" t="str">
        <f>IF(AND(COUNTIFS($J$18:J534,J534)=1,AE534=1),1,"")</f>
        <v/>
      </c>
      <c r="AG534" s="186" t="str">
        <f>IF(C534="","",IF(AND(COUNTIFS($J$18:J534,J534)=1,C534&lt;&gt;""),1,""))</f>
        <v/>
      </c>
      <c r="AH534" s="186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214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34</v>
      </c>
      <c r="B535" s="179">
        <v>2019</v>
      </c>
      <c r="C535" s="179">
        <v>6</v>
      </c>
      <c r="D535" s="39" t="str">
        <f t="shared" si="117"/>
        <v>Q1</v>
      </c>
      <c r="E535" s="13" t="s">
        <v>34</v>
      </c>
      <c r="F535" s="179">
        <v>2019</v>
      </c>
      <c r="G535" s="179">
        <v>8</v>
      </c>
      <c r="H535" s="191"/>
      <c r="I535" s="39" t="str">
        <f t="shared" si="119"/>
        <v>Q2</v>
      </c>
      <c r="J535" s="191" t="s">
        <v>631</v>
      </c>
      <c r="K535" s="191" t="s">
        <v>3113</v>
      </c>
      <c r="L535" s="17" t="s">
        <v>78</v>
      </c>
      <c r="M535" s="13" t="s">
        <v>46</v>
      </c>
      <c r="N535" s="13">
        <v>1</v>
      </c>
      <c r="O535" s="13"/>
      <c r="P535" s="39" t="str">
        <f t="shared" si="120"/>
        <v>MAIN UNIT</v>
      </c>
      <c r="Q535" s="13" t="s">
        <v>55</v>
      </c>
      <c r="R535" s="13" t="s">
        <v>48</v>
      </c>
      <c r="S535" s="13" t="s">
        <v>38</v>
      </c>
      <c r="T535" s="13" t="s">
        <v>632</v>
      </c>
      <c r="U535" s="13" t="s">
        <v>136</v>
      </c>
      <c r="V535" s="13" t="s">
        <v>633</v>
      </c>
      <c r="W535" s="13" t="s">
        <v>50</v>
      </c>
      <c r="X535" s="192">
        <v>1000000</v>
      </c>
      <c r="Y535" s="193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85">
        <f t="shared" si="121"/>
        <v>80856.194690265504</v>
      </c>
      <c r="AD535" s="141">
        <v>8.0500000000000002E-2</v>
      </c>
      <c r="AE535" s="186">
        <f t="shared" si="122"/>
        <v>1</v>
      </c>
      <c r="AF535" s="186">
        <f>IF(AND(COUNTIFS($J$18:J535,J535)=1,AE535=1),1,"")</f>
        <v>1</v>
      </c>
      <c r="AG535" s="186">
        <f>IF(C535="","",IF(AND(COUNTIFS($J$18:J535,J535)=1,C535&lt;&gt;""),1,""))</f>
        <v>1</v>
      </c>
      <c r="AH535" s="186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214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34</v>
      </c>
      <c r="B536" s="179">
        <v>2019</v>
      </c>
      <c r="C536" s="179">
        <v>6</v>
      </c>
      <c r="D536" s="39" t="str">
        <f t="shared" si="117"/>
        <v>Q1</v>
      </c>
      <c r="E536" s="13" t="s">
        <v>34</v>
      </c>
      <c r="F536" s="179">
        <v>2019</v>
      </c>
      <c r="G536" s="179">
        <v>8</v>
      </c>
      <c r="H536" s="191"/>
      <c r="I536" s="39" t="str">
        <f t="shared" si="119"/>
        <v>Q2</v>
      </c>
      <c r="J536" s="191" t="s">
        <v>631</v>
      </c>
      <c r="K536" s="191" t="s">
        <v>3113</v>
      </c>
      <c r="L536" s="17" t="s">
        <v>78</v>
      </c>
      <c r="M536" s="13" t="s">
        <v>46</v>
      </c>
      <c r="N536" s="13">
        <v>1</v>
      </c>
      <c r="O536" s="13"/>
      <c r="P536" s="39" t="str">
        <f t="shared" si="120"/>
        <v>MAIN UNIT</v>
      </c>
      <c r="Q536" s="13" t="s">
        <v>55</v>
      </c>
      <c r="R536" s="13" t="s">
        <v>48</v>
      </c>
      <c r="S536" s="13" t="s">
        <v>38</v>
      </c>
      <c r="T536" s="13" t="s">
        <v>632</v>
      </c>
      <c r="U536" s="13" t="s">
        <v>136</v>
      </c>
      <c r="V536" s="13" t="s">
        <v>633</v>
      </c>
      <c r="W536" s="13" t="s">
        <v>50</v>
      </c>
      <c r="X536" s="192">
        <v>1000000</v>
      </c>
      <c r="Y536" s="193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85">
        <f t="shared" si="121"/>
        <v>80856.194690265504</v>
      </c>
      <c r="AD536" s="141">
        <v>8.0500000000000002E-2</v>
      </c>
      <c r="AE536" s="186">
        <f t="shared" si="122"/>
        <v>1</v>
      </c>
      <c r="AF536" s="186" t="str">
        <f>IF(AND(COUNTIFS($J$18:J536,J536)=1,AE536=1),1,"")</f>
        <v/>
      </c>
      <c r="AG536" s="186" t="str">
        <f>IF(C536="","",IF(AND(COUNTIFS($J$18:J536,J536)=1,C536&lt;&gt;""),1,""))</f>
        <v/>
      </c>
      <c r="AH536" s="186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214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34</v>
      </c>
      <c r="B537" s="179">
        <v>2019</v>
      </c>
      <c r="C537" s="179">
        <v>6</v>
      </c>
      <c r="D537" s="39" t="str">
        <f t="shared" si="117"/>
        <v>Q1</v>
      </c>
      <c r="E537" s="13" t="s">
        <v>34</v>
      </c>
      <c r="F537" s="179">
        <v>2019</v>
      </c>
      <c r="G537" s="179">
        <v>8</v>
      </c>
      <c r="H537" s="191"/>
      <c r="I537" s="39" t="str">
        <f t="shared" si="119"/>
        <v>Q2</v>
      </c>
      <c r="J537" s="191" t="s">
        <v>631</v>
      </c>
      <c r="K537" s="191" t="s">
        <v>3113</v>
      </c>
      <c r="L537" s="17" t="s">
        <v>78</v>
      </c>
      <c r="M537" s="13" t="s">
        <v>46</v>
      </c>
      <c r="N537" s="13">
        <v>1</v>
      </c>
      <c r="O537" s="13"/>
      <c r="P537" s="39" t="str">
        <f t="shared" si="120"/>
        <v>MAIN UNIT</v>
      </c>
      <c r="Q537" s="13" t="s">
        <v>55</v>
      </c>
      <c r="R537" s="13" t="s">
        <v>48</v>
      </c>
      <c r="S537" s="13" t="s">
        <v>38</v>
      </c>
      <c r="T537" s="13" t="s">
        <v>632</v>
      </c>
      <c r="U537" s="13" t="s">
        <v>136</v>
      </c>
      <c r="V537" s="13" t="s">
        <v>633</v>
      </c>
      <c r="W537" s="13" t="s">
        <v>50</v>
      </c>
      <c r="X537" s="192">
        <v>1515530</v>
      </c>
      <c r="Y537" s="193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85">
        <f t="shared" si="121"/>
        <v>122539.98873893806</v>
      </c>
      <c r="AD537" s="141">
        <v>8.0500000000000002E-2</v>
      </c>
      <c r="AE537" s="186">
        <f t="shared" si="122"/>
        <v>1</v>
      </c>
      <c r="AF537" s="186" t="str">
        <f>IF(AND(COUNTIFS($J$18:J537,J537)=1,AE537=1),1,"")</f>
        <v/>
      </c>
      <c r="AG537" s="186" t="str">
        <f>IF(C537="","",IF(AND(COUNTIFS($J$18:J537,J537)=1,C537&lt;&gt;""),1,""))</f>
        <v/>
      </c>
      <c r="AH537" s="186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214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34</v>
      </c>
      <c r="B538" s="179">
        <v>2019</v>
      </c>
      <c r="C538" s="179">
        <v>6</v>
      </c>
      <c r="D538" s="39" t="str">
        <f t="shared" si="117"/>
        <v>Q1</v>
      </c>
      <c r="E538" s="13" t="s">
        <v>34</v>
      </c>
      <c r="F538" s="179">
        <v>2019</v>
      </c>
      <c r="G538" s="179">
        <v>8</v>
      </c>
      <c r="H538" s="191"/>
      <c r="I538" s="39" t="str">
        <f t="shared" si="119"/>
        <v>Q2</v>
      </c>
      <c r="J538" s="191" t="s">
        <v>634</v>
      </c>
      <c r="K538" s="191" t="s">
        <v>635</v>
      </c>
      <c r="L538" s="17" t="s">
        <v>636</v>
      </c>
      <c r="M538" s="13" t="s">
        <v>637</v>
      </c>
      <c r="N538" s="13">
        <v>1</v>
      </c>
      <c r="O538" s="13"/>
      <c r="P538" s="39" t="str">
        <f t="shared" si="120"/>
        <v>MAIN UNIT</v>
      </c>
      <c r="Q538" s="13" t="s">
        <v>638</v>
      </c>
      <c r="R538" s="13" t="s">
        <v>242</v>
      </c>
      <c r="S538" s="13" t="s">
        <v>243</v>
      </c>
      <c r="T538" s="13" t="s">
        <v>639</v>
      </c>
      <c r="U538" s="13" t="s">
        <v>640</v>
      </c>
      <c r="V538" s="13" t="s">
        <v>641</v>
      </c>
      <c r="W538" s="13" t="s">
        <v>642</v>
      </c>
      <c r="X538" s="192">
        <v>18449000</v>
      </c>
      <c r="Y538" s="193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85">
        <f t="shared" si="121"/>
        <v>163804.98120000001</v>
      </c>
      <c r="AD538" s="141">
        <v>0.1208</v>
      </c>
      <c r="AE538" s="186">
        <f t="shared" si="122"/>
        <v>1</v>
      </c>
      <c r="AF538" s="186">
        <f>IF(AND(COUNTIFS($J$18:J538,J538)=1,AE538=1),1,"")</f>
        <v>1</v>
      </c>
      <c r="AG538" s="186">
        <f>IF(C538="","",IF(AND(COUNTIFS($J$18:J538,J538)=1,C538&lt;&gt;""),1,""))</f>
        <v>1</v>
      </c>
      <c r="AH538" s="186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214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34</v>
      </c>
      <c r="B539" s="179">
        <v>2019</v>
      </c>
      <c r="C539" s="179">
        <v>6</v>
      </c>
      <c r="D539" s="39" t="str">
        <f t="shared" si="117"/>
        <v>Q1</v>
      </c>
      <c r="E539" s="13" t="s">
        <v>34</v>
      </c>
      <c r="F539" s="179">
        <v>2019</v>
      </c>
      <c r="G539" s="179">
        <v>8</v>
      </c>
      <c r="H539" s="191"/>
      <c r="I539" s="39" t="str">
        <f t="shared" si="119"/>
        <v>Q2</v>
      </c>
      <c r="J539" s="191" t="s">
        <v>634</v>
      </c>
      <c r="K539" s="191" t="s">
        <v>643</v>
      </c>
      <c r="L539" s="17" t="s">
        <v>636</v>
      </c>
      <c r="M539" s="13" t="s">
        <v>637</v>
      </c>
      <c r="N539" s="13">
        <v>1</v>
      </c>
      <c r="O539" s="13"/>
      <c r="P539" s="39" t="str">
        <f t="shared" si="120"/>
        <v>MAIN UNIT</v>
      </c>
      <c r="Q539" s="13" t="s">
        <v>638</v>
      </c>
      <c r="R539" s="13" t="s">
        <v>242</v>
      </c>
      <c r="S539" s="13" t="s">
        <v>243</v>
      </c>
      <c r="T539" s="13" t="s">
        <v>639</v>
      </c>
      <c r="U539" s="13" t="s">
        <v>640</v>
      </c>
      <c r="V539" s="13" t="s">
        <v>641</v>
      </c>
      <c r="W539" s="13" t="s">
        <v>642</v>
      </c>
      <c r="X539" s="192">
        <v>18449000</v>
      </c>
      <c r="Y539" s="193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85">
        <f t="shared" si="121"/>
        <v>163804.98120000001</v>
      </c>
      <c r="AD539" s="141">
        <v>0.1208</v>
      </c>
      <c r="AE539" s="186">
        <f t="shared" si="122"/>
        <v>1</v>
      </c>
      <c r="AF539" s="186" t="str">
        <f>IF(AND(COUNTIFS($J$18:J539,J539)=1,AE539=1),1,"")</f>
        <v/>
      </c>
      <c r="AG539" s="186" t="str">
        <f>IF(C539="","",IF(AND(COUNTIFS($J$18:J539,J539)=1,C539&lt;&gt;""),1,""))</f>
        <v/>
      </c>
      <c r="AH539" s="186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214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34</v>
      </c>
      <c r="B540" s="179">
        <v>2019</v>
      </c>
      <c r="C540" s="179">
        <v>5</v>
      </c>
      <c r="D540" s="39" t="str">
        <f t="shared" si="117"/>
        <v>Q1</v>
      </c>
      <c r="E540" s="13" t="s">
        <v>34</v>
      </c>
      <c r="F540" s="179">
        <v>2019</v>
      </c>
      <c r="G540" s="179">
        <v>8</v>
      </c>
      <c r="H540" s="191"/>
      <c r="I540" s="39" t="str">
        <f t="shared" si="119"/>
        <v>Q2</v>
      </c>
      <c r="J540" s="191" t="s">
        <v>644</v>
      </c>
      <c r="K540" s="191" t="s">
        <v>645</v>
      </c>
      <c r="L540" s="17" t="s">
        <v>54</v>
      </c>
      <c r="M540" s="13" t="s">
        <v>46</v>
      </c>
      <c r="N540" s="13">
        <v>1</v>
      </c>
      <c r="O540" s="13"/>
      <c r="P540" s="39" t="str">
        <f t="shared" si="120"/>
        <v>MAIN UNIT</v>
      </c>
      <c r="Q540" s="13" t="s">
        <v>47</v>
      </c>
      <c r="R540" s="13" t="s">
        <v>48</v>
      </c>
      <c r="S540" s="13" t="s">
        <v>36</v>
      </c>
      <c r="T540" s="13" t="s">
        <v>433</v>
      </c>
      <c r="U540" s="13" t="s">
        <v>65</v>
      </c>
      <c r="V540" s="13" t="s">
        <v>121</v>
      </c>
      <c r="W540" s="13" t="s">
        <v>95</v>
      </c>
      <c r="X540" s="192">
        <v>13000000</v>
      </c>
      <c r="Y540" s="193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85">
        <f t="shared" si="121"/>
        <v>135298.80000000002</v>
      </c>
      <c r="AD540" s="141">
        <v>0.1416</v>
      </c>
      <c r="AE540" s="186">
        <f t="shared" si="122"/>
        <v>0</v>
      </c>
      <c r="AF540" s="186" t="str">
        <f>IF(AND(COUNTIFS($J$18:J540,J540)=1,AE540=1),1,"")</f>
        <v/>
      </c>
      <c r="AG540" s="186">
        <f>IF(C540="","",IF(AND(COUNTIFS($J$18:J540,J540)=1,C540&lt;&gt;""),1,""))</f>
        <v>1</v>
      </c>
      <c r="AH540" s="186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214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34</v>
      </c>
      <c r="B541" s="179">
        <v>2019</v>
      </c>
      <c r="C541" s="179">
        <v>5</v>
      </c>
      <c r="D541" s="39" t="str">
        <f t="shared" si="117"/>
        <v>Q1</v>
      </c>
      <c r="E541" s="13" t="s">
        <v>34</v>
      </c>
      <c r="F541" s="179">
        <v>2019</v>
      </c>
      <c r="G541" s="179">
        <v>8</v>
      </c>
      <c r="H541" s="191"/>
      <c r="I541" s="39" t="str">
        <f t="shared" si="119"/>
        <v>Q2</v>
      </c>
      <c r="J541" s="191" t="s">
        <v>644</v>
      </c>
      <c r="K541" s="191" t="s">
        <v>645</v>
      </c>
      <c r="L541" s="17" t="s">
        <v>78</v>
      </c>
      <c r="M541" s="13" t="s">
        <v>46</v>
      </c>
      <c r="N541" s="13">
        <v>1</v>
      </c>
      <c r="O541" s="13"/>
      <c r="P541" s="39" t="str">
        <f t="shared" si="120"/>
        <v>MAIN UNIT</v>
      </c>
      <c r="Q541" s="13" t="s">
        <v>47</v>
      </c>
      <c r="R541" s="13" t="s">
        <v>48</v>
      </c>
      <c r="S541" s="13" t="s">
        <v>36</v>
      </c>
      <c r="T541" s="13" t="s">
        <v>433</v>
      </c>
      <c r="U541" s="13" t="s">
        <v>65</v>
      </c>
      <c r="V541" s="13" t="s">
        <v>121</v>
      </c>
      <c r="W541" s="13" t="s">
        <v>95</v>
      </c>
      <c r="X541" s="192">
        <v>20000000</v>
      </c>
      <c r="Y541" s="193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85">
        <f t="shared" si="121"/>
        <v>208152</v>
      </c>
      <c r="AD541" s="141">
        <v>0.1416</v>
      </c>
      <c r="AE541" s="186">
        <f t="shared" si="122"/>
        <v>0</v>
      </c>
      <c r="AF541" s="186" t="str">
        <f>IF(AND(COUNTIFS($J$18:J541,J541)=1,AE541=1),1,"")</f>
        <v/>
      </c>
      <c r="AG541" s="186" t="str">
        <f>IF(C541="","",IF(AND(COUNTIFS($J$18:J541,J541)=1,C541&lt;&gt;""),1,""))</f>
        <v/>
      </c>
      <c r="AH541" s="186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214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34</v>
      </c>
      <c r="B542" s="179">
        <v>2019</v>
      </c>
      <c r="C542" s="179">
        <v>5</v>
      </c>
      <c r="D542" s="39" t="str">
        <f t="shared" si="117"/>
        <v>Q1</v>
      </c>
      <c r="E542" s="13" t="s">
        <v>34</v>
      </c>
      <c r="F542" s="179">
        <v>2019</v>
      </c>
      <c r="G542" s="179">
        <v>8</v>
      </c>
      <c r="H542" s="191"/>
      <c r="I542" s="39" t="str">
        <f t="shared" si="119"/>
        <v>Q2</v>
      </c>
      <c r="J542" s="191" t="s">
        <v>646</v>
      </c>
      <c r="K542" s="191" t="s">
        <v>3114</v>
      </c>
      <c r="L542" s="17" t="s">
        <v>78</v>
      </c>
      <c r="M542" s="13" t="s">
        <v>46</v>
      </c>
      <c r="N542" s="13">
        <v>1</v>
      </c>
      <c r="O542" s="13"/>
      <c r="P542" s="39" t="str">
        <f t="shared" si="120"/>
        <v>MAIN UNIT</v>
      </c>
      <c r="Q542" s="13" t="s">
        <v>55</v>
      </c>
      <c r="R542" s="13" t="s">
        <v>48</v>
      </c>
      <c r="S542" s="13" t="s">
        <v>38</v>
      </c>
      <c r="T542" s="13" t="s">
        <v>324</v>
      </c>
      <c r="U542" s="13" t="s">
        <v>136</v>
      </c>
      <c r="V542" s="13" t="s">
        <v>471</v>
      </c>
      <c r="W542" s="13" t="s">
        <v>50</v>
      </c>
      <c r="X542" s="192">
        <v>1300000</v>
      </c>
      <c r="Y542" s="193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85">
        <f t="shared" si="121"/>
        <v>105243.62831858409</v>
      </c>
      <c r="AD542" s="141">
        <v>8.0600000000000005E-2</v>
      </c>
      <c r="AE542" s="186">
        <f t="shared" si="122"/>
        <v>1</v>
      </c>
      <c r="AF542" s="186">
        <f>IF(AND(COUNTIFS($J$18:J542,J542)=1,AE542=1),1,"")</f>
        <v>1</v>
      </c>
      <c r="AG542" s="186">
        <f>IF(C542="","",IF(AND(COUNTIFS($J$18:J542,J542)=1,C542&lt;&gt;""),1,""))</f>
        <v>1</v>
      </c>
      <c r="AH542" s="186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214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34</v>
      </c>
      <c r="B543" s="179">
        <v>2019</v>
      </c>
      <c r="C543" s="179">
        <v>5</v>
      </c>
      <c r="D543" s="39" t="str">
        <f t="shared" si="117"/>
        <v>Q1</v>
      </c>
      <c r="E543" s="13" t="s">
        <v>34</v>
      </c>
      <c r="F543" s="179">
        <v>2019</v>
      </c>
      <c r="G543" s="179">
        <v>8</v>
      </c>
      <c r="H543" s="191"/>
      <c r="I543" s="39" t="str">
        <f t="shared" si="119"/>
        <v>Q2</v>
      </c>
      <c r="J543" s="191" t="s">
        <v>647</v>
      </c>
      <c r="K543" s="191" t="s">
        <v>3115</v>
      </c>
      <c r="L543" s="17" t="s">
        <v>78</v>
      </c>
      <c r="M543" s="13" t="s">
        <v>46</v>
      </c>
      <c r="N543" s="13">
        <v>1</v>
      </c>
      <c r="O543" s="13"/>
      <c r="P543" s="39" t="str">
        <f t="shared" si="120"/>
        <v>MAIN UNIT</v>
      </c>
      <c r="Q543" s="13" t="s">
        <v>55</v>
      </c>
      <c r="R543" s="13" t="s">
        <v>648</v>
      </c>
      <c r="S543" s="13" t="s">
        <v>37</v>
      </c>
      <c r="T543" s="13" t="s">
        <v>301</v>
      </c>
      <c r="U543" s="13" t="s">
        <v>57</v>
      </c>
      <c r="V543" s="13" t="s">
        <v>649</v>
      </c>
      <c r="W543" s="13" t="s">
        <v>650</v>
      </c>
      <c r="X543" s="192">
        <v>916000</v>
      </c>
      <c r="Y543" s="193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85">
        <f t="shared" si="121"/>
        <v>116386.7168141593</v>
      </c>
      <c r="AD543" s="141">
        <v>0.1265</v>
      </c>
      <c r="AE543" s="186">
        <f t="shared" si="122"/>
        <v>1</v>
      </c>
      <c r="AF543" s="186">
        <f>IF(AND(COUNTIFS($J$18:J543,J543)=1,AE543=1),1,"")</f>
        <v>1</v>
      </c>
      <c r="AG543" s="186">
        <f>IF(C543="","",IF(AND(COUNTIFS($J$18:J543,J543)=1,C543&lt;&gt;""),1,""))</f>
        <v>1</v>
      </c>
      <c r="AH543" s="186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651</v>
      </c>
      <c r="AP543" s="28" t="str">
        <f t="shared" si="126"/>
        <v>20198</v>
      </c>
      <c r="AQ543" s="28" t="str">
        <f t="shared" si="127"/>
        <v>20198RMB</v>
      </c>
      <c r="AR543" s="214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34</v>
      </c>
      <c r="B544" s="179">
        <v>2019</v>
      </c>
      <c r="C544" s="179">
        <v>12</v>
      </c>
      <c r="D544" s="39" t="str">
        <f t="shared" si="117"/>
        <v>Q3</v>
      </c>
      <c r="E544" s="13" t="s">
        <v>34</v>
      </c>
      <c r="F544" s="179">
        <v>2019</v>
      </c>
      <c r="G544" s="179">
        <v>12</v>
      </c>
      <c r="H544" s="191"/>
      <c r="I544" s="39" t="str">
        <f t="shared" si="119"/>
        <v>Q3</v>
      </c>
      <c r="J544" s="191" t="s">
        <v>652</v>
      </c>
      <c r="K544" s="191" t="s">
        <v>3116</v>
      </c>
      <c r="L544" s="17" t="s">
        <v>78</v>
      </c>
      <c r="M544" s="13" t="s">
        <v>46</v>
      </c>
      <c r="N544" s="13">
        <v>1</v>
      </c>
      <c r="O544" s="13"/>
      <c r="P544" s="39" t="str">
        <f t="shared" si="120"/>
        <v>MAIN UNIT</v>
      </c>
      <c r="Q544" s="13" t="s">
        <v>47</v>
      </c>
      <c r="R544" s="13" t="s">
        <v>48</v>
      </c>
      <c r="S544" s="13" t="s">
        <v>39</v>
      </c>
      <c r="T544" s="13" t="s">
        <v>129</v>
      </c>
      <c r="U544" s="13" t="s">
        <v>130</v>
      </c>
      <c r="V544" s="13" t="s">
        <v>131</v>
      </c>
      <c r="W544" s="13" t="s">
        <v>50</v>
      </c>
      <c r="X544" s="192">
        <v>800000</v>
      </c>
      <c r="Y544" s="193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85">
        <f t="shared" si="121"/>
        <v>16266.902654867259</v>
      </c>
      <c r="AD544" s="141">
        <v>2.07E-2</v>
      </c>
      <c r="AE544" s="186">
        <f t="shared" si="122"/>
        <v>0</v>
      </c>
      <c r="AF544" s="186" t="str">
        <f>IF(AND(COUNTIFS($J$18:J544,J544)=1,AE544=1),1,"")</f>
        <v/>
      </c>
      <c r="AG544" s="186">
        <f>IF(C544="","",IF(AND(COUNTIFS($J$18:J544,J544)=1,C544&lt;&gt;""),1,""))</f>
        <v>1</v>
      </c>
      <c r="AH544" s="186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214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34</v>
      </c>
      <c r="B545" s="179">
        <v>2019</v>
      </c>
      <c r="C545" s="179">
        <v>12</v>
      </c>
      <c r="D545" s="39" t="str">
        <f t="shared" si="117"/>
        <v>Q3</v>
      </c>
      <c r="E545" s="13" t="s">
        <v>34</v>
      </c>
      <c r="F545" s="179">
        <v>2019</v>
      </c>
      <c r="G545" s="179">
        <v>12</v>
      </c>
      <c r="H545" s="191"/>
      <c r="I545" s="39" t="str">
        <f t="shared" si="119"/>
        <v>Q3</v>
      </c>
      <c r="J545" s="191" t="s">
        <v>652</v>
      </c>
      <c r="K545" s="191" t="s">
        <v>3116</v>
      </c>
      <c r="L545" s="17" t="s">
        <v>54</v>
      </c>
      <c r="M545" s="13" t="s">
        <v>46</v>
      </c>
      <c r="N545" s="13">
        <v>1</v>
      </c>
      <c r="O545" s="13"/>
      <c r="P545" s="39" t="str">
        <f t="shared" si="120"/>
        <v>MAIN UNIT</v>
      </c>
      <c r="Q545" s="13" t="s">
        <v>47</v>
      </c>
      <c r="R545" s="13" t="s">
        <v>48</v>
      </c>
      <c r="S545" s="13" t="s">
        <v>39</v>
      </c>
      <c r="T545" s="13" t="s">
        <v>129</v>
      </c>
      <c r="U545" s="13" t="s">
        <v>130</v>
      </c>
      <c r="V545" s="13" t="s">
        <v>131</v>
      </c>
      <c r="W545" s="13" t="s">
        <v>50</v>
      </c>
      <c r="X545" s="192">
        <v>620000</v>
      </c>
      <c r="Y545" s="193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85">
        <f t="shared" si="121"/>
        <v>12606.849557522128</v>
      </c>
      <c r="AD545" s="141">
        <v>2.07E-2</v>
      </c>
      <c r="AE545" s="186">
        <f t="shared" si="122"/>
        <v>0</v>
      </c>
      <c r="AF545" s="186" t="str">
        <f>IF(AND(COUNTIFS($J$18:J545,J545)=1,AE545=1),1,"")</f>
        <v/>
      </c>
      <c r="AG545" s="186" t="str">
        <f>IF(C545="","",IF(AND(COUNTIFS($J$18:J545,J545)=1,C545&lt;&gt;""),1,""))</f>
        <v/>
      </c>
      <c r="AH545" s="186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214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34</v>
      </c>
      <c r="B546" s="179">
        <v>2019</v>
      </c>
      <c r="C546" s="179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34</v>
      </c>
      <c r="F546" s="179">
        <v>2019</v>
      </c>
      <c r="G546" s="179">
        <v>12</v>
      </c>
      <c r="H546" s="191"/>
      <c r="I546" s="39" t="str">
        <f t="shared" si="119"/>
        <v>Q3</v>
      </c>
      <c r="J546" s="191" t="s">
        <v>653</v>
      </c>
      <c r="K546" s="191" t="s">
        <v>3117</v>
      </c>
      <c r="L546" s="17" t="s">
        <v>78</v>
      </c>
      <c r="M546" s="13" t="s">
        <v>46</v>
      </c>
      <c r="N546" s="13">
        <v>1</v>
      </c>
      <c r="O546" s="13"/>
      <c r="P546" s="39" t="str">
        <f t="shared" si="120"/>
        <v>MAIN UNIT</v>
      </c>
      <c r="Q546" s="13" t="s">
        <v>47</v>
      </c>
      <c r="R546" s="13" t="s">
        <v>48</v>
      </c>
      <c r="S546" s="13" t="s">
        <v>39</v>
      </c>
      <c r="T546" s="13" t="s">
        <v>293</v>
      </c>
      <c r="U546" s="13" t="s">
        <v>256</v>
      </c>
      <c r="V546" s="13" t="s">
        <v>163</v>
      </c>
      <c r="W546" s="13" t="s">
        <v>50</v>
      </c>
      <c r="X546" s="192">
        <v>951000</v>
      </c>
      <c r="Y546" s="193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85">
        <f t="shared" si="121"/>
        <v>76508.370796460193</v>
      </c>
      <c r="AD546" s="141">
        <v>8.1900000000000001E-2</v>
      </c>
      <c r="AE546" s="186">
        <f t="shared" si="122"/>
        <v>0</v>
      </c>
      <c r="AF546" s="186" t="str">
        <f>IF(AND(COUNTIFS($J$18:J546,J546)=1,AE546=1),1,"")</f>
        <v/>
      </c>
      <c r="AG546" s="186">
        <f>IF(C546="","",IF(AND(COUNTIFS($J$18:J546,J546)=1,C546&lt;&gt;""),1,""))</f>
        <v>1</v>
      </c>
      <c r="AH546" s="186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214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34</v>
      </c>
      <c r="B547" s="179">
        <v>2019</v>
      </c>
      <c r="C547" s="179">
        <v>12</v>
      </c>
      <c r="D547" s="39" t="str">
        <f t="shared" si="132"/>
        <v>Q3</v>
      </c>
      <c r="E547" s="13" t="s">
        <v>34</v>
      </c>
      <c r="F547" s="179">
        <v>2019</v>
      </c>
      <c r="G547" s="179">
        <v>12</v>
      </c>
      <c r="H547" s="191"/>
      <c r="I547" s="39" t="str">
        <f t="shared" si="119"/>
        <v>Q3</v>
      </c>
      <c r="J547" s="191" t="s">
        <v>654</v>
      </c>
      <c r="K547" s="191" t="s">
        <v>655</v>
      </c>
      <c r="L547" s="17" t="s">
        <v>54</v>
      </c>
      <c r="M547" s="13" t="s">
        <v>46</v>
      </c>
      <c r="N547" s="13">
        <v>1</v>
      </c>
      <c r="O547" s="13"/>
      <c r="P547" s="39" t="str">
        <f t="shared" si="120"/>
        <v>MAIN UNIT</v>
      </c>
      <c r="Q547" s="13" t="s">
        <v>47</v>
      </c>
      <c r="R547" s="13" t="s">
        <v>48</v>
      </c>
      <c r="S547" s="13" t="s">
        <v>36</v>
      </c>
      <c r="T547" s="13" t="s">
        <v>64</v>
      </c>
      <c r="U547" s="13" t="s">
        <v>65</v>
      </c>
      <c r="V547" s="13" t="s">
        <v>288</v>
      </c>
      <c r="W547" s="13" t="s">
        <v>95</v>
      </c>
      <c r="X547" s="192">
        <v>7400000</v>
      </c>
      <c r="Y547" s="193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85">
        <f t="shared" si="121"/>
        <v>69212.717999999993</v>
      </c>
      <c r="AD547" s="141">
        <v>0.1283</v>
      </c>
      <c r="AE547" s="186">
        <f t="shared" si="122"/>
        <v>0</v>
      </c>
      <c r="AF547" s="186" t="str">
        <f>IF(AND(COUNTIFS($J$18:J547,J547)=1,AE547=1),1,"")</f>
        <v/>
      </c>
      <c r="AG547" s="186">
        <f>IF(C547="","",IF(AND(COUNTIFS($J$18:J547,J547)=1,C547&lt;&gt;""),1,""))</f>
        <v>1</v>
      </c>
      <c r="AH547" s="186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214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34</v>
      </c>
      <c r="B548" s="179">
        <v>2019</v>
      </c>
      <c r="C548" s="179">
        <v>12</v>
      </c>
      <c r="D548" s="39" t="str">
        <f t="shared" si="132"/>
        <v>Q3</v>
      </c>
      <c r="E548" s="13" t="s">
        <v>34</v>
      </c>
      <c r="F548" s="179">
        <v>2019</v>
      </c>
      <c r="G548" s="179">
        <v>12</v>
      </c>
      <c r="H548" s="191"/>
      <c r="I548" s="39" t="str">
        <f t="shared" si="119"/>
        <v>Q3</v>
      </c>
      <c r="J548" s="191" t="s">
        <v>656</v>
      </c>
      <c r="K548" s="191" t="s">
        <v>657</v>
      </c>
      <c r="L548" s="17" t="s">
        <v>271</v>
      </c>
      <c r="M548" s="13" t="s">
        <v>46</v>
      </c>
      <c r="N548" s="13">
        <v>1</v>
      </c>
      <c r="O548" s="13"/>
      <c r="P548" s="39" t="str">
        <f t="shared" si="120"/>
        <v>MAIN UNIT</v>
      </c>
      <c r="Q548" s="13" t="s">
        <v>47</v>
      </c>
      <c r="R548" s="13" t="s">
        <v>48</v>
      </c>
      <c r="S548" s="13" t="s">
        <v>36</v>
      </c>
      <c r="T548" s="13" t="s">
        <v>107</v>
      </c>
      <c r="U548" s="13" t="s">
        <v>65</v>
      </c>
      <c r="V548" s="13" t="s">
        <v>98</v>
      </c>
      <c r="W548" s="13" t="s">
        <v>50</v>
      </c>
      <c r="X548" s="192">
        <v>1530000</v>
      </c>
      <c r="Y548" s="193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85">
        <f t="shared" si="121"/>
        <v>160962.76991150444</v>
      </c>
      <c r="AD548" s="141">
        <v>0.1071</v>
      </c>
      <c r="AE548" s="186">
        <f t="shared" si="122"/>
        <v>0</v>
      </c>
      <c r="AF548" s="186" t="str">
        <f>IF(AND(COUNTIFS($J$18:J548,J548)=1,AE548=1),1,"")</f>
        <v/>
      </c>
      <c r="AG548" s="186">
        <f>IF(C548="","",IF(AND(COUNTIFS($J$18:J548,J548)=1,C548&lt;&gt;""),1,""))</f>
        <v>1</v>
      </c>
      <c r="AH548" s="186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214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34</v>
      </c>
      <c r="B549" s="179">
        <v>2019</v>
      </c>
      <c r="C549" s="179">
        <v>12</v>
      </c>
      <c r="D549" s="39" t="str">
        <f t="shared" si="132"/>
        <v>Q3</v>
      </c>
      <c r="E549" s="13" t="s">
        <v>34</v>
      </c>
      <c r="F549" s="179">
        <v>2019</v>
      </c>
      <c r="G549" s="179">
        <v>12</v>
      </c>
      <c r="H549" s="191"/>
      <c r="I549" s="39" t="str">
        <f t="shared" si="119"/>
        <v>Q3</v>
      </c>
      <c r="J549" s="191" t="s">
        <v>658</v>
      </c>
      <c r="K549" s="191" t="s">
        <v>659</v>
      </c>
      <c r="L549" s="17" t="s">
        <v>78</v>
      </c>
      <c r="M549" s="13" t="s">
        <v>46</v>
      </c>
      <c r="N549" s="13">
        <v>1</v>
      </c>
      <c r="O549" s="13"/>
      <c r="P549" s="39" t="str">
        <f t="shared" si="120"/>
        <v>MAIN UNIT</v>
      </c>
      <c r="Q549" s="13" t="s">
        <v>55</v>
      </c>
      <c r="R549" s="13" t="s">
        <v>48</v>
      </c>
      <c r="S549" s="13" t="s">
        <v>36</v>
      </c>
      <c r="T549" s="13" t="s">
        <v>64</v>
      </c>
      <c r="U549" s="13" t="s">
        <v>65</v>
      </c>
      <c r="V549" s="13" t="s">
        <v>660</v>
      </c>
      <c r="W549" s="13" t="s">
        <v>50</v>
      </c>
      <c r="X549" s="192">
        <v>1090000</v>
      </c>
      <c r="Y549" s="193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85">
        <f t="shared" si="121"/>
        <v>100325.33628318585</v>
      </c>
      <c r="AD549" s="141">
        <v>9.3700000000000006E-2</v>
      </c>
      <c r="AE549" s="186">
        <f t="shared" si="122"/>
        <v>1</v>
      </c>
      <c r="AF549" s="186">
        <f>IF(AND(COUNTIFS($J$18:J549,J549)=1,AE549=1),1,"")</f>
        <v>1</v>
      </c>
      <c r="AG549" s="186">
        <f>IF(C549="","",IF(AND(COUNTIFS($J$18:J549,J549)=1,C549&lt;&gt;""),1,""))</f>
        <v>1</v>
      </c>
      <c r="AH549" s="186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214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34</v>
      </c>
      <c r="B550" s="179">
        <v>2019</v>
      </c>
      <c r="C550" s="179">
        <v>12</v>
      </c>
      <c r="D550" s="39" t="str">
        <f t="shared" si="132"/>
        <v>Q3</v>
      </c>
      <c r="E550" s="13" t="s">
        <v>34</v>
      </c>
      <c r="F550" s="179">
        <v>2019</v>
      </c>
      <c r="G550" s="179">
        <v>12</v>
      </c>
      <c r="H550" s="191"/>
      <c r="I550" s="39" t="str">
        <f t="shared" si="119"/>
        <v>Q3</v>
      </c>
      <c r="J550" s="191" t="s">
        <v>661</v>
      </c>
      <c r="K550" s="191" t="s">
        <v>659</v>
      </c>
      <c r="L550" s="17" t="s">
        <v>54</v>
      </c>
      <c r="M550" s="13" t="s">
        <v>46</v>
      </c>
      <c r="N550" s="13">
        <v>1</v>
      </c>
      <c r="O550" s="13"/>
      <c r="P550" s="39" t="str">
        <f t="shared" si="120"/>
        <v>MAIN UNIT</v>
      </c>
      <c r="Q550" s="13" t="s">
        <v>47</v>
      </c>
      <c r="R550" s="13" t="s">
        <v>48</v>
      </c>
      <c r="S550" s="13" t="s">
        <v>36</v>
      </c>
      <c r="T550" s="13" t="s">
        <v>64</v>
      </c>
      <c r="U550" s="13" t="s">
        <v>65</v>
      </c>
      <c r="V550" s="13" t="s">
        <v>660</v>
      </c>
      <c r="W550" s="13" t="s">
        <v>50</v>
      </c>
      <c r="X550" s="192">
        <v>600000</v>
      </c>
      <c r="Y550" s="193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85">
        <f t="shared" si="121"/>
        <v>99958.938053097372</v>
      </c>
      <c r="AD550" s="141">
        <v>0.1696</v>
      </c>
      <c r="AE550" s="186">
        <f t="shared" si="122"/>
        <v>0</v>
      </c>
      <c r="AF550" s="186" t="str">
        <f>IF(AND(COUNTIFS($J$18:J550,J550)=1,AE550=1),1,"")</f>
        <v/>
      </c>
      <c r="AG550" s="186">
        <f>IF(C550="","",IF(AND(COUNTIFS($J$18:J550,J550)=1,C550&lt;&gt;""),1,""))</f>
        <v>1</v>
      </c>
      <c r="AH550" s="186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214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34</v>
      </c>
      <c r="B551" s="179">
        <v>2019</v>
      </c>
      <c r="C551" s="179">
        <v>11</v>
      </c>
      <c r="D551" s="39" t="str">
        <f t="shared" si="132"/>
        <v>Q3</v>
      </c>
      <c r="E551" s="13" t="s">
        <v>34</v>
      </c>
      <c r="F551" s="179">
        <v>2019</v>
      </c>
      <c r="G551" s="179">
        <v>12</v>
      </c>
      <c r="H551" s="191"/>
      <c r="I551" s="39" t="str">
        <f t="shared" si="119"/>
        <v>Q3</v>
      </c>
      <c r="J551" s="191" t="s">
        <v>662</v>
      </c>
      <c r="K551" s="191" t="s">
        <v>626</v>
      </c>
      <c r="L551" s="17" t="s">
        <v>54</v>
      </c>
      <c r="M551" s="13" t="s">
        <v>46</v>
      </c>
      <c r="N551" s="13">
        <v>1</v>
      </c>
      <c r="O551" s="13"/>
      <c r="P551" s="39" t="str">
        <f t="shared" si="120"/>
        <v>MAIN UNIT</v>
      </c>
      <c r="Q551" s="13" t="s">
        <v>47</v>
      </c>
      <c r="R551" s="13" t="s">
        <v>48</v>
      </c>
      <c r="S551" s="13" t="s">
        <v>36</v>
      </c>
      <c r="T551" s="13" t="s">
        <v>370</v>
      </c>
      <c r="U551" s="13" t="s">
        <v>65</v>
      </c>
      <c r="V551" s="13" t="s">
        <v>121</v>
      </c>
      <c r="W551" s="13" t="s">
        <v>95</v>
      </c>
      <c r="X551" s="192">
        <v>10220000</v>
      </c>
      <c r="Y551" s="193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85">
        <f t="shared" si="121"/>
        <v>100133.10720000001</v>
      </c>
      <c r="AD551" s="141">
        <v>0.13439999999999999</v>
      </c>
      <c r="AE551" s="186">
        <f t="shared" si="122"/>
        <v>0</v>
      </c>
      <c r="AF551" s="186" t="str">
        <f>IF(AND(COUNTIFS($J$18:J551,J551)=1,AE551=1),1,"")</f>
        <v/>
      </c>
      <c r="AG551" s="186">
        <f>IF(C551="","",IF(AND(COUNTIFS($J$18:J551,J551)=1,C551&lt;&gt;""),1,""))</f>
        <v>1</v>
      </c>
      <c r="AH551" s="186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214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34</v>
      </c>
      <c r="B552" s="179">
        <v>2019</v>
      </c>
      <c r="C552" s="179">
        <v>11</v>
      </c>
      <c r="D552" s="39" t="str">
        <f t="shared" si="132"/>
        <v>Q3</v>
      </c>
      <c r="E552" s="13" t="s">
        <v>34</v>
      </c>
      <c r="F552" s="179">
        <v>2019</v>
      </c>
      <c r="G552" s="179">
        <v>12</v>
      </c>
      <c r="H552" s="191"/>
      <c r="I552" s="39" t="str">
        <f t="shared" si="119"/>
        <v>Q3</v>
      </c>
      <c r="J552" s="191" t="s">
        <v>662</v>
      </c>
      <c r="K552" s="191" t="s">
        <v>626</v>
      </c>
      <c r="L552" s="17" t="s">
        <v>78</v>
      </c>
      <c r="M552" s="13" t="s">
        <v>46</v>
      </c>
      <c r="N552" s="13">
        <v>1</v>
      </c>
      <c r="O552" s="13"/>
      <c r="P552" s="39" t="str">
        <f t="shared" si="120"/>
        <v>MAIN UNIT</v>
      </c>
      <c r="Q552" s="13" t="s">
        <v>47</v>
      </c>
      <c r="R552" s="13" t="s">
        <v>48</v>
      </c>
      <c r="S552" s="13" t="s">
        <v>36</v>
      </c>
      <c r="T552" s="13" t="s">
        <v>370</v>
      </c>
      <c r="U552" s="13" t="s">
        <v>65</v>
      </c>
      <c r="V552" s="13" t="s">
        <v>121</v>
      </c>
      <c r="W552" s="13" t="s">
        <v>95</v>
      </c>
      <c r="X552" s="192">
        <v>12640000</v>
      </c>
      <c r="Y552" s="193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85">
        <f t="shared" si="121"/>
        <v>123843.68640000001</v>
      </c>
      <c r="AD552" s="141">
        <v>0.13439999999999999</v>
      </c>
      <c r="AE552" s="186">
        <f t="shared" si="122"/>
        <v>0</v>
      </c>
      <c r="AF552" s="186" t="str">
        <f>IF(AND(COUNTIFS($J$18:J552,J552)=1,AE552=1),1,"")</f>
        <v/>
      </c>
      <c r="AG552" s="186" t="str">
        <f>IF(C552="","",IF(AND(COUNTIFS($J$18:J552,J552)=1,C552&lt;&gt;""),1,""))</f>
        <v/>
      </c>
      <c r="AH552" s="186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214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34</v>
      </c>
      <c r="B553" s="179">
        <v>2019</v>
      </c>
      <c r="C553" s="179">
        <v>11</v>
      </c>
      <c r="D553" s="39" t="str">
        <f t="shared" si="132"/>
        <v>Q3</v>
      </c>
      <c r="E553" s="13" t="s">
        <v>34</v>
      </c>
      <c r="F553" s="179">
        <v>2019</v>
      </c>
      <c r="G553" s="179">
        <v>12</v>
      </c>
      <c r="H553" s="191"/>
      <c r="I553" s="39" t="str">
        <f t="shared" si="119"/>
        <v>Q3</v>
      </c>
      <c r="J553" s="191" t="s">
        <v>662</v>
      </c>
      <c r="K553" s="191" t="s">
        <v>626</v>
      </c>
      <c r="L553" s="17" t="s">
        <v>78</v>
      </c>
      <c r="M553" s="13" t="s">
        <v>46</v>
      </c>
      <c r="N553" s="13">
        <v>1</v>
      </c>
      <c r="O553" s="13"/>
      <c r="P553" s="39" t="str">
        <f t="shared" si="120"/>
        <v>MAIN UNIT</v>
      </c>
      <c r="Q553" s="13" t="s">
        <v>47</v>
      </c>
      <c r="R553" s="13" t="s">
        <v>48</v>
      </c>
      <c r="S553" s="13" t="s">
        <v>36</v>
      </c>
      <c r="T553" s="13" t="s">
        <v>370</v>
      </c>
      <c r="U553" s="13" t="s">
        <v>65</v>
      </c>
      <c r="V553" s="13" t="s">
        <v>121</v>
      </c>
      <c r="W553" s="13" t="s">
        <v>95</v>
      </c>
      <c r="X553" s="192">
        <v>12640000</v>
      </c>
      <c r="Y553" s="193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85">
        <f t="shared" si="121"/>
        <v>123843.68640000001</v>
      </c>
      <c r="AD553" s="141">
        <v>0.13439999999999999</v>
      </c>
      <c r="AE553" s="186">
        <f t="shared" si="122"/>
        <v>0</v>
      </c>
      <c r="AF553" s="186" t="str">
        <f>IF(AND(COUNTIFS($J$18:J553,J553)=1,AE553=1),1,"")</f>
        <v/>
      </c>
      <c r="AG553" s="186" t="str">
        <f>IF(C553="","",IF(AND(COUNTIFS($J$18:J553,J553)=1,C553&lt;&gt;""),1,""))</f>
        <v/>
      </c>
      <c r="AH553" s="186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214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34</v>
      </c>
      <c r="B554" s="179">
        <v>2019</v>
      </c>
      <c r="C554" s="179">
        <v>11</v>
      </c>
      <c r="D554" s="39" t="str">
        <f t="shared" si="132"/>
        <v>Q3</v>
      </c>
      <c r="E554" s="13" t="s">
        <v>34</v>
      </c>
      <c r="F554" s="179">
        <v>2019</v>
      </c>
      <c r="G554" s="179">
        <v>12</v>
      </c>
      <c r="H554" s="191"/>
      <c r="I554" s="39" t="str">
        <f t="shared" si="119"/>
        <v>Q3</v>
      </c>
      <c r="J554" s="191" t="s">
        <v>663</v>
      </c>
      <c r="K554" s="191" t="s">
        <v>664</v>
      </c>
      <c r="L554" s="17" t="s">
        <v>54</v>
      </c>
      <c r="M554" s="13" t="s">
        <v>46</v>
      </c>
      <c r="N554" s="13">
        <v>1</v>
      </c>
      <c r="O554" s="13"/>
      <c r="P554" s="39" t="str">
        <f t="shared" si="120"/>
        <v>MAIN UNIT</v>
      </c>
      <c r="Q554" s="13" t="s">
        <v>47</v>
      </c>
      <c r="R554" s="13" t="s">
        <v>48</v>
      </c>
      <c r="S554" s="13" t="s">
        <v>36</v>
      </c>
      <c r="T554" s="13" t="s">
        <v>665</v>
      </c>
      <c r="U554" s="13" t="s">
        <v>65</v>
      </c>
      <c r="V554" s="13" t="s">
        <v>66</v>
      </c>
      <c r="W554" s="13" t="s">
        <v>50</v>
      </c>
      <c r="X554" s="192">
        <v>560000</v>
      </c>
      <c r="Y554" s="193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85">
        <f t="shared" si="121"/>
        <v>67330.831858407095</v>
      </c>
      <c r="AD554" s="141">
        <v>0.12239999999999999</v>
      </c>
      <c r="AE554" s="186">
        <f t="shared" si="122"/>
        <v>0</v>
      </c>
      <c r="AF554" s="186" t="str">
        <f>IF(AND(COUNTIFS($J$18:J554,J554)=1,AE554=1),1,"")</f>
        <v/>
      </c>
      <c r="AG554" s="186">
        <f>IF(C554="","",IF(AND(COUNTIFS($J$18:J554,J554)=1,C554&lt;&gt;""),1,""))</f>
        <v>1</v>
      </c>
      <c r="AH554" s="186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214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34</v>
      </c>
      <c r="B555" s="179">
        <v>2019</v>
      </c>
      <c r="C555" s="179">
        <v>11</v>
      </c>
      <c r="D555" s="39" t="str">
        <f t="shared" si="132"/>
        <v>Q3</v>
      </c>
      <c r="E555" s="13" t="s">
        <v>34</v>
      </c>
      <c r="F555" s="179">
        <v>2019</v>
      </c>
      <c r="G555" s="179">
        <v>12</v>
      </c>
      <c r="H555" s="191"/>
      <c r="I555" s="39" t="str">
        <f t="shared" si="119"/>
        <v>Q3</v>
      </c>
      <c r="J555" s="191" t="s">
        <v>666</v>
      </c>
      <c r="K555" s="191" t="s">
        <v>667</v>
      </c>
      <c r="L555" s="17" t="s">
        <v>78</v>
      </c>
      <c r="M555" s="13" t="s">
        <v>46</v>
      </c>
      <c r="N555" s="13">
        <v>1</v>
      </c>
      <c r="O555" s="13"/>
      <c r="P555" s="39" t="str">
        <f t="shared" si="120"/>
        <v>MAIN UNIT</v>
      </c>
      <c r="Q555" s="13" t="s">
        <v>55</v>
      </c>
      <c r="R555" s="13" t="s">
        <v>48</v>
      </c>
      <c r="S555" s="13" t="s">
        <v>36</v>
      </c>
      <c r="T555" s="13" t="s">
        <v>64</v>
      </c>
      <c r="U555" s="13" t="s">
        <v>65</v>
      </c>
      <c r="V555" s="13" t="s">
        <v>113</v>
      </c>
      <c r="W555" s="13" t="s">
        <v>95</v>
      </c>
      <c r="X555" s="192">
        <v>11000000</v>
      </c>
      <c r="Y555" s="193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85">
        <f t="shared" si="121"/>
        <v>82034.37000000001</v>
      </c>
      <c r="AD555" s="141">
        <v>0.1023</v>
      </c>
      <c r="AE555" s="186">
        <f t="shared" si="122"/>
        <v>1</v>
      </c>
      <c r="AF555" s="186">
        <f>IF(AND(COUNTIFS($J$18:J555,J555)=1,AE555=1),1,"")</f>
        <v>1</v>
      </c>
      <c r="AG555" s="186">
        <f>IF(C555="","",IF(AND(COUNTIFS($J$18:J555,J555)=1,C555&lt;&gt;""),1,""))</f>
        <v>1</v>
      </c>
      <c r="AH555" s="186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214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34</v>
      </c>
      <c r="B556" s="179">
        <v>2019</v>
      </c>
      <c r="C556" s="179">
        <v>11</v>
      </c>
      <c r="D556" s="39" t="str">
        <f t="shared" si="132"/>
        <v>Q3</v>
      </c>
      <c r="E556" s="13" t="s">
        <v>34</v>
      </c>
      <c r="F556" s="179">
        <v>2019</v>
      </c>
      <c r="G556" s="179">
        <v>12</v>
      </c>
      <c r="H556" s="191"/>
      <c r="I556" s="39" t="str">
        <f t="shared" si="119"/>
        <v>Q3</v>
      </c>
      <c r="J556" s="191" t="s">
        <v>666</v>
      </c>
      <c r="K556" s="191" t="s">
        <v>667</v>
      </c>
      <c r="L556" s="17" t="s">
        <v>78</v>
      </c>
      <c r="M556" s="13" t="s">
        <v>46</v>
      </c>
      <c r="N556" s="13">
        <v>1</v>
      </c>
      <c r="O556" s="13"/>
      <c r="P556" s="39" t="str">
        <f t="shared" si="120"/>
        <v>MAIN UNIT</v>
      </c>
      <c r="Q556" s="13" t="s">
        <v>55</v>
      </c>
      <c r="R556" s="13" t="s">
        <v>48</v>
      </c>
      <c r="S556" s="13" t="s">
        <v>36</v>
      </c>
      <c r="T556" s="13" t="s">
        <v>64</v>
      </c>
      <c r="U556" s="13" t="s">
        <v>65</v>
      </c>
      <c r="V556" s="13" t="s">
        <v>113</v>
      </c>
      <c r="W556" s="13" t="s">
        <v>95</v>
      </c>
      <c r="X556" s="192">
        <v>11000000</v>
      </c>
      <c r="Y556" s="193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85">
        <f t="shared" si="121"/>
        <v>82034.37000000001</v>
      </c>
      <c r="AD556" s="141">
        <v>0.1023</v>
      </c>
      <c r="AE556" s="186">
        <f t="shared" si="122"/>
        <v>1</v>
      </c>
      <c r="AF556" s="186" t="str">
        <f>IF(AND(COUNTIFS($J$18:J556,J556)=1,AE556=1),1,"")</f>
        <v/>
      </c>
      <c r="AG556" s="186" t="str">
        <f>IF(C556="","",IF(AND(COUNTIFS($J$18:J556,J556)=1,C556&lt;&gt;""),1,""))</f>
        <v/>
      </c>
      <c r="AH556" s="186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214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34</v>
      </c>
      <c r="B557" s="179">
        <v>2019</v>
      </c>
      <c r="C557" s="179">
        <v>11</v>
      </c>
      <c r="D557" s="39" t="str">
        <f t="shared" si="132"/>
        <v>Q3</v>
      </c>
      <c r="E557" s="13" t="s">
        <v>34</v>
      </c>
      <c r="F557" s="179">
        <v>2019</v>
      </c>
      <c r="G557" s="179">
        <v>12</v>
      </c>
      <c r="H557" s="191"/>
      <c r="I557" s="39" t="str">
        <f t="shared" si="119"/>
        <v>Q3</v>
      </c>
      <c r="J557" s="191" t="s">
        <v>666</v>
      </c>
      <c r="K557" s="191" t="s">
        <v>667</v>
      </c>
      <c r="L557" s="17" t="s">
        <v>78</v>
      </c>
      <c r="M557" s="13" t="s">
        <v>46</v>
      </c>
      <c r="N557" s="13">
        <v>1</v>
      </c>
      <c r="O557" s="13"/>
      <c r="P557" s="39" t="str">
        <f t="shared" si="120"/>
        <v>MAIN UNIT</v>
      </c>
      <c r="Q557" s="13" t="s">
        <v>55</v>
      </c>
      <c r="R557" s="13" t="s">
        <v>48</v>
      </c>
      <c r="S557" s="13" t="s">
        <v>36</v>
      </c>
      <c r="T557" s="13" t="s">
        <v>64</v>
      </c>
      <c r="U557" s="13" t="s">
        <v>65</v>
      </c>
      <c r="V557" s="13" t="s">
        <v>113</v>
      </c>
      <c r="W557" s="13" t="s">
        <v>95</v>
      </c>
      <c r="X557" s="192">
        <v>11000000</v>
      </c>
      <c r="Y557" s="193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85">
        <f t="shared" si="121"/>
        <v>82034.37000000001</v>
      </c>
      <c r="AD557" s="141">
        <v>0.1023</v>
      </c>
      <c r="AE557" s="186">
        <f t="shared" si="122"/>
        <v>1</v>
      </c>
      <c r="AF557" s="186" t="str">
        <f>IF(AND(COUNTIFS($J$18:J557,J557)=1,AE557=1),1,"")</f>
        <v/>
      </c>
      <c r="AG557" s="186" t="str">
        <f>IF(C557="","",IF(AND(COUNTIFS($J$18:J557,J557)=1,C557&lt;&gt;""),1,""))</f>
        <v/>
      </c>
      <c r="AH557" s="186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214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34</v>
      </c>
      <c r="B558" s="179">
        <v>2019</v>
      </c>
      <c r="C558" s="179">
        <v>11</v>
      </c>
      <c r="D558" s="39" t="str">
        <f t="shared" si="132"/>
        <v>Q3</v>
      </c>
      <c r="E558" s="13" t="s">
        <v>34</v>
      </c>
      <c r="F558" s="179">
        <v>2019</v>
      </c>
      <c r="G558" s="179">
        <v>12</v>
      </c>
      <c r="H558" s="191"/>
      <c r="I558" s="39" t="str">
        <f t="shared" si="119"/>
        <v>Q3</v>
      </c>
      <c r="J558" s="191" t="s">
        <v>666</v>
      </c>
      <c r="K558" s="191" t="s">
        <v>667</v>
      </c>
      <c r="L558" s="17" t="s">
        <v>78</v>
      </c>
      <c r="M558" s="13" t="s">
        <v>46</v>
      </c>
      <c r="N558" s="13">
        <v>1</v>
      </c>
      <c r="O558" s="13"/>
      <c r="P558" s="39" t="str">
        <f t="shared" si="120"/>
        <v>MAIN UNIT</v>
      </c>
      <c r="Q558" s="13" t="s">
        <v>55</v>
      </c>
      <c r="R558" s="13" t="s">
        <v>48</v>
      </c>
      <c r="S558" s="13" t="s">
        <v>36</v>
      </c>
      <c r="T558" s="13" t="s">
        <v>64</v>
      </c>
      <c r="U558" s="13" t="s">
        <v>65</v>
      </c>
      <c r="V558" s="13" t="s">
        <v>113</v>
      </c>
      <c r="W558" s="13" t="s">
        <v>95</v>
      </c>
      <c r="X558" s="192">
        <v>11000000</v>
      </c>
      <c r="Y558" s="193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85">
        <f t="shared" si="121"/>
        <v>82034.37000000001</v>
      </c>
      <c r="AD558" s="141">
        <v>0.1023</v>
      </c>
      <c r="AE558" s="186">
        <f t="shared" si="122"/>
        <v>1</v>
      </c>
      <c r="AF558" s="186" t="str">
        <f>IF(AND(COUNTIFS($J$18:J558,J558)=1,AE558=1),1,"")</f>
        <v/>
      </c>
      <c r="AG558" s="186" t="str">
        <f>IF(C558="","",IF(AND(COUNTIFS($J$18:J558,J558)=1,C558&lt;&gt;""),1,""))</f>
        <v/>
      </c>
      <c r="AH558" s="186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214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34</v>
      </c>
      <c r="B559" s="179">
        <v>2019</v>
      </c>
      <c r="C559" s="179">
        <v>11</v>
      </c>
      <c r="D559" s="39" t="str">
        <f t="shared" si="132"/>
        <v>Q3</v>
      </c>
      <c r="E559" s="13" t="s">
        <v>34</v>
      </c>
      <c r="F559" s="179">
        <v>2019</v>
      </c>
      <c r="G559" s="179">
        <v>12</v>
      </c>
      <c r="H559" s="191"/>
      <c r="I559" s="39" t="str">
        <f t="shared" si="119"/>
        <v>Q3</v>
      </c>
      <c r="J559" s="191" t="s">
        <v>666</v>
      </c>
      <c r="K559" s="191" t="s">
        <v>667</v>
      </c>
      <c r="L559" s="17" t="s">
        <v>78</v>
      </c>
      <c r="M559" s="13" t="s">
        <v>46</v>
      </c>
      <c r="N559" s="13">
        <v>1</v>
      </c>
      <c r="O559" s="13"/>
      <c r="P559" s="39" t="str">
        <f t="shared" si="120"/>
        <v>MAIN UNIT</v>
      </c>
      <c r="Q559" s="13" t="s">
        <v>55</v>
      </c>
      <c r="R559" s="13" t="s">
        <v>48</v>
      </c>
      <c r="S559" s="13" t="s">
        <v>36</v>
      </c>
      <c r="T559" s="13" t="s">
        <v>64</v>
      </c>
      <c r="U559" s="13" t="s">
        <v>65</v>
      </c>
      <c r="V559" s="13" t="s">
        <v>113</v>
      </c>
      <c r="W559" s="13" t="s">
        <v>95</v>
      </c>
      <c r="X559" s="192">
        <v>11000000</v>
      </c>
      <c r="Y559" s="193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85">
        <f t="shared" si="121"/>
        <v>82034.37000000001</v>
      </c>
      <c r="AD559" s="141">
        <v>0.1023</v>
      </c>
      <c r="AE559" s="186">
        <f t="shared" si="122"/>
        <v>1</v>
      </c>
      <c r="AF559" s="186" t="str">
        <f>IF(AND(COUNTIFS($J$18:J559,J559)=1,AE559=1),1,"")</f>
        <v/>
      </c>
      <c r="AG559" s="186" t="str">
        <f>IF(C559="","",IF(AND(COUNTIFS($J$18:J559,J559)=1,C559&lt;&gt;""),1,""))</f>
        <v/>
      </c>
      <c r="AH559" s="186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214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34</v>
      </c>
      <c r="B560" s="179">
        <v>2019</v>
      </c>
      <c r="C560" s="179">
        <v>11</v>
      </c>
      <c r="D560" s="39" t="str">
        <f t="shared" si="132"/>
        <v>Q3</v>
      </c>
      <c r="E560" s="13" t="s">
        <v>34</v>
      </c>
      <c r="F560" s="179">
        <v>2019</v>
      </c>
      <c r="G560" s="179">
        <v>12</v>
      </c>
      <c r="H560" s="191"/>
      <c r="I560" s="39" t="str">
        <f t="shared" si="119"/>
        <v>Q3</v>
      </c>
      <c r="J560" s="191" t="s">
        <v>666</v>
      </c>
      <c r="K560" s="191" t="s">
        <v>667</v>
      </c>
      <c r="L560" s="17" t="s">
        <v>54</v>
      </c>
      <c r="M560" s="13" t="s">
        <v>46</v>
      </c>
      <c r="N560" s="13">
        <v>1</v>
      </c>
      <c r="O560" s="13"/>
      <c r="P560" s="39" t="str">
        <f t="shared" si="120"/>
        <v>MAIN UNIT</v>
      </c>
      <c r="Q560" s="13" t="s">
        <v>55</v>
      </c>
      <c r="R560" s="13" t="s">
        <v>48</v>
      </c>
      <c r="S560" s="13" t="s">
        <v>36</v>
      </c>
      <c r="T560" s="13" t="s">
        <v>64</v>
      </c>
      <c r="U560" s="13" t="s">
        <v>65</v>
      </c>
      <c r="V560" s="13" t="s">
        <v>113</v>
      </c>
      <c r="W560" s="13" t="s">
        <v>95</v>
      </c>
      <c r="X560" s="192">
        <v>7750000</v>
      </c>
      <c r="Y560" s="193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85">
        <f t="shared" si="121"/>
        <v>57796.942500000005</v>
      </c>
      <c r="AD560" s="141">
        <v>0.1023</v>
      </c>
      <c r="AE560" s="186">
        <f t="shared" si="122"/>
        <v>1</v>
      </c>
      <c r="AF560" s="186" t="str">
        <f>IF(AND(COUNTIFS($J$18:J560,J560)=1,AE560=1),1,"")</f>
        <v/>
      </c>
      <c r="AG560" s="186" t="str">
        <f>IF(C560="","",IF(AND(COUNTIFS($J$18:J560,J560)=1,C560&lt;&gt;""),1,""))</f>
        <v/>
      </c>
      <c r="AH560" s="186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214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34</v>
      </c>
      <c r="B561" s="179">
        <v>2019</v>
      </c>
      <c r="C561" s="179">
        <v>11</v>
      </c>
      <c r="D561" s="39" t="str">
        <f t="shared" si="132"/>
        <v>Q3</v>
      </c>
      <c r="E561" s="13" t="s">
        <v>34</v>
      </c>
      <c r="F561" s="179">
        <v>2019</v>
      </c>
      <c r="G561" s="179">
        <v>12</v>
      </c>
      <c r="H561" s="191"/>
      <c r="I561" s="39" t="str">
        <f t="shared" si="119"/>
        <v>Q3</v>
      </c>
      <c r="J561" s="191" t="s">
        <v>666</v>
      </c>
      <c r="K561" s="191" t="s">
        <v>667</v>
      </c>
      <c r="L561" s="17" t="s">
        <v>54</v>
      </c>
      <c r="M561" s="13" t="s">
        <v>46</v>
      </c>
      <c r="N561" s="13">
        <v>1</v>
      </c>
      <c r="O561" s="13"/>
      <c r="P561" s="39" t="str">
        <f t="shared" si="120"/>
        <v>MAIN UNIT</v>
      </c>
      <c r="Q561" s="13" t="s">
        <v>55</v>
      </c>
      <c r="R561" s="13" t="s">
        <v>48</v>
      </c>
      <c r="S561" s="13" t="s">
        <v>36</v>
      </c>
      <c r="T561" s="13" t="s">
        <v>64</v>
      </c>
      <c r="U561" s="13" t="s">
        <v>65</v>
      </c>
      <c r="V561" s="13" t="s">
        <v>113</v>
      </c>
      <c r="W561" s="13" t="s">
        <v>95</v>
      </c>
      <c r="X561" s="192">
        <v>7750000</v>
      </c>
      <c r="Y561" s="193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85">
        <f t="shared" si="121"/>
        <v>57796.942500000005</v>
      </c>
      <c r="AD561" s="141">
        <v>0.1023</v>
      </c>
      <c r="AE561" s="186">
        <f t="shared" si="122"/>
        <v>1</v>
      </c>
      <c r="AF561" s="186" t="str">
        <f>IF(AND(COUNTIFS($J$18:J561,J561)=1,AE561=1),1,"")</f>
        <v/>
      </c>
      <c r="AG561" s="186" t="str">
        <f>IF(C561="","",IF(AND(COUNTIFS($J$18:J561,J561)=1,C561&lt;&gt;""),1,""))</f>
        <v/>
      </c>
      <c r="AH561" s="186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214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34</v>
      </c>
      <c r="B562" s="179">
        <v>2019</v>
      </c>
      <c r="C562" s="179">
        <v>11</v>
      </c>
      <c r="D562" s="39" t="str">
        <f t="shared" si="132"/>
        <v>Q3</v>
      </c>
      <c r="E562" s="13" t="s">
        <v>34</v>
      </c>
      <c r="F562" s="179">
        <v>2019</v>
      </c>
      <c r="G562" s="179">
        <v>12</v>
      </c>
      <c r="H562" s="191"/>
      <c r="I562" s="39" t="str">
        <f t="shared" si="119"/>
        <v>Q3</v>
      </c>
      <c r="J562" s="191" t="s">
        <v>666</v>
      </c>
      <c r="K562" s="191" t="s">
        <v>667</v>
      </c>
      <c r="L562" s="17" t="s">
        <v>54</v>
      </c>
      <c r="M562" s="13" t="s">
        <v>46</v>
      </c>
      <c r="N562" s="13">
        <v>1</v>
      </c>
      <c r="O562" s="13"/>
      <c r="P562" s="39" t="str">
        <f t="shared" si="120"/>
        <v>MAIN UNIT</v>
      </c>
      <c r="Q562" s="13" t="s">
        <v>55</v>
      </c>
      <c r="R562" s="13" t="s">
        <v>48</v>
      </c>
      <c r="S562" s="13" t="s">
        <v>36</v>
      </c>
      <c r="T562" s="13" t="s">
        <v>64</v>
      </c>
      <c r="U562" s="13" t="s">
        <v>65</v>
      </c>
      <c r="V562" s="13" t="s">
        <v>113</v>
      </c>
      <c r="W562" s="13" t="s">
        <v>95</v>
      </c>
      <c r="X562" s="192">
        <v>7750000</v>
      </c>
      <c r="Y562" s="193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85">
        <f t="shared" si="121"/>
        <v>57796.942500000005</v>
      </c>
      <c r="AD562" s="141">
        <v>0.1023</v>
      </c>
      <c r="AE562" s="186">
        <f t="shared" si="122"/>
        <v>1</v>
      </c>
      <c r="AF562" s="186" t="str">
        <f>IF(AND(COUNTIFS($J$18:J562,J562)=1,AE562=1),1,"")</f>
        <v/>
      </c>
      <c r="AG562" s="186" t="str">
        <f>IF(C562="","",IF(AND(COUNTIFS($J$18:J562,J562)=1,C562&lt;&gt;""),1,""))</f>
        <v/>
      </c>
      <c r="AH562" s="186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214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34</v>
      </c>
      <c r="B563" s="179">
        <v>2019</v>
      </c>
      <c r="C563" s="179">
        <v>11</v>
      </c>
      <c r="D563" s="39" t="str">
        <f t="shared" si="132"/>
        <v>Q3</v>
      </c>
      <c r="E563" s="13" t="s">
        <v>34</v>
      </c>
      <c r="F563" s="179">
        <v>2019</v>
      </c>
      <c r="G563" s="179">
        <v>12</v>
      </c>
      <c r="H563" s="191"/>
      <c r="I563" s="39" t="str">
        <f t="shared" si="119"/>
        <v>Q3</v>
      </c>
      <c r="J563" s="191" t="s">
        <v>666</v>
      </c>
      <c r="K563" s="191" t="s">
        <v>667</v>
      </c>
      <c r="L563" s="17" t="s">
        <v>54</v>
      </c>
      <c r="M563" s="13" t="s">
        <v>46</v>
      </c>
      <c r="N563" s="13">
        <v>1</v>
      </c>
      <c r="O563" s="13"/>
      <c r="P563" s="39" t="str">
        <f t="shared" si="120"/>
        <v>MAIN UNIT</v>
      </c>
      <c r="Q563" s="13" t="s">
        <v>55</v>
      </c>
      <c r="R563" s="13" t="s">
        <v>48</v>
      </c>
      <c r="S563" s="13" t="s">
        <v>36</v>
      </c>
      <c r="T563" s="13" t="s">
        <v>64</v>
      </c>
      <c r="U563" s="13" t="s">
        <v>65</v>
      </c>
      <c r="V563" s="13" t="s">
        <v>113</v>
      </c>
      <c r="W563" s="13" t="s">
        <v>95</v>
      </c>
      <c r="X563" s="192">
        <v>7750000</v>
      </c>
      <c r="Y563" s="193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85">
        <f t="shared" si="121"/>
        <v>57796.942500000005</v>
      </c>
      <c r="AD563" s="141">
        <v>0.1023</v>
      </c>
      <c r="AE563" s="186">
        <f t="shared" si="122"/>
        <v>1</v>
      </c>
      <c r="AF563" s="186" t="str">
        <f>IF(AND(COUNTIFS($J$18:J563,J563)=1,AE563=1),1,"")</f>
        <v/>
      </c>
      <c r="AG563" s="186" t="str">
        <f>IF(C563="","",IF(AND(COUNTIFS($J$18:J563,J563)=1,C563&lt;&gt;""),1,""))</f>
        <v/>
      </c>
      <c r="AH563" s="186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214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34</v>
      </c>
      <c r="B564" s="179">
        <v>2019</v>
      </c>
      <c r="C564" s="179">
        <v>11</v>
      </c>
      <c r="D564" s="39" t="str">
        <f t="shared" si="132"/>
        <v>Q3</v>
      </c>
      <c r="E564" s="13" t="s">
        <v>34</v>
      </c>
      <c r="F564" s="179">
        <v>2019</v>
      </c>
      <c r="G564" s="179">
        <v>12</v>
      </c>
      <c r="H564" s="191"/>
      <c r="I564" s="39" t="str">
        <f t="shared" si="119"/>
        <v>Q3</v>
      </c>
      <c r="J564" s="191" t="s">
        <v>668</v>
      </c>
      <c r="K564" s="191" t="s">
        <v>669</v>
      </c>
      <c r="L564" s="17" t="s">
        <v>78</v>
      </c>
      <c r="M564" s="13" t="s">
        <v>46</v>
      </c>
      <c r="N564" s="13">
        <v>1</v>
      </c>
      <c r="O564" s="13"/>
      <c r="P564" s="39" t="str">
        <f t="shared" si="120"/>
        <v>MAIN UNIT</v>
      </c>
      <c r="Q564" s="13" t="s">
        <v>47</v>
      </c>
      <c r="R564" s="13" t="s">
        <v>48</v>
      </c>
      <c r="S564" s="13" t="s">
        <v>36</v>
      </c>
      <c r="T564" s="13" t="s">
        <v>64</v>
      </c>
      <c r="U564" s="13" t="s">
        <v>65</v>
      </c>
      <c r="V564" s="13" t="s">
        <v>670</v>
      </c>
      <c r="W564" s="13" t="s">
        <v>95</v>
      </c>
      <c r="X564" s="192">
        <v>12600000</v>
      </c>
      <c r="Y564" s="193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85">
        <f t="shared" si="121"/>
        <v>128687.45400000001</v>
      </c>
      <c r="AD564" s="141">
        <v>0.1401</v>
      </c>
      <c r="AE564" s="186">
        <f t="shared" si="122"/>
        <v>0</v>
      </c>
      <c r="AF564" s="186" t="str">
        <f>IF(AND(COUNTIFS($J$18:J564,J564)=1,AE564=1),1,"")</f>
        <v/>
      </c>
      <c r="AG564" s="186">
        <f>IF(C564="","",IF(AND(COUNTIFS($J$18:J564,J564)=1,C564&lt;&gt;""),1,""))</f>
        <v>1</v>
      </c>
      <c r="AH564" s="186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214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34</v>
      </c>
      <c r="B565" s="179">
        <v>2019</v>
      </c>
      <c r="C565" s="179">
        <v>11</v>
      </c>
      <c r="D565" s="39" t="str">
        <f t="shared" si="132"/>
        <v>Q3</v>
      </c>
      <c r="E565" s="13" t="s">
        <v>34</v>
      </c>
      <c r="F565" s="179">
        <v>2019</v>
      </c>
      <c r="G565" s="179">
        <v>12</v>
      </c>
      <c r="H565" s="191"/>
      <c r="I565" s="39" t="str">
        <f t="shared" si="119"/>
        <v>Q3</v>
      </c>
      <c r="J565" s="191" t="s">
        <v>671</v>
      </c>
      <c r="K565" s="191" t="s">
        <v>230</v>
      </c>
      <c r="L565" s="17" t="s">
        <v>271</v>
      </c>
      <c r="M565" s="13" t="s">
        <v>46</v>
      </c>
      <c r="N565" s="13">
        <v>1</v>
      </c>
      <c r="O565" s="13"/>
      <c r="P565" s="39" t="str">
        <f t="shared" si="120"/>
        <v>MAIN UNIT</v>
      </c>
      <c r="Q565" s="13" t="s">
        <v>47</v>
      </c>
      <c r="R565" s="13" t="s">
        <v>48</v>
      </c>
      <c r="S565" s="13" t="s">
        <v>36</v>
      </c>
      <c r="T565" s="13" t="s">
        <v>64</v>
      </c>
      <c r="U565" s="13" t="s">
        <v>65</v>
      </c>
      <c r="V565" s="13" t="s">
        <v>98</v>
      </c>
      <c r="W565" s="13" t="s">
        <v>50</v>
      </c>
      <c r="X565" s="192">
        <v>1664000</v>
      </c>
      <c r="Y565" s="193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85">
        <f t="shared" si="121"/>
        <v>137302.08849557527</v>
      </c>
      <c r="AD565" s="141">
        <v>8.4000000000000005E-2</v>
      </c>
      <c r="AE565" s="186">
        <f t="shared" si="122"/>
        <v>0</v>
      </c>
      <c r="AF565" s="186" t="str">
        <f>IF(AND(COUNTIFS($J$18:J565,J565)=1,AE565=1),1,"")</f>
        <v/>
      </c>
      <c r="AG565" s="186">
        <f>IF(C565="","",IF(AND(COUNTIFS($J$18:J565,J565)=1,C565&lt;&gt;""),1,""))</f>
        <v>1</v>
      </c>
      <c r="AH565" s="186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214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34</v>
      </c>
      <c r="B566" s="179">
        <v>2019</v>
      </c>
      <c r="C566" s="179">
        <v>11</v>
      </c>
      <c r="D566" s="39" t="str">
        <f t="shared" si="132"/>
        <v>Q3</v>
      </c>
      <c r="E566" s="13" t="s">
        <v>34</v>
      </c>
      <c r="F566" s="179">
        <v>2019</v>
      </c>
      <c r="G566" s="179">
        <v>12</v>
      </c>
      <c r="H566" s="191"/>
      <c r="I566" s="39" t="str">
        <f t="shared" si="119"/>
        <v>Q3</v>
      </c>
      <c r="J566" s="191" t="s">
        <v>672</v>
      </c>
      <c r="K566" s="191" t="s">
        <v>673</v>
      </c>
      <c r="L566" s="17" t="s">
        <v>78</v>
      </c>
      <c r="M566" s="13" t="s">
        <v>46</v>
      </c>
      <c r="N566" s="13">
        <v>1</v>
      </c>
      <c r="O566" s="13"/>
      <c r="P566" s="39" t="str">
        <f t="shared" si="120"/>
        <v>MAIN UNIT</v>
      </c>
      <c r="Q566" s="13" t="s">
        <v>618</v>
      </c>
      <c r="R566" s="13" t="s">
        <v>48</v>
      </c>
      <c r="S566" s="13" t="s">
        <v>37</v>
      </c>
      <c r="T566" s="13" t="s">
        <v>69</v>
      </c>
      <c r="U566" s="13" t="s">
        <v>57</v>
      </c>
      <c r="V566" s="13" t="s">
        <v>80</v>
      </c>
      <c r="W566" s="13" t="s">
        <v>50</v>
      </c>
      <c r="X566" s="192">
        <v>1050000</v>
      </c>
      <c r="Y566" s="193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85">
        <f t="shared" si="121"/>
        <v>134702.92035398231</v>
      </c>
      <c r="AD566" s="141">
        <v>0.13059999999999999</v>
      </c>
      <c r="AE566" s="186">
        <f t="shared" si="122"/>
        <v>1</v>
      </c>
      <c r="AF566" s="186">
        <f>IF(AND(COUNTIFS($J$18:J566,J566)=1,AE566=1),1,"")</f>
        <v>1</v>
      </c>
      <c r="AG566" s="186">
        <f>IF(C566="","",IF(AND(COUNTIFS($J$18:J566,J566)=1,C566&lt;&gt;""),1,""))</f>
        <v>1</v>
      </c>
      <c r="AH566" s="186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214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34</v>
      </c>
      <c r="B567" s="179">
        <v>2019</v>
      </c>
      <c r="C567" s="179">
        <v>10</v>
      </c>
      <c r="D567" s="39" t="str">
        <f t="shared" si="132"/>
        <v>Q3</v>
      </c>
      <c r="E567" s="13" t="s">
        <v>34</v>
      </c>
      <c r="F567" s="179">
        <v>2019</v>
      </c>
      <c r="G567" s="179">
        <v>12</v>
      </c>
      <c r="H567" s="191"/>
      <c r="I567" s="39" t="str">
        <f t="shared" si="119"/>
        <v>Q3</v>
      </c>
      <c r="J567" s="191" t="s">
        <v>674</v>
      </c>
      <c r="K567" s="191" t="s">
        <v>610</v>
      </c>
      <c r="L567" s="17" t="s">
        <v>78</v>
      </c>
      <c r="M567" s="13" t="s">
        <v>46</v>
      </c>
      <c r="N567" s="13">
        <v>1</v>
      </c>
      <c r="O567" s="13"/>
      <c r="P567" s="39" t="str">
        <f t="shared" si="120"/>
        <v>MAIN UNIT</v>
      </c>
      <c r="Q567" s="13" t="s">
        <v>47</v>
      </c>
      <c r="R567" s="13" t="s">
        <v>48</v>
      </c>
      <c r="S567" s="13" t="s">
        <v>36</v>
      </c>
      <c r="T567" s="13" t="s">
        <v>64</v>
      </c>
      <c r="U567" s="13" t="s">
        <v>65</v>
      </c>
      <c r="V567" s="13" t="s">
        <v>108</v>
      </c>
      <c r="W567" s="13" t="s">
        <v>95</v>
      </c>
      <c r="X567" s="192">
        <v>15000000</v>
      </c>
      <c r="Y567" s="193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85">
        <f t="shared" si="121"/>
        <v>183926.69999999998</v>
      </c>
      <c r="AD567" s="141">
        <v>0.16819999999999999</v>
      </c>
      <c r="AE567" s="186">
        <f t="shared" si="122"/>
        <v>0</v>
      </c>
      <c r="AF567" s="186" t="str">
        <f>IF(AND(COUNTIFS($J$18:J567,J567)=1,AE567=1),1,"")</f>
        <v/>
      </c>
      <c r="AG567" s="186">
        <f>IF(C567="","",IF(AND(COUNTIFS($J$18:J567,J567)=1,C567&lt;&gt;""),1,""))</f>
        <v>1</v>
      </c>
      <c r="AH567" s="186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214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34</v>
      </c>
      <c r="B568" s="179">
        <v>2019</v>
      </c>
      <c r="C568" s="179">
        <v>10</v>
      </c>
      <c r="D568" s="39" t="str">
        <f t="shared" si="132"/>
        <v>Q3</v>
      </c>
      <c r="E568" s="13" t="s">
        <v>34</v>
      </c>
      <c r="F568" s="179">
        <v>2019</v>
      </c>
      <c r="G568" s="179">
        <v>12</v>
      </c>
      <c r="H568" s="191"/>
      <c r="I568" s="39" t="str">
        <f t="shared" si="119"/>
        <v>Q3</v>
      </c>
      <c r="J568" s="191" t="s">
        <v>674</v>
      </c>
      <c r="K568" s="191" t="s">
        <v>610</v>
      </c>
      <c r="L568" s="17" t="s">
        <v>78</v>
      </c>
      <c r="M568" s="13" t="s">
        <v>46</v>
      </c>
      <c r="N568" s="13">
        <v>1</v>
      </c>
      <c r="O568" s="13"/>
      <c r="P568" s="39" t="str">
        <f t="shared" si="120"/>
        <v>MAIN UNIT</v>
      </c>
      <c r="Q568" s="13" t="s">
        <v>47</v>
      </c>
      <c r="R568" s="13" t="s">
        <v>48</v>
      </c>
      <c r="S568" s="13" t="s">
        <v>36</v>
      </c>
      <c r="T568" s="13" t="s">
        <v>64</v>
      </c>
      <c r="U568" s="13" t="s">
        <v>65</v>
      </c>
      <c r="V568" s="13" t="s">
        <v>108</v>
      </c>
      <c r="W568" s="13" t="s">
        <v>95</v>
      </c>
      <c r="X568" s="192">
        <v>15000000</v>
      </c>
      <c r="Y568" s="193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85">
        <f t="shared" si="121"/>
        <v>183926.69999999998</v>
      </c>
      <c r="AD568" s="141">
        <v>0.16819999999999999</v>
      </c>
      <c r="AE568" s="186">
        <f t="shared" si="122"/>
        <v>0</v>
      </c>
      <c r="AF568" s="186" t="str">
        <f>IF(AND(COUNTIFS($J$18:J568,J568)=1,AE568=1),1,"")</f>
        <v/>
      </c>
      <c r="AG568" s="186" t="str">
        <f>IF(C568="","",IF(AND(COUNTIFS($J$18:J568,J568)=1,C568&lt;&gt;""),1,""))</f>
        <v/>
      </c>
      <c r="AH568" s="186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214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34</v>
      </c>
      <c r="B569" s="179">
        <v>2019</v>
      </c>
      <c r="C569" s="179">
        <v>10</v>
      </c>
      <c r="D569" s="39" t="str">
        <f t="shared" si="132"/>
        <v>Q3</v>
      </c>
      <c r="E569" s="13" t="s">
        <v>34</v>
      </c>
      <c r="F569" s="179">
        <v>2019</v>
      </c>
      <c r="G569" s="179">
        <v>12</v>
      </c>
      <c r="H569" s="191"/>
      <c r="I569" s="39" t="str">
        <f t="shared" si="119"/>
        <v>Q3</v>
      </c>
      <c r="J569" s="191" t="s">
        <v>674</v>
      </c>
      <c r="K569" s="191" t="s">
        <v>610</v>
      </c>
      <c r="L569" s="17" t="s">
        <v>54</v>
      </c>
      <c r="M569" s="13" t="s">
        <v>46</v>
      </c>
      <c r="N569" s="13">
        <v>1</v>
      </c>
      <c r="O569" s="13"/>
      <c r="P569" s="39" t="str">
        <f t="shared" si="120"/>
        <v>MAIN UNIT</v>
      </c>
      <c r="Q569" s="13" t="s">
        <v>47</v>
      </c>
      <c r="R569" s="13" t="s">
        <v>48</v>
      </c>
      <c r="S569" s="13" t="s">
        <v>36</v>
      </c>
      <c r="T569" s="13" t="s">
        <v>64</v>
      </c>
      <c r="U569" s="13" t="s">
        <v>65</v>
      </c>
      <c r="V569" s="13" t="s">
        <v>108</v>
      </c>
      <c r="W569" s="13" t="s">
        <v>95</v>
      </c>
      <c r="X569" s="192">
        <v>12000000</v>
      </c>
      <c r="Y569" s="193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85">
        <f t="shared" si="121"/>
        <v>147141.36000000002</v>
      </c>
      <c r="AD569" s="141">
        <v>0.16819999999999999</v>
      </c>
      <c r="AE569" s="186">
        <f t="shared" si="122"/>
        <v>0</v>
      </c>
      <c r="AF569" s="186" t="str">
        <f>IF(AND(COUNTIFS($J$18:J569,J569)=1,AE569=1),1,"")</f>
        <v/>
      </c>
      <c r="AG569" s="186" t="str">
        <f>IF(C569="","",IF(AND(COUNTIFS($J$18:J569,J569)=1,C569&lt;&gt;""),1,""))</f>
        <v/>
      </c>
      <c r="AH569" s="186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214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34</v>
      </c>
      <c r="B570" s="179">
        <v>2019</v>
      </c>
      <c r="C570" s="179">
        <v>10</v>
      </c>
      <c r="D570" s="39" t="str">
        <f t="shared" si="132"/>
        <v>Q3</v>
      </c>
      <c r="E570" s="13" t="s">
        <v>34</v>
      </c>
      <c r="F570" s="179">
        <v>2019</v>
      </c>
      <c r="G570" s="179">
        <v>12</v>
      </c>
      <c r="H570" s="191"/>
      <c r="I570" s="39" t="str">
        <f t="shared" si="119"/>
        <v>Q3</v>
      </c>
      <c r="J570" s="191" t="s">
        <v>674</v>
      </c>
      <c r="K570" s="191" t="s">
        <v>610</v>
      </c>
      <c r="L570" s="17" t="s">
        <v>54</v>
      </c>
      <c r="M570" s="13" t="s">
        <v>46</v>
      </c>
      <c r="N570" s="13">
        <v>1</v>
      </c>
      <c r="O570" s="13"/>
      <c r="P570" s="39" t="str">
        <f t="shared" si="120"/>
        <v>MAIN UNIT</v>
      </c>
      <c r="Q570" s="13" t="s">
        <v>47</v>
      </c>
      <c r="R570" s="13" t="s">
        <v>48</v>
      </c>
      <c r="S570" s="13" t="s">
        <v>36</v>
      </c>
      <c r="T570" s="13" t="s">
        <v>64</v>
      </c>
      <c r="U570" s="13" t="s">
        <v>65</v>
      </c>
      <c r="V570" s="13" t="s">
        <v>108</v>
      </c>
      <c r="W570" s="13" t="s">
        <v>95</v>
      </c>
      <c r="X570" s="192">
        <v>12000000</v>
      </c>
      <c r="Y570" s="193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85">
        <f t="shared" si="121"/>
        <v>147141.36000000002</v>
      </c>
      <c r="AD570" s="141">
        <v>0.16819999999999999</v>
      </c>
      <c r="AE570" s="186">
        <f t="shared" si="122"/>
        <v>0</v>
      </c>
      <c r="AF570" s="186" t="str">
        <f>IF(AND(COUNTIFS($J$18:J570,J570)=1,AE570=1),1,"")</f>
        <v/>
      </c>
      <c r="AG570" s="186" t="str">
        <f>IF(C570="","",IF(AND(COUNTIFS($J$18:J570,J570)=1,C570&lt;&gt;""),1,""))</f>
        <v/>
      </c>
      <c r="AH570" s="186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214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34</v>
      </c>
      <c r="B571" s="179">
        <v>2019</v>
      </c>
      <c r="C571" s="179">
        <v>10</v>
      </c>
      <c r="D571" s="39" t="str">
        <f t="shared" si="132"/>
        <v>Q3</v>
      </c>
      <c r="E571" s="13" t="s">
        <v>34</v>
      </c>
      <c r="F571" s="179">
        <v>2019</v>
      </c>
      <c r="G571" s="179">
        <v>12</v>
      </c>
      <c r="H571" s="191"/>
      <c r="I571" s="39" t="str">
        <f t="shared" si="119"/>
        <v>Q3</v>
      </c>
      <c r="J571" s="191" t="s">
        <v>675</v>
      </c>
      <c r="K571" s="191" t="s">
        <v>676</v>
      </c>
      <c r="L571" s="17" t="s">
        <v>78</v>
      </c>
      <c r="M571" s="13" t="s">
        <v>46</v>
      </c>
      <c r="N571" s="13">
        <v>1</v>
      </c>
      <c r="O571" s="13"/>
      <c r="P571" s="39" t="str">
        <f t="shared" si="120"/>
        <v>MAIN UNIT</v>
      </c>
      <c r="Q571" s="13" t="s">
        <v>55</v>
      </c>
      <c r="R571" s="13" t="s">
        <v>48</v>
      </c>
      <c r="S571" s="13" t="s">
        <v>37</v>
      </c>
      <c r="T571" s="13" t="s">
        <v>74</v>
      </c>
      <c r="U571" s="13" t="s">
        <v>57</v>
      </c>
      <c r="V571" s="13" t="s">
        <v>80</v>
      </c>
      <c r="W571" s="13" t="s">
        <v>50</v>
      </c>
      <c r="X571" s="192">
        <v>1009000</v>
      </c>
      <c r="Y571" s="193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85">
        <f t="shared" si="121"/>
        <v>93761.994690265507</v>
      </c>
      <c r="AD571" s="141">
        <v>9.4600000000000004E-2</v>
      </c>
      <c r="AE571" s="186">
        <f t="shared" si="122"/>
        <v>1</v>
      </c>
      <c r="AF571" s="186">
        <f>IF(AND(COUNTIFS($J$18:J571,J571)=1,AE571=1),1,"")</f>
        <v>1</v>
      </c>
      <c r="AG571" s="186">
        <f>IF(C571="","",IF(AND(COUNTIFS($J$18:J571,J571)=1,C571&lt;&gt;""),1,""))</f>
        <v>1</v>
      </c>
      <c r="AH571" s="186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214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34</v>
      </c>
      <c r="B572" s="179">
        <v>2019</v>
      </c>
      <c r="C572" s="179">
        <v>10</v>
      </c>
      <c r="D572" s="39" t="str">
        <f t="shared" si="132"/>
        <v>Q3</v>
      </c>
      <c r="E572" s="13" t="s">
        <v>34</v>
      </c>
      <c r="F572" s="179">
        <v>2019</v>
      </c>
      <c r="G572" s="179">
        <v>12</v>
      </c>
      <c r="H572" s="191"/>
      <c r="I572" s="39" t="str">
        <f t="shared" si="119"/>
        <v>Q3</v>
      </c>
      <c r="J572" s="191" t="s">
        <v>675</v>
      </c>
      <c r="K572" s="191" t="s">
        <v>676</v>
      </c>
      <c r="L572" s="17" t="s">
        <v>78</v>
      </c>
      <c r="M572" s="13" t="s">
        <v>46</v>
      </c>
      <c r="N572" s="13">
        <v>1</v>
      </c>
      <c r="O572" s="13"/>
      <c r="P572" s="39" t="str">
        <f t="shared" si="120"/>
        <v>MAIN UNIT</v>
      </c>
      <c r="Q572" s="13" t="s">
        <v>55</v>
      </c>
      <c r="R572" s="13" t="s">
        <v>48</v>
      </c>
      <c r="S572" s="13" t="s">
        <v>37</v>
      </c>
      <c r="T572" s="13" t="s">
        <v>74</v>
      </c>
      <c r="U572" s="13" t="s">
        <v>57</v>
      </c>
      <c r="V572" s="13" t="s">
        <v>80</v>
      </c>
      <c r="W572" s="13" t="s">
        <v>50</v>
      </c>
      <c r="X572" s="192">
        <v>1009000</v>
      </c>
      <c r="Y572" s="193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85">
        <f t="shared" si="121"/>
        <v>93761.994690265507</v>
      </c>
      <c r="AD572" s="141">
        <v>9.4600000000000004E-2</v>
      </c>
      <c r="AE572" s="186">
        <f t="shared" si="122"/>
        <v>1</v>
      </c>
      <c r="AF572" s="186" t="str">
        <f>IF(AND(COUNTIFS($J$18:J572,J572)=1,AE572=1),1,"")</f>
        <v/>
      </c>
      <c r="AG572" s="186" t="str">
        <f>IF(C572="","",IF(AND(COUNTIFS($J$18:J572,J572)=1,C572&lt;&gt;""),1,""))</f>
        <v/>
      </c>
      <c r="AH572" s="186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214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28</v>
      </c>
      <c r="B573" s="179">
        <v>2019</v>
      </c>
      <c r="C573" s="179">
        <v>1</v>
      </c>
      <c r="D573" s="39" t="str">
        <f t="shared" si="132"/>
        <v>Q4</v>
      </c>
      <c r="E573" s="13" t="s">
        <v>28</v>
      </c>
      <c r="F573" s="179">
        <v>2019</v>
      </c>
      <c r="G573" s="179">
        <v>2</v>
      </c>
      <c r="H573" s="191"/>
      <c r="I573" s="39" t="str">
        <f t="shared" si="119"/>
        <v>Q4</v>
      </c>
      <c r="J573" s="191" t="s">
        <v>677</v>
      </c>
      <c r="K573" s="191" t="s">
        <v>3118</v>
      </c>
      <c r="L573" s="17" t="s">
        <v>63</v>
      </c>
      <c r="M573" s="13" t="s">
        <v>46</v>
      </c>
      <c r="N573" s="13">
        <v>1</v>
      </c>
      <c r="O573" s="13"/>
      <c r="P573" s="39" t="str">
        <f t="shared" si="120"/>
        <v>MAIN UNIT</v>
      </c>
      <c r="Q573" s="13" t="s">
        <v>55</v>
      </c>
      <c r="R573" s="13" t="s">
        <v>48</v>
      </c>
      <c r="S573" s="13" t="s">
        <v>38</v>
      </c>
      <c r="T573" s="13" t="s">
        <v>324</v>
      </c>
      <c r="U573" s="13" t="s">
        <v>136</v>
      </c>
      <c r="V573" s="13" t="s">
        <v>678</v>
      </c>
      <c r="W573" s="13" t="s">
        <v>50</v>
      </c>
      <c r="X573" s="192">
        <v>888600</v>
      </c>
      <c r="Y573" s="193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85">
        <f t="shared" si="121"/>
        <v>71091.830172413785</v>
      </c>
      <c r="AD573" s="141">
        <v>8.0699999999999994E-2</v>
      </c>
      <c r="AE573" s="186">
        <f t="shared" si="122"/>
        <v>1</v>
      </c>
      <c r="AF573" s="186">
        <f>IF(AND(COUNTIFS($J$18:J573,J573)=1,AE573=1),1,"")</f>
        <v>1</v>
      </c>
      <c r="AG573" s="186">
        <f>IF(C573="","",IF(AND(COUNTIFS($J$18:J573,J573)=1,C573&lt;&gt;""),1,""))</f>
        <v>1</v>
      </c>
      <c r="AH573" s="186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214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28</v>
      </c>
      <c r="B574" s="179">
        <v>2019</v>
      </c>
      <c r="C574" s="179">
        <v>1</v>
      </c>
      <c r="D574" s="39" t="str">
        <f t="shared" si="132"/>
        <v>Q4</v>
      </c>
      <c r="E574" s="13" t="s">
        <v>28</v>
      </c>
      <c r="F574" s="179">
        <v>2019</v>
      </c>
      <c r="G574" s="179">
        <v>2</v>
      </c>
      <c r="H574" s="191"/>
      <c r="I574" s="39" t="str">
        <f t="shared" si="119"/>
        <v>Q4</v>
      </c>
      <c r="J574" s="191" t="s">
        <v>679</v>
      </c>
      <c r="K574" s="191" t="s">
        <v>3319</v>
      </c>
      <c r="L574" s="17" t="s">
        <v>63</v>
      </c>
      <c r="M574" s="13" t="s">
        <v>46</v>
      </c>
      <c r="N574" s="13">
        <v>1</v>
      </c>
      <c r="O574" s="13"/>
      <c r="P574" s="39" t="str">
        <f t="shared" si="120"/>
        <v>MAIN UNIT</v>
      </c>
      <c r="Q574" s="13" t="s">
        <v>55</v>
      </c>
      <c r="R574" s="13" t="s">
        <v>48</v>
      </c>
      <c r="S574" s="13" t="s">
        <v>36</v>
      </c>
      <c r="T574" s="13" t="s">
        <v>64</v>
      </c>
      <c r="U574" s="13" t="s">
        <v>65</v>
      </c>
      <c r="V574" s="13" t="s">
        <v>98</v>
      </c>
      <c r="W574" s="13" t="s">
        <v>680</v>
      </c>
      <c r="X574" s="192">
        <v>848000</v>
      </c>
      <c r="Y574" s="193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85">
        <f t="shared" si="121"/>
        <v>88188.344827586203</v>
      </c>
      <c r="AD574" s="141">
        <v>0.10489999999999999</v>
      </c>
      <c r="AE574" s="186">
        <f t="shared" si="122"/>
        <v>1</v>
      </c>
      <c r="AF574" s="186">
        <f>IF(AND(COUNTIFS($J$18:J574,J574)=1,AE574=1),1,"")</f>
        <v>1</v>
      </c>
      <c r="AG574" s="186">
        <f>IF(C574="","",IF(AND(COUNTIFS($J$18:J574,J574)=1,C574&lt;&gt;""),1,""))</f>
        <v>1</v>
      </c>
      <c r="AH574" s="186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214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28</v>
      </c>
      <c r="B575" s="179">
        <v>2019</v>
      </c>
      <c r="C575" s="179">
        <v>1</v>
      </c>
      <c r="D575" s="39" t="str">
        <f t="shared" si="132"/>
        <v>Q4</v>
      </c>
      <c r="E575" s="13" t="s">
        <v>28</v>
      </c>
      <c r="F575" s="179">
        <v>2019</v>
      </c>
      <c r="G575" s="179">
        <v>2</v>
      </c>
      <c r="H575" s="191"/>
      <c r="I575" s="39" t="str">
        <f t="shared" si="119"/>
        <v>Q4</v>
      </c>
      <c r="J575" s="191" t="s">
        <v>681</v>
      </c>
      <c r="K575" s="191" t="s">
        <v>3320</v>
      </c>
      <c r="L575" s="17" t="s">
        <v>78</v>
      </c>
      <c r="M575" s="13" t="s">
        <v>46</v>
      </c>
      <c r="N575" s="13">
        <v>1</v>
      </c>
      <c r="O575" s="13"/>
      <c r="P575" s="39" t="str">
        <f t="shared" si="120"/>
        <v>MAIN UNIT</v>
      </c>
      <c r="Q575" s="13" t="s">
        <v>47</v>
      </c>
      <c r="R575" s="13" t="s">
        <v>498</v>
      </c>
      <c r="S575" s="13" t="s">
        <v>36</v>
      </c>
      <c r="T575" s="13" t="s">
        <v>64</v>
      </c>
      <c r="U575" s="13" t="s">
        <v>65</v>
      </c>
      <c r="V575" s="13" t="s">
        <v>121</v>
      </c>
      <c r="W575" s="13" t="s">
        <v>680</v>
      </c>
      <c r="X575" s="192">
        <v>917500</v>
      </c>
      <c r="Y575" s="193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85">
        <f t="shared" si="121"/>
        <v>173367.95258620687</v>
      </c>
      <c r="AD575" s="141">
        <v>0.19059999999999999</v>
      </c>
      <c r="AE575" s="186">
        <f t="shared" si="122"/>
        <v>0</v>
      </c>
      <c r="AF575" s="186" t="str">
        <f>IF(AND(COUNTIFS($J$18:J575,J575)=1,AE575=1),1,"")</f>
        <v/>
      </c>
      <c r="AG575" s="186">
        <f>IF(C575="","",IF(AND(COUNTIFS($J$18:J575,J575)=1,C575&lt;&gt;""),1,""))</f>
        <v>1</v>
      </c>
      <c r="AH575" s="186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214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28</v>
      </c>
      <c r="B576" s="179">
        <v>2019</v>
      </c>
      <c r="C576" s="179">
        <v>1</v>
      </c>
      <c r="D576" s="39" t="str">
        <f t="shared" si="132"/>
        <v>Q4</v>
      </c>
      <c r="E576" s="13" t="s">
        <v>28</v>
      </c>
      <c r="F576" s="179">
        <v>2019</v>
      </c>
      <c r="G576" s="179">
        <v>2</v>
      </c>
      <c r="H576" s="191"/>
      <c r="I576" s="39" t="str">
        <f t="shared" si="119"/>
        <v>Q4</v>
      </c>
      <c r="J576" s="191" t="s">
        <v>681</v>
      </c>
      <c r="K576" s="191" t="s">
        <v>3320</v>
      </c>
      <c r="L576" s="17" t="s">
        <v>78</v>
      </c>
      <c r="M576" s="13" t="s">
        <v>46</v>
      </c>
      <c r="N576" s="13">
        <v>1</v>
      </c>
      <c r="O576" s="13"/>
      <c r="P576" s="39" t="str">
        <f t="shared" si="120"/>
        <v>MAIN UNIT</v>
      </c>
      <c r="Q576" s="13" t="s">
        <v>47</v>
      </c>
      <c r="R576" s="13" t="s">
        <v>498</v>
      </c>
      <c r="S576" s="13" t="s">
        <v>36</v>
      </c>
      <c r="T576" s="13" t="s">
        <v>64</v>
      </c>
      <c r="U576" s="13" t="s">
        <v>65</v>
      </c>
      <c r="V576" s="13" t="s">
        <v>121</v>
      </c>
      <c r="W576" s="13" t="s">
        <v>680</v>
      </c>
      <c r="X576" s="192">
        <v>917500</v>
      </c>
      <c r="Y576" s="193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85">
        <f t="shared" si="121"/>
        <v>173367.95258620687</v>
      </c>
      <c r="AD576" s="141">
        <v>0.19059999999999999</v>
      </c>
      <c r="AE576" s="186">
        <f t="shared" si="122"/>
        <v>0</v>
      </c>
      <c r="AF576" s="186" t="str">
        <f>IF(AND(COUNTIFS($J$18:J576,J576)=1,AE576=1),1,"")</f>
        <v/>
      </c>
      <c r="AG576" s="186" t="str">
        <f>IF(C576="","",IF(AND(COUNTIFS($J$18:J576,J576)=1,C576&lt;&gt;""),1,""))</f>
        <v/>
      </c>
      <c r="AH576" s="186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214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28</v>
      </c>
      <c r="B577" s="179">
        <v>2019</v>
      </c>
      <c r="C577" s="179">
        <v>1</v>
      </c>
      <c r="D577" s="39" t="str">
        <f t="shared" si="132"/>
        <v>Q4</v>
      </c>
      <c r="E577" s="13" t="s">
        <v>28</v>
      </c>
      <c r="F577" s="179">
        <v>2019</v>
      </c>
      <c r="G577" s="179">
        <v>2</v>
      </c>
      <c r="H577" s="191"/>
      <c r="I577" s="39" t="str">
        <f t="shared" si="119"/>
        <v>Q4</v>
      </c>
      <c r="J577" s="191" t="s">
        <v>682</v>
      </c>
      <c r="K577" s="191" t="s">
        <v>3321</v>
      </c>
      <c r="L577" s="17" t="s">
        <v>63</v>
      </c>
      <c r="M577" s="13" t="s">
        <v>46</v>
      </c>
      <c r="N577" s="13">
        <v>1</v>
      </c>
      <c r="O577" s="13"/>
      <c r="P577" s="39" t="str">
        <f t="shared" si="120"/>
        <v>MAIN UNIT</v>
      </c>
      <c r="Q577" s="13" t="s">
        <v>47</v>
      </c>
      <c r="R577" s="13" t="s">
        <v>48</v>
      </c>
      <c r="S577" s="13" t="s">
        <v>36</v>
      </c>
      <c r="T577" s="13" t="s">
        <v>64</v>
      </c>
      <c r="U577" s="13" t="s">
        <v>65</v>
      </c>
      <c r="V577" s="13" t="s">
        <v>98</v>
      </c>
      <c r="W577" s="13" t="s">
        <v>680</v>
      </c>
      <c r="X577" s="192">
        <v>840000</v>
      </c>
      <c r="Y577" s="193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85">
        <f t="shared" si="121"/>
        <v>80361.206896551725</v>
      </c>
      <c r="AD577" s="141">
        <v>9.6500000000000002E-2</v>
      </c>
      <c r="AE577" s="186">
        <f t="shared" si="122"/>
        <v>0</v>
      </c>
      <c r="AF577" s="186" t="str">
        <f>IF(AND(COUNTIFS($J$18:J577,J577)=1,AE577=1),1,"")</f>
        <v/>
      </c>
      <c r="AG577" s="186">
        <f>IF(C577="","",IF(AND(COUNTIFS($J$18:J577,J577)=1,C577&lt;&gt;""),1,""))</f>
        <v>1</v>
      </c>
      <c r="AH577" s="186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214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28</v>
      </c>
      <c r="B578" s="179">
        <v>2019</v>
      </c>
      <c r="C578" s="179">
        <v>1</v>
      </c>
      <c r="D578" s="39" t="str">
        <f t="shared" si="132"/>
        <v>Q4</v>
      </c>
      <c r="E578" s="13" t="s">
        <v>28</v>
      </c>
      <c r="F578" s="179">
        <v>2019</v>
      </c>
      <c r="G578" s="179">
        <v>2</v>
      </c>
      <c r="H578" s="191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191" t="s">
        <v>683</v>
      </c>
      <c r="K578" s="191" t="s">
        <v>3322</v>
      </c>
      <c r="L578" s="17" t="s">
        <v>54</v>
      </c>
      <c r="M578" s="13" t="s">
        <v>46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55</v>
      </c>
      <c r="R578" s="13" t="s">
        <v>498</v>
      </c>
      <c r="S578" s="13" t="s">
        <v>36</v>
      </c>
      <c r="T578" s="13" t="s">
        <v>64</v>
      </c>
      <c r="U578" s="13" t="s">
        <v>65</v>
      </c>
      <c r="V578" s="13" t="s">
        <v>66</v>
      </c>
      <c r="W578" s="13" t="s">
        <v>95</v>
      </c>
      <c r="X578" s="192">
        <v>9350000</v>
      </c>
      <c r="Y578" s="193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85">
        <f t="shared" ref="AC578:AC641" si="136">IF(R578&lt;&gt;"",AB578*AD578,"")</f>
        <v>89682.862500000003</v>
      </c>
      <c r="AD578" s="141">
        <v>0.1305</v>
      </c>
      <c r="AE578" s="186">
        <f t="shared" ref="AE578:AE641" si="137">IF(Q578="","",IF(Q578="Yes",1,0))</f>
        <v>1</v>
      </c>
      <c r="AF578" s="186">
        <f>IF(AND(COUNTIFS($J$18:J578,J578)=1,AE578=1),1,"")</f>
        <v>1</v>
      </c>
      <c r="AG578" s="186">
        <f>IF(C578="","",IF(AND(COUNTIFS($J$18:J578,J578)=1,C578&lt;&gt;""),1,""))</f>
        <v>1</v>
      </c>
      <c r="AH578" s="186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214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28</v>
      </c>
      <c r="B579" s="179">
        <v>2019</v>
      </c>
      <c r="C579" s="179">
        <v>1</v>
      </c>
      <c r="D579" s="39" t="str">
        <f t="shared" si="132"/>
        <v>Q4</v>
      </c>
      <c r="E579" s="13" t="s">
        <v>28</v>
      </c>
      <c r="F579" s="179">
        <v>2019</v>
      </c>
      <c r="G579" s="179">
        <v>2</v>
      </c>
      <c r="H579" s="191"/>
      <c r="I579" s="39" t="str">
        <f t="shared" si="134"/>
        <v>Q4</v>
      </c>
      <c r="J579" s="191" t="s">
        <v>683</v>
      </c>
      <c r="K579" s="191" t="s">
        <v>3322</v>
      </c>
      <c r="L579" s="17" t="s">
        <v>54</v>
      </c>
      <c r="M579" s="13" t="s">
        <v>46</v>
      </c>
      <c r="N579" s="13">
        <v>1</v>
      </c>
      <c r="O579" s="13"/>
      <c r="P579" s="39" t="str">
        <f t="shared" si="135"/>
        <v>MAIN UNIT</v>
      </c>
      <c r="Q579" s="13" t="s">
        <v>55</v>
      </c>
      <c r="R579" s="13" t="s">
        <v>498</v>
      </c>
      <c r="S579" s="13" t="s">
        <v>36</v>
      </c>
      <c r="T579" s="13" t="s">
        <v>64</v>
      </c>
      <c r="U579" s="13" t="s">
        <v>65</v>
      </c>
      <c r="V579" s="13" t="s">
        <v>66</v>
      </c>
      <c r="W579" s="13" t="s">
        <v>95</v>
      </c>
      <c r="X579" s="192">
        <v>9350000</v>
      </c>
      <c r="Y579" s="193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85">
        <f t="shared" si="136"/>
        <v>89682.862500000003</v>
      </c>
      <c r="AD579" s="141">
        <v>0.1305</v>
      </c>
      <c r="AE579" s="186">
        <f t="shared" si="137"/>
        <v>1</v>
      </c>
      <c r="AF579" s="186" t="str">
        <f>IF(AND(COUNTIFS($J$18:J579,J579)=1,AE579=1),1,"")</f>
        <v/>
      </c>
      <c r="AG579" s="186" t="str">
        <f>IF(C579="","",IF(AND(COUNTIFS($J$18:J579,J579)=1,C579&lt;&gt;""),1,""))</f>
        <v/>
      </c>
      <c r="AH579" s="186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214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28</v>
      </c>
      <c r="B580" s="179">
        <v>2019</v>
      </c>
      <c r="C580" s="179">
        <v>1</v>
      </c>
      <c r="D580" s="39" t="str">
        <f t="shared" si="132"/>
        <v>Q4</v>
      </c>
      <c r="E580" s="13" t="s">
        <v>28</v>
      </c>
      <c r="F580" s="179">
        <v>2019</v>
      </c>
      <c r="G580" s="179">
        <v>1</v>
      </c>
      <c r="H580" s="191"/>
      <c r="I580" s="39" t="str">
        <f t="shared" si="134"/>
        <v>Q4</v>
      </c>
      <c r="J580" s="191" t="s">
        <v>684</v>
      </c>
      <c r="K580" s="191" t="s">
        <v>685</v>
      </c>
      <c r="L580" s="17" t="s">
        <v>78</v>
      </c>
      <c r="M580" s="13" t="s">
        <v>46</v>
      </c>
      <c r="N580" s="13">
        <v>1</v>
      </c>
      <c r="O580" s="13"/>
      <c r="P580" s="39" t="str">
        <f t="shared" si="135"/>
        <v>MAIN UNIT</v>
      </c>
      <c r="Q580" s="13" t="s">
        <v>124</v>
      </c>
      <c r="R580" s="13" t="s">
        <v>48</v>
      </c>
      <c r="S580" s="13" t="s">
        <v>36</v>
      </c>
      <c r="T580" s="13" t="s">
        <v>415</v>
      </c>
      <c r="U580" s="13" t="s">
        <v>65</v>
      </c>
      <c r="V580" s="13" t="s">
        <v>98</v>
      </c>
      <c r="W580" s="13" t="s">
        <v>95</v>
      </c>
      <c r="X580" s="192">
        <v>14626800</v>
      </c>
      <c r="Y580" s="193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85">
        <f t="shared" si="136"/>
        <v>126902.11680000002</v>
      </c>
      <c r="AD580" s="141">
        <v>0.12</v>
      </c>
      <c r="AE580" s="186">
        <f t="shared" si="137"/>
        <v>0</v>
      </c>
      <c r="AF580" s="186" t="str">
        <f>IF(AND(COUNTIFS($J$18:J580,J580)=1,AE580=1),1,"")</f>
        <v/>
      </c>
      <c r="AG580" s="186">
        <f>IF(C580="","",IF(AND(COUNTIFS($J$18:J580,J580)=1,C580&lt;&gt;""),1,""))</f>
        <v>1</v>
      </c>
      <c r="AH580" s="186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214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28</v>
      </c>
      <c r="B581" s="179">
        <v>2019</v>
      </c>
      <c r="C581" s="179">
        <v>1</v>
      </c>
      <c r="D581" s="39" t="str">
        <f t="shared" si="132"/>
        <v>Q4</v>
      </c>
      <c r="E581" s="13" t="s">
        <v>28</v>
      </c>
      <c r="F581" s="179">
        <v>2019</v>
      </c>
      <c r="G581" s="179">
        <v>1</v>
      </c>
      <c r="H581" s="191"/>
      <c r="I581" s="39" t="str">
        <f t="shared" si="134"/>
        <v>Q4</v>
      </c>
      <c r="J581" s="191" t="s">
        <v>686</v>
      </c>
      <c r="K581" s="191" t="s">
        <v>3094</v>
      </c>
      <c r="L581" s="17" t="s">
        <v>687</v>
      </c>
      <c r="M581" s="13" t="s">
        <v>46</v>
      </c>
      <c r="N581" s="13">
        <v>1</v>
      </c>
      <c r="O581" s="13"/>
      <c r="P581" s="39" t="str">
        <f t="shared" si="135"/>
        <v>MAIN UNIT</v>
      </c>
      <c r="Q581" s="13" t="s">
        <v>47</v>
      </c>
      <c r="R581" s="13" t="s">
        <v>48</v>
      </c>
      <c r="S581" s="13" t="s">
        <v>39</v>
      </c>
      <c r="T581" s="13" t="s">
        <v>385</v>
      </c>
      <c r="U581" s="13" t="s">
        <v>130</v>
      </c>
      <c r="V581" s="13" t="s">
        <v>131</v>
      </c>
      <c r="W581" s="13" t="s">
        <v>50</v>
      </c>
      <c r="X581" s="192">
        <v>360000</v>
      </c>
      <c r="Y581" s="193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85">
        <f t="shared" si="136"/>
        <v>42455.172413793109</v>
      </c>
      <c r="AD581" s="141">
        <v>0.1216</v>
      </c>
      <c r="AE581" s="186">
        <f t="shared" si="137"/>
        <v>0</v>
      </c>
      <c r="AF581" s="186" t="str">
        <f>IF(AND(COUNTIFS($J$18:J581,J581)=1,AE581=1),1,"")</f>
        <v/>
      </c>
      <c r="AG581" s="186">
        <f>IF(C581="","",IF(AND(COUNTIFS($J$18:J581,J581)=1,C581&lt;&gt;""),1,""))</f>
        <v>1</v>
      </c>
      <c r="AH581" s="186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214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34</v>
      </c>
      <c r="B582" s="179">
        <v>2019</v>
      </c>
      <c r="C582" s="179">
        <v>4</v>
      </c>
      <c r="D582" s="39" t="str">
        <f t="shared" si="132"/>
        <v>Q1</v>
      </c>
      <c r="E582" s="13" t="s">
        <v>34</v>
      </c>
      <c r="F582" s="179">
        <v>2019</v>
      </c>
      <c r="G582" s="179">
        <v>7</v>
      </c>
      <c r="H582" s="191"/>
      <c r="I582" s="39" t="str">
        <f t="shared" si="134"/>
        <v>Q2</v>
      </c>
      <c r="J582" s="191" t="s">
        <v>688</v>
      </c>
      <c r="K582" s="191" t="s">
        <v>689</v>
      </c>
      <c r="L582" s="17" t="s">
        <v>78</v>
      </c>
      <c r="M582" s="13" t="s">
        <v>46</v>
      </c>
      <c r="N582" s="13">
        <v>1</v>
      </c>
      <c r="O582" s="13"/>
      <c r="P582" s="39" t="str">
        <f t="shared" si="135"/>
        <v>MAIN UNIT</v>
      </c>
      <c r="Q582" s="13" t="s">
        <v>690</v>
      </c>
      <c r="R582" s="13" t="s">
        <v>648</v>
      </c>
      <c r="S582" s="13" t="s">
        <v>691</v>
      </c>
      <c r="T582" s="13" t="s">
        <v>64</v>
      </c>
      <c r="U582" s="13" t="s">
        <v>65</v>
      </c>
      <c r="V582" s="13" t="s">
        <v>692</v>
      </c>
      <c r="W582" s="13" t="s">
        <v>95</v>
      </c>
      <c r="X582" s="192">
        <v>13610000</v>
      </c>
      <c r="Y582" s="193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85">
        <f t="shared" si="136"/>
        <v>161444.54199999999</v>
      </c>
      <c r="AD582" s="141">
        <v>0.1603</v>
      </c>
      <c r="AE582" s="186">
        <f t="shared" si="137"/>
        <v>0</v>
      </c>
      <c r="AF582" s="186" t="str">
        <f>IF(AND(COUNTIFS($J$18:J582,J582)=1,AE582=1),1,"")</f>
        <v/>
      </c>
      <c r="AG582" s="186">
        <f>IF(C582="","",IF(AND(COUNTIFS($J$18:J582,J582)=1,C582&lt;&gt;""),1,""))</f>
        <v>1</v>
      </c>
      <c r="AH582" s="186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214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28</v>
      </c>
      <c r="B583" s="179">
        <v>2019</v>
      </c>
      <c r="C583" s="179">
        <v>3</v>
      </c>
      <c r="D583" s="39" t="str">
        <f t="shared" si="132"/>
        <v>Q4</v>
      </c>
      <c r="E583" s="13" t="s">
        <v>34</v>
      </c>
      <c r="F583" s="179">
        <v>2019</v>
      </c>
      <c r="G583" s="179">
        <v>7</v>
      </c>
      <c r="H583" s="191"/>
      <c r="I583" s="39" t="str">
        <f t="shared" si="134"/>
        <v>Q2</v>
      </c>
      <c r="J583" s="191" t="s">
        <v>693</v>
      </c>
      <c r="K583" s="191" t="s">
        <v>292</v>
      </c>
      <c r="L583" s="17" t="s">
        <v>78</v>
      </c>
      <c r="M583" s="13" t="s">
        <v>46</v>
      </c>
      <c r="N583" s="13">
        <v>1</v>
      </c>
      <c r="O583" s="13"/>
      <c r="P583" s="39" t="str">
        <f t="shared" si="135"/>
        <v>MAIN UNIT</v>
      </c>
      <c r="Q583" s="13" t="s">
        <v>47</v>
      </c>
      <c r="R583" s="13" t="s">
        <v>48</v>
      </c>
      <c r="S583" s="13" t="s">
        <v>39</v>
      </c>
      <c r="T583" s="13" t="s">
        <v>293</v>
      </c>
      <c r="U583" s="13" t="s">
        <v>256</v>
      </c>
      <c r="V583" s="13" t="s">
        <v>163</v>
      </c>
      <c r="W583" s="13" t="s">
        <v>50</v>
      </c>
      <c r="X583" s="192">
        <v>935172.4</v>
      </c>
      <c r="Y583" s="193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85">
        <f t="shared" si="136"/>
        <v>75238.757510973475</v>
      </c>
      <c r="AD583" s="141">
        <v>8.0100000000000005E-2</v>
      </c>
      <c r="AE583" s="186">
        <f t="shared" si="137"/>
        <v>0</v>
      </c>
      <c r="AF583" s="186" t="str">
        <f>IF(AND(COUNTIFS($J$18:J583,J583)=1,AE583=1),1,"")</f>
        <v/>
      </c>
      <c r="AG583" s="186">
        <f>IF(C583="","",IF(AND(COUNTIFS($J$18:J583,J583)=1,C583&lt;&gt;""),1,""))</f>
        <v>1</v>
      </c>
      <c r="AH583" s="186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214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28</v>
      </c>
      <c r="B584" s="179">
        <v>2019</v>
      </c>
      <c r="C584" s="179">
        <v>3</v>
      </c>
      <c r="D584" s="39" t="str">
        <f t="shared" si="132"/>
        <v>Q4</v>
      </c>
      <c r="E584" s="13" t="s">
        <v>34</v>
      </c>
      <c r="F584" s="179">
        <v>2019</v>
      </c>
      <c r="G584" s="179">
        <v>7</v>
      </c>
      <c r="H584" s="191"/>
      <c r="I584" s="39" t="str">
        <f t="shared" si="134"/>
        <v>Q2</v>
      </c>
      <c r="J584" s="191" t="s">
        <v>694</v>
      </c>
      <c r="K584" s="191" t="s">
        <v>695</v>
      </c>
      <c r="L584" s="17" t="s">
        <v>78</v>
      </c>
      <c r="M584" s="13" t="s">
        <v>46</v>
      </c>
      <c r="N584" s="13">
        <v>1</v>
      </c>
      <c r="O584" s="13"/>
      <c r="P584" s="39" t="str">
        <f t="shared" si="135"/>
        <v>MAIN UNIT</v>
      </c>
      <c r="Q584" s="13" t="s">
        <v>55</v>
      </c>
      <c r="R584" s="13" t="s">
        <v>48</v>
      </c>
      <c r="S584" s="13" t="s">
        <v>36</v>
      </c>
      <c r="T584" s="13" t="s">
        <v>64</v>
      </c>
      <c r="U584" s="13" t="s">
        <v>65</v>
      </c>
      <c r="V584" s="13" t="s">
        <v>66</v>
      </c>
      <c r="W584" s="13" t="s">
        <v>95</v>
      </c>
      <c r="X584" s="192">
        <v>13707000</v>
      </c>
      <c r="Y584" s="193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85">
        <f t="shared" si="136"/>
        <v>169188.24240000002</v>
      </c>
      <c r="AD584" s="141">
        <v>0.1668</v>
      </c>
      <c r="AE584" s="186">
        <f t="shared" si="137"/>
        <v>1</v>
      </c>
      <c r="AF584" s="186">
        <f>IF(AND(COUNTIFS($J$18:J584,J584)=1,AE584=1),1,"")</f>
        <v>1</v>
      </c>
      <c r="AG584" s="186">
        <f>IF(C584="","",IF(AND(COUNTIFS($J$18:J584,J584)=1,C584&lt;&gt;""),1,""))</f>
        <v>1</v>
      </c>
      <c r="AH584" s="186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214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34</v>
      </c>
      <c r="B585" s="179">
        <v>2019</v>
      </c>
      <c r="C585" s="179">
        <v>7</v>
      </c>
      <c r="D585" s="39" t="str">
        <f t="shared" si="132"/>
        <v>Q2</v>
      </c>
      <c r="E585" s="13" t="s">
        <v>34</v>
      </c>
      <c r="F585" s="179">
        <v>2019</v>
      </c>
      <c r="G585" s="179">
        <v>7</v>
      </c>
      <c r="H585" s="191"/>
      <c r="I585" s="39" t="str">
        <f t="shared" si="134"/>
        <v>Q2</v>
      </c>
      <c r="J585" s="191" t="s">
        <v>696</v>
      </c>
      <c r="K585" s="191" t="s">
        <v>3323</v>
      </c>
      <c r="L585" s="17" t="s">
        <v>78</v>
      </c>
      <c r="M585" s="13" t="s">
        <v>46</v>
      </c>
      <c r="N585" s="13">
        <v>1</v>
      </c>
      <c r="O585" s="13"/>
      <c r="P585" s="39" t="str">
        <f t="shared" si="135"/>
        <v>MAIN UNIT</v>
      </c>
      <c r="Q585" s="13" t="s">
        <v>586</v>
      </c>
      <c r="R585" s="13" t="s">
        <v>242</v>
      </c>
      <c r="S585" s="13" t="s">
        <v>243</v>
      </c>
      <c r="T585" s="13" t="s">
        <v>64</v>
      </c>
      <c r="U585" s="13" t="s">
        <v>65</v>
      </c>
      <c r="V585" s="13" t="s">
        <v>245</v>
      </c>
      <c r="W585" s="13" t="s">
        <v>95</v>
      </c>
      <c r="X585" s="192">
        <v>14000000</v>
      </c>
      <c r="Y585" s="193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85">
        <f t="shared" si="136"/>
        <v>173737.19999999998</v>
      </c>
      <c r="AD585" s="141">
        <v>0.16769999999999999</v>
      </c>
      <c r="AE585" s="186">
        <f t="shared" si="137"/>
        <v>0</v>
      </c>
      <c r="AF585" s="186" t="str">
        <f>IF(AND(COUNTIFS($J$18:J585,J585)=1,AE585=1),1,"")</f>
        <v/>
      </c>
      <c r="AG585" s="186">
        <f>IF(C585="","",IF(AND(COUNTIFS($J$18:J585,J585)=1,C585&lt;&gt;""),1,""))</f>
        <v>1</v>
      </c>
      <c r="AH585" s="186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214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34</v>
      </c>
      <c r="B586" s="179">
        <v>2019</v>
      </c>
      <c r="C586" s="179">
        <v>7</v>
      </c>
      <c r="D586" s="39" t="str">
        <f t="shared" si="132"/>
        <v>Q2</v>
      </c>
      <c r="E586" s="13" t="s">
        <v>34</v>
      </c>
      <c r="F586" s="179">
        <v>2019</v>
      </c>
      <c r="G586" s="179">
        <v>7</v>
      </c>
      <c r="H586" s="191"/>
      <c r="I586" s="39" t="str">
        <f t="shared" si="134"/>
        <v>Q2</v>
      </c>
      <c r="J586" s="191" t="s">
        <v>697</v>
      </c>
      <c r="K586" s="191" t="s">
        <v>3323</v>
      </c>
      <c r="L586" s="17" t="s">
        <v>78</v>
      </c>
      <c r="M586" s="13" t="s">
        <v>46</v>
      </c>
      <c r="N586" s="13">
        <v>1</v>
      </c>
      <c r="O586" s="13"/>
      <c r="P586" s="39" t="str">
        <f t="shared" si="135"/>
        <v>MAIN UNIT</v>
      </c>
      <c r="Q586" s="13" t="s">
        <v>586</v>
      </c>
      <c r="R586" s="13" t="s">
        <v>242</v>
      </c>
      <c r="S586" s="13" t="s">
        <v>243</v>
      </c>
      <c r="T586" s="13" t="s">
        <v>64</v>
      </c>
      <c r="U586" s="13" t="s">
        <v>65</v>
      </c>
      <c r="V586" s="13" t="s">
        <v>245</v>
      </c>
      <c r="W586" s="13" t="s">
        <v>95</v>
      </c>
      <c r="X586" s="192">
        <v>14000000</v>
      </c>
      <c r="Y586" s="193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85">
        <f t="shared" si="136"/>
        <v>173737.19999999998</v>
      </c>
      <c r="AD586" s="141">
        <v>0.16769999999999999</v>
      </c>
      <c r="AE586" s="186">
        <f t="shared" si="137"/>
        <v>0</v>
      </c>
      <c r="AF586" s="186" t="str">
        <f>IF(AND(COUNTIFS($J$18:J586,J586)=1,AE586=1),1,"")</f>
        <v/>
      </c>
      <c r="AG586" s="186" t="str">
        <f>IF(C586="","",IF(AND(COUNTIFS($J$18:J586,J586)=1,C586&lt;&gt;""),1,""))</f>
        <v/>
      </c>
      <c r="AH586" s="186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214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34</v>
      </c>
      <c r="B587" s="179">
        <v>2019</v>
      </c>
      <c r="C587" s="179">
        <v>7</v>
      </c>
      <c r="D587" s="39" t="str">
        <f t="shared" si="132"/>
        <v>Q2</v>
      </c>
      <c r="E587" s="13" t="s">
        <v>34</v>
      </c>
      <c r="F587" s="179">
        <v>2019</v>
      </c>
      <c r="G587" s="179">
        <v>7</v>
      </c>
      <c r="H587" s="191"/>
      <c r="I587" s="39" t="str">
        <f t="shared" si="134"/>
        <v>Q2</v>
      </c>
      <c r="J587" s="191" t="s">
        <v>697</v>
      </c>
      <c r="K587" s="191" t="s">
        <v>3323</v>
      </c>
      <c r="L587" s="17" t="s">
        <v>54</v>
      </c>
      <c r="M587" s="13" t="s">
        <v>46</v>
      </c>
      <c r="N587" s="13">
        <v>1</v>
      </c>
      <c r="O587" s="13"/>
      <c r="P587" s="39" t="str">
        <f t="shared" si="135"/>
        <v>MAIN UNIT</v>
      </c>
      <c r="Q587" s="13" t="s">
        <v>586</v>
      </c>
      <c r="R587" s="13" t="s">
        <v>242</v>
      </c>
      <c r="S587" s="13" t="s">
        <v>243</v>
      </c>
      <c r="T587" s="13" t="s">
        <v>64</v>
      </c>
      <c r="U587" s="13" t="s">
        <v>65</v>
      </c>
      <c r="V587" s="13" t="s">
        <v>245</v>
      </c>
      <c r="W587" s="13" t="s">
        <v>95</v>
      </c>
      <c r="X587" s="192">
        <v>10000000</v>
      </c>
      <c r="Y587" s="193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85">
        <f t="shared" si="136"/>
        <v>124097.99999999999</v>
      </c>
      <c r="AD587" s="141">
        <v>0.16769999999999999</v>
      </c>
      <c r="AE587" s="186">
        <f t="shared" si="137"/>
        <v>0</v>
      </c>
      <c r="AF587" s="186" t="str">
        <f>IF(AND(COUNTIFS($J$18:J587,J587)=1,AE587=1),1,"")</f>
        <v/>
      </c>
      <c r="AG587" s="186" t="str">
        <f>IF(C587="","",IF(AND(COUNTIFS($J$18:J587,J587)=1,C587&lt;&gt;""),1,""))</f>
        <v/>
      </c>
      <c r="AH587" s="186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214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34</v>
      </c>
      <c r="B588" s="179">
        <v>2019</v>
      </c>
      <c r="C588" s="179">
        <v>7</v>
      </c>
      <c r="D588" s="39" t="str">
        <f t="shared" si="132"/>
        <v>Q2</v>
      </c>
      <c r="E588" s="13" t="s">
        <v>34</v>
      </c>
      <c r="F588" s="179">
        <v>2019</v>
      </c>
      <c r="G588" s="179">
        <v>7</v>
      </c>
      <c r="H588" s="191"/>
      <c r="I588" s="39" t="str">
        <f t="shared" si="134"/>
        <v>Q2</v>
      </c>
      <c r="J588" s="191" t="s">
        <v>696</v>
      </c>
      <c r="K588" s="191" t="s">
        <v>3323</v>
      </c>
      <c r="L588" s="17" t="s">
        <v>54</v>
      </c>
      <c r="M588" s="13" t="s">
        <v>46</v>
      </c>
      <c r="N588" s="13">
        <v>1</v>
      </c>
      <c r="O588" s="13"/>
      <c r="P588" s="39" t="str">
        <f t="shared" si="135"/>
        <v>MAIN UNIT</v>
      </c>
      <c r="Q588" s="13" t="s">
        <v>586</v>
      </c>
      <c r="R588" s="13" t="s">
        <v>242</v>
      </c>
      <c r="S588" s="13" t="s">
        <v>243</v>
      </c>
      <c r="T588" s="13" t="s">
        <v>64</v>
      </c>
      <c r="U588" s="13" t="s">
        <v>65</v>
      </c>
      <c r="V588" s="13" t="s">
        <v>245</v>
      </c>
      <c r="W588" s="13" t="s">
        <v>95</v>
      </c>
      <c r="X588" s="192">
        <v>10000000</v>
      </c>
      <c r="Y588" s="193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85">
        <f t="shared" si="136"/>
        <v>124097.99999999999</v>
      </c>
      <c r="AD588" s="141">
        <v>0.16769999999999999</v>
      </c>
      <c r="AE588" s="186">
        <f t="shared" si="137"/>
        <v>0</v>
      </c>
      <c r="AF588" s="186" t="str">
        <f>IF(AND(COUNTIFS($J$18:J588,J588)=1,AE588=1),1,"")</f>
        <v/>
      </c>
      <c r="AG588" s="186" t="str">
        <f>IF(C588="","",IF(AND(COUNTIFS($J$18:J588,J588)=1,C588&lt;&gt;""),1,""))</f>
        <v/>
      </c>
      <c r="AH588" s="186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214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34</v>
      </c>
      <c r="B589" s="179">
        <v>2019</v>
      </c>
      <c r="C589" s="179">
        <v>7</v>
      </c>
      <c r="D589" s="39" t="str">
        <f t="shared" si="132"/>
        <v>Q2</v>
      </c>
      <c r="E589" s="13" t="s">
        <v>34</v>
      </c>
      <c r="F589" s="179">
        <v>2019</v>
      </c>
      <c r="G589" s="179">
        <v>7</v>
      </c>
      <c r="H589" s="191"/>
      <c r="I589" s="39" t="str">
        <f t="shared" si="134"/>
        <v>Q2</v>
      </c>
      <c r="J589" s="191" t="s">
        <v>698</v>
      </c>
      <c r="K589" s="191" t="s">
        <v>3119</v>
      </c>
      <c r="L589" s="17" t="s">
        <v>54</v>
      </c>
      <c r="M589" s="13" t="s">
        <v>46</v>
      </c>
      <c r="N589" s="13">
        <v>1</v>
      </c>
      <c r="O589" s="13"/>
      <c r="P589" s="39" t="str">
        <f t="shared" si="135"/>
        <v>MAIN UNIT</v>
      </c>
      <c r="Q589" s="13" t="s">
        <v>586</v>
      </c>
      <c r="R589" s="13" t="s">
        <v>242</v>
      </c>
      <c r="S589" s="13" t="s">
        <v>37</v>
      </c>
      <c r="T589" s="13" t="s">
        <v>195</v>
      </c>
      <c r="U589" s="13" t="s">
        <v>196</v>
      </c>
      <c r="V589" s="13" t="s">
        <v>197</v>
      </c>
      <c r="W589" s="13" t="s">
        <v>50</v>
      </c>
      <c r="X589" s="192">
        <v>600687.5</v>
      </c>
      <c r="Y589" s="193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85">
        <f t="shared" si="136"/>
        <v>72401.449115044263</v>
      </c>
      <c r="AD589" s="141">
        <v>0.12</v>
      </c>
      <c r="AE589" s="186">
        <f t="shared" si="137"/>
        <v>0</v>
      </c>
      <c r="AF589" s="186" t="str">
        <f>IF(AND(COUNTIFS($J$18:J589,J589)=1,AE589=1),1,"")</f>
        <v/>
      </c>
      <c r="AG589" s="186">
        <f>IF(C589="","",IF(AND(COUNTIFS($J$18:J589,J589)=1,C589&lt;&gt;""),1,""))</f>
        <v>1</v>
      </c>
      <c r="AH589" s="186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214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34</v>
      </c>
      <c r="B590" s="179">
        <v>2019</v>
      </c>
      <c r="C590" s="179">
        <v>7</v>
      </c>
      <c r="D590" s="39" t="str">
        <f t="shared" si="132"/>
        <v>Q2</v>
      </c>
      <c r="E590" s="13" t="s">
        <v>34</v>
      </c>
      <c r="F590" s="179">
        <v>2019</v>
      </c>
      <c r="G590" s="179">
        <v>7</v>
      </c>
      <c r="H590" s="191"/>
      <c r="I590" s="39" t="str">
        <f t="shared" si="134"/>
        <v>Q2</v>
      </c>
      <c r="J590" s="191" t="s">
        <v>698</v>
      </c>
      <c r="K590" s="191" t="s">
        <v>3119</v>
      </c>
      <c r="L590" s="17" t="s">
        <v>54</v>
      </c>
      <c r="M590" s="13" t="s">
        <v>46</v>
      </c>
      <c r="N590" s="13">
        <v>1</v>
      </c>
      <c r="O590" s="13"/>
      <c r="P590" s="39" t="str">
        <f t="shared" si="135"/>
        <v>MAIN UNIT</v>
      </c>
      <c r="Q590" s="13" t="s">
        <v>586</v>
      </c>
      <c r="R590" s="13" t="s">
        <v>242</v>
      </c>
      <c r="S590" s="13" t="s">
        <v>37</v>
      </c>
      <c r="T590" s="13" t="s">
        <v>195</v>
      </c>
      <c r="U590" s="13" t="s">
        <v>196</v>
      </c>
      <c r="V590" s="13" t="s">
        <v>197</v>
      </c>
      <c r="W590" s="13" t="s">
        <v>50</v>
      </c>
      <c r="X590" s="192">
        <v>600687.5</v>
      </c>
      <c r="Y590" s="193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85">
        <f t="shared" si="136"/>
        <v>72401.449115044263</v>
      </c>
      <c r="AD590" s="141">
        <v>0.12</v>
      </c>
      <c r="AE590" s="186">
        <f t="shared" si="137"/>
        <v>0</v>
      </c>
      <c r="AF590" s="186" t="str">
        <f>IF(AND(COUNTIFS($J$18:J590,J590)=1,AE590=1),1,"")</f>
        <v/>
      </c>
      <c r="AG590" s="186" t="str">
        <f>IF(C590="","",IF(AND(COUNTIFS($J$18:J590,J590)=1,C590&lt;&gt;""),1,""))</f>
        <v/>
      </c>
      <c r="AH590" s="186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214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34</v>
      </c>
      <c r="B591" s="179">
        <v>2019</v>
      </c>
      <c r="C591" s="179">
        <v>7</v>
      </c>
      <c r="D591" s="39" t="str">
        <f t="shared" si="132"/>
        <v>Q2</v>
      </c>
      <c r="E591" s="13" t="s">
        <v>34</v>
      </c>
      <c r="F591" s="179">
        <v>2019</v>
      </c>
      <c r="G591" s="179">
        <v>7</v>
      </c>
      <c r="H591" s="191"/>
      <c r="I591" s="39" t="str">
        <f t="shared" si="134"/>
        <v>Q2</v>
      </c>
      <c r="J591" s="191" t="s">
        <v>698</v>
      </c>
      <c r="K591" s="191" t="s">
        <v>3119</v>
      </c>
      <c r="L591" s="17" t="s">
        <v>54</v>
      </c>
      <c r="M591" s="13" t="s">
        <v>46</v>
      </c>
      <c r="N591" s="13">
        <v>1</v>
      </c>
      <c r="O591" s="13"/>
      <c r="P591" s="39" t="str">
        <f t="shared" si="135"/>
        <v>MAIN UNIT</v>
      </c>
      <c r="Q591" s="13" t="s">
        <v>586</v>
      </c>
      <c r="R591" s="13" t="s">
        <v>242</v>
      </c>
      <c r="S591" s="13" t="s">
        <v>37</v>
      </c>
      <c r="T591" s="13" t="s">
        <v>195</v>
      </c>
      <c r="U591" s="13" t="s">
        <v>196</v>
      </c>
      <c r="V591" s="13" t="s">
        <v>197</v>
      </c>
      <c r="W591" s="13" t="s">
        <v>50</v>
      </c>
      <c r="X591" s="192">
        <v>600687.5</v>
      </c>
      <c r="Y591" s="193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85">
        <f t="shared" si="136"/>
        <v>72401.449115044263</v>
      </c>
      <c r="AD591" s="141">
        <v>0.12</v>
      </c>
      <c r="AE591" s="186">
        <f t="shared" si="137"/>
        <v>0</v>
      </c>
      <c r="AF591" s="186" t="str">
        <f>IF(AND(COUNTIFS($J$18:J591,J591)=1,AE591=1),1,"")</f>
        <v/>
      </c>
      <c r="AG591" s="186" t="str">
        <f>IF(C591="","",IF(AND(COUNTIFS($J$18:J591,J591)=1,C591&lt;&gt;""),1,""))</f>
        <v/>
      </c>
      <c r="AH591" s="186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214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34</v>
      </c>
      <c r="B592" s="179">
        <v>2019</v>
      </c>
      <c r="C592" s="179">
        <v>7</v>
      </c>
      <c r="D592" s="39" t="str">
        <f t="shared" si="132"/>
        <v>Q2</v>
      </c>
      <c r="E592" s="13" t="s">
        <v>34</v>
      </c>
      <c r="F592" s="179">
        <v>2019</v>
      </c>
      <c r="G592" s="179">
        <v>7</v>
      </c>
      <c r="H592" s="191"/>
      <c r="I592" s="39" t="str">
        <f t="shared" si="134"/>
        <v>Q2</v>
      </c>
      <c r="J592" s="191" t="s">
        <v>698</v>
      </c>
      <c r="K592" s="191" t="s">
        <v>3119</v>
      </c>
      <c r="L592" s="17" t="s">
        <v>54</v>
      </c>
      <c r="M592" s="13" t="s">
        <v>46</v>
      </c>
      <c r="N592" s="13">
        <v>1</v>
      </c>
      <c r="O592" s="13"/>
      <c r="P592" s="39" t="str">
        <f t="shared" si="135"/>
        <v>MAIN UNIT</v>
      </c>
      <c r="Q592" s="13" t="s">
        <v>586</v>
      </c>
      <c r="R592" s="13" t="s">
        <v>242</v>
      </c>
      <c r="S592" s="13" t="s">
        <v>37</v>
      </c>
      <c r="T592" s="13" t="s">
        <v>195</v>
      </c>
      <c r="U592" s="13" t="s">
        <v>196</v>
      </c>
      <c r="V592" s="13" t="s">
        <v>197</v>
      </c>
      <c r="W592" s="13" t="s">
        <v>50</v>
      </c>
      <c r="X592" s="192">
        <v>600687.5</v>
      </c>
      <c r="Y592" s="193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85">
        <f t="shared" si="136"/>
        <v>72401.449115044263</v>
      </c>
      <c r="AD592" s="141">
        <v>0.12</v>
      </c>
      <c r="AE592" s="186">
        <f t="shared" si="137"/>
        <v>0</v>
      </c>
      <c r="AF592" s="186" t="str">
        <f>IF(AND(COUNTIFS($J$18:J592,J592)=1,AE592=1),1,"")</f>
        <v/>
      </c>
      <c r="AG592" s="186" t="str">
        <f>IF(C592="","",IF(AND(COUNTIFS($J$18:J592,J592)=1,C592&lt;&gt;""),1,""))</f>
        <v/>
      </c>
      <c r="AH592" s="186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214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34</v>
      </c>
      <c r="B593" s="179">
        <v>2019</v>
      </c>
      <c r="C593" s="179">
        <v>7</v>
      </c>
      <c r="D593" s="39" t="str">
        <f t="shared" si="132"/>
        <v>Q2</v>
      </c>
      <c r="E593" s="13" t="s">
        <v>34</v>
      </c>
      <c r="F593" s="179">
        <v>2019</v>
      </c>
      <c r="G593" s="179">
        <v>7</v>
      </c>
      <c r="H593" s="191"/>
      <c r="I593" s="39" t="str">
        <f t="shared" si="134"/>
        <v>Q2</v>
      </c>
      <c r="J593" s="191" t="s">
        <v>699</v>
      </c>
      <c r="K593" s="191" t="s">
        <v>700</v>
      </c>
      <c r="L593" s="17" t="s">
        <v>449</v>
      </c>
      <c r="M593" s="13" t="s">
        <v>46</v>
      </c>
      <c r="N593" s="13">
        <v>1</v>
      </c>
      <c r="O593" s="13"/>
      <c r="P593" s="39" t="str">
        <f t="shared" si="135"/>
        <v>MAIN UNIT</v>
      </c>
      <c r="Q593" s="13" t="s">
        <v>586</v>
      </c>
      <c r="R593" s="13" t="s">
        <v>48</v>
      </c>
      <c r="S593" s="13" t="s">
        <v>243</v>
      </c>
      <c r="T593" s="13" t="s">
        <v>64</v>
      </c>
      <c r="U593" s="13" t="s">
        <v>65</v>
      </c>
      <c r="V593" s="13" t="s">
        <v>701</v>
      </c>
      <c r="W593" s="13" t="s">
        <v>50</v>
      </c>
      <c r="X593" s="192">
        <v>934800</v>
      </c>
      <c r="Y593" s="193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85">
        <f t="shared" si="136"/>
        <v>65631.646194690271</v>
      </c>
      <c r="AD593" s="141">
        <v>6.9900000000000004E-2</v>
      </c>
      <c r="AE593" s="186">
        <f t="shared" si="137"/>
        <v>0</v>
      </c>
      <c r="AF593" s="186" t="str">
        <f>IF(AND(COUNTIFS($J$18:J593,J593)=1,AE593=1),1,"")</f>
        <v/>
      </c>
      <c r="AG593" s="186">
        <f>IF(C593="","",IF(AND(COUNTIFS($J$18:J593,J593)=1,C593&lt;&gt;""),1,""))</f>
        <v>1</v>
      </c>
      <c r="AH593" s="186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214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34</v>
      </c>
      <c r="B594" s="179">
        <v>2019</v>
      </c>
      <c r="C594" s="179">
        <v>7</v>
      </c>
      <c r="D594" s="39" t="str">
        <f t="shared" si="132"/>
        <v>Q2</v>
      </c>
      <c r="E594" s="13" t="s">
        <v>34</v>
      </c>
      <c r="F594" s="179">
        <v>2019</v>
      </c>
      <c r="G594" s="179">
        <v>7</v>
      </c>
      <c r="H594" s="191"/>
      <c r="I594" s="39" t="str">
        <f t="shared" si="134"/>
        <v>Q2</v>
      </c>
      <c r="J594" s="191" t="s">
        <v>702</v>
      </c>
      <c r="K594" s="191" t="s">
        <v>703</v>
      </c>
      <c r="L594" s="17" t="s">
        <v>78</v>
      </c>
      <c r="M594" s="13" t="s">
        <v>46</v>
      </c>
      <c r="N594" s="13">
        <v>1</v>
      </c>
      <c r="O594" s="13"/>
      <c r="P594" s="39" t="str">
        <f t="shared" si="135"/>
        <v>MAIN UNIT</v>
      </c>
      <c r="Q594" s="13" t="s">
        <v>586</v>
      </c>
      <c r="R594" s="13" t="s">
        <v>242</v>
      </c>
      <c r="S594" s="13" t="s">
        <v>243</v>
      </c>
      <c r="T594" s="13" t="s">
        <v>64</v>
      </c>
      <c r="U594" s="13" t="s">
        <v>3324</v>
      </c>
      <c r="V594" s="13" t="s">
        <v>704</v>
      </c>
      <c r="W594" s="13" t="s">
        <v>246</v>
      </c>
      <c r="X594" s="192">
        <v>11900000</v>
      </c>
      <c r="Y594" s="193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85">
        <f t="shared" si="136"/>
        <v>126013.86</v>
      </c>
      <c r="AD594" s="141">
        <v>0.1431</v>
      </c>
      <c r="AE594" s="186">
        <f t="shared" si="137"/>
        <v>0</v>
      </c>
      <c r="AF594" s="186" t="str">
        <f>IF(AND(COUNTIFS($J$18:J594,J594)=1,AE594=1),1,"")</f>
        <v/>
      </c>
      <c r="AG594" s="186">
        <f>IF(C594="","",IF(AND(COUNTIFS($J$18:J594,J594)=1,C594&lt;&gt;""),1,""))</f>
        <v>1</v>
      </c>
      <c r="AH594" s="186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214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34</v>
      </c>
      <c r="B595" s="179">
        <v>2019</v>
      </c>
      <c r="C595" s="179">
        <v>7</v>
      </c>
      <c r="D595" s="39" t="str">
        <f t="shared" si="132"/>
        <v>Q2</v>
      </c>
      <c r="E595" s="13" t="s">
        <v>34</v>
      </c>
      <c r="F595" s="179">
        <v>2019</v>
      </c>
      <c r="G595" s="179">
        <v>7</v>
      </c>
      <c r="H595" s="191"/>
      <c r="I595" s="39" t="str">
        <f t="shared" si="134"/>
        <v>Q2</v>
      </c>
      <c r="J595" s="191" t="s">
        <v>702</v>
      </c>
      <c r="K595" s="191" t="s">
        <v>703</v>
      </c>
      <c r="L595" s="17" t="s">
        <v>78</v>
      </c>
      <c r="M595" s="13" t="s">
        <v>46</v>
      </c>
      <c r="N595" s="13">
        <v>1</v>
      </c>
      <c r="O595" s="13"/>
      <c r="P595" s="39" t="str">
        <f t="shared" si="135"/>
        <v>MAIN UNIT</v>
      </c>
      <c r="Q595" s="13" t="s">
        <v>586</v>
      </c>
      <c r="R595" s="13" t="s">
        <v>242</v>
      </c>
      <c r="S595" s="13" t="s">
        <v>243</v>
      </c>
      <c r="T595" s="13" t="s">
        <v>64</v>
      </c>
      <c r="U595" s="13" t="s">
        <v>3324</v>
      </c>
      <c r="V595" s="13" t="s">
        <v>704</v>
      </c>
      <c r="W595" s="13" t="s">
        <v>246</v>
      </c>
      <c r="X595" s="192">
        <v>11900000</v>
      </c>
      <c r="Y595" s="193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85">
        <f t="shared" si="136"/>
        <v>126013.86</v>
      </c>
      <c r="AD595" s="141">
        <v>0.1431</v>
      </c>
      <c r="AE595" s="186">
        <f t="shared" si="137"/>
        <v>0</v>
      </c>
      <c r="AF595" s="186" t="str">
        <f>IF(AND(COUNTIFS($J$18:J595,J595)=1,AE595=1),1,"")</f>
        <v/>
      </c>
      <c r="AG595" s="186" t="str">
        <f>IF(C595="","",IF(AND(COUNTIFS($J$18:J595,J595)=1,C595&lt;&gt;""),1,""))</f>
        <v/>
      </c>
      <c r="AH595" s="186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214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34</v>
      </c>
      <c r="B596" s="179">
        <v>2019</v>
      </c>
      <c r="C596" s="179">
        <v>7</v>
      </c>
      <c r="D596" s="39" t="str">
        <f t="shared" si="132"/>
        <v>Q2</v>
      </c>
      <c r="E596" s="13" t="s">
        <v>34</v>
      </c>
      <c r="F596" s="179">
        <v>2019</v>
      </c>
      <c r="G596" s="179">
        <v>7</v>
      </c>
      <c r="H596" s="191"/>
      <c r="I596" s="39" t="str">
        <f t="shared" si="134"/>
        <v>Q2</v>
      </c>
      <c r="J596" s="191" t="s">
        <v>705</v>
      </c>
      <c r="K596" s="191" t="s">
        <v>3119</v>
      </c>
      <c r="L596" s="17" t="s">
        <v>78</v>
      </c>
      <c r="M596" s="13" t="s">
        <v>46</v>
      </c>
      <c r="N596" s="13">
        <v>1</v>
      </c>
      <c r="O596" s="13"/>
      <c r="P596" s="39" t="str">
        <f t="shared" si="135"/>
        <v>MAIN UNIT</v>
      </c>
      <c r="Q596" s="13" t="s">
        <v>47</v>
      </c>
      <c r="R596" s="13" t="s">
        <v>48</v>
      </c>
      <c r="S596" s="13" t="s">
        <v>37</v>
      </c>
      <c r="T596" s="13" t="s">
        <v>195</v>
      </c>
      <c r="U596" s="13" t="s">
        <v>196</v>
      </c>
      <c r="V596" s="13" t="s">
        <v>197</v>
      </c>
      <c r="W596" s="13" t="s">
        <v>50</v>
      </c>
      <c r="X596" s="192">
        <v>764375</v>
      </c>
      <c r="Y596" s="193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85">
        <f t="shared" si="136"/>
        <v>92130.862831858409</v>
      </c>
      <c r="AD596" s="141">
        <v>0.12</v>
      </c>
      <c r="AE596" s="186">
        <f t="shared" si="137"/>
        <v>0</v>
      </c>
      <c r="AF596" s="186" t="str">
        <f>IF(AND(COUNTIFS($J$18:J596,J596)=1,AE596=1),1,"")</f>
        <v/>
      </c>
      <c r="AG596" s="186">
        <f>IF(C596="","",IF(AND(COUNTIFS($J$18:J596,J596)=1,C596&lt;&gt;""),1,""))</f>
        <v>1</v>
      </c>
      <c r="AH596" s="186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214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34</v>
      </c>
      <c r="B597" s="179">
        <v>2019</v>
      </c>
      <c r="C597" s="179">
        <v>7</v>
      </c>
      <c r="D597" s="39" t="str">
        <f t="shared" si="132"/>
        <v>Q2</v>
      </c>
      <c r="E597" s="13" t="s">
        <v>34</v>
      </c>
      <c r="F597" s="179">
        <v>2019</v>
      </c>
      <c r="G597" s="179">
        <v>7</v>
      </c>
      <c r="H597" s="191"/>
      <c r="I597" s="39" t="str">
        <f t="shared" si="134"/>
        <v>Q2</v>
      </c>
      <c r="J597" s="191" t="s">
        <v>705</v>
      </c>
      <c r="K597" s="191" t="s">
        <v>3119</v>
      </c>
      <c r="L597" s="17" t="s">
        <v>78</v>
      </c>
      <c r="M597" s="13" t="s">
        <v>46</v>
      </c>
      <c r="N597" s="13">
        <v>1</v>
      </c>
      <c r="O597" s="13"/>
      <c r="P597" s="39" t="str">
        <f t="shared" si="135"/>
        <v>MAIN UNIT</v>
      </c>
      <c r="Q597" s="13" t="s">
        <v>47</v>
      </c>
      <c r="R597" s="13" t="s">
        <v>48</v>
      </c>
      <c r="S597" s="13" t="s">
        <v>37</v>
      </c>
      <c r="T597" s="13" t="s">
        <v>195</v>
      </c>
      <c r="U597" s="13" t="s">
        <v>196</v>
      </c>
      <c r="V597" s="13" t="s">
        <v>197</v>
      </c>
      <c r="W597" s="13" t="s">
        <v>50</v>
      </c>
      <c r="X597" s="192">
        <v>764375</v>
      </c>
      <c r="Y597" s="193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85">
        <f t="shared" si="136"/>
        <v>92130.862831858409</v>
      </c>
      <c r="AD597" s="141">
        <v>0.12</v>
      </c>
      <c r="AE597" s="186">
        <f t="shared" si="137"/>
        <v>0</v>
      </c>
      <c r="AF597" s="186" t="str">
        <f>IF(AND(COUNTIFS($J$18:J597,J597)=1,AE597=1),1,"")</f>
        <v/>
      </c>
      <c r="AG597" s="186" t="str">
        <f>IF(C597="","",IF(AND(COUNTIFS($J$18:J597,J597)=1,C597&lt;&gt;""),1,""))</f>
        <v/>
      </c>
      <c r="AH597" s="186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214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34</v>
      </c>
      <c r="B598" s="179">
        <v>2019</v>
      </c>
      <c r="C598" s="179">
        <v>6</v>
      </c>
      <c r="D598" s="39" t="str">
        <f t="shared" si="132"/>
        <v>Q1</v>
      </c>
      <c r="E598" s="13" t="s">
        <v>34</v>
      </c>
      <c r="F598" s="179">
        <v>2019</v>
      </c>
      <c r="G598" s="179">
        <v>7</v>
      </c>
      <c r="H598" s="191"/>
      <c r="I598" s="39" t="str">
        <f t="shared" si="134"/>
        <v>Q2</v>
      </c>
      <c r="J598" s="191" t="s">
        <v>706</v>
      </c>
      <c r="K598" s="191" t="s">
        <v>707</v>
      </c>
      <c r="L598" s="17" t="s">
        <v>54</v>
      </c>
      <c r="M598" s="13" t="s">
        <v>46</v>
      </c>
      <c r="N598" s="13">
        <v>1</v>
      </c>
      <c r="O598" s="13"/>
      <c r="P598" s="39" t="str">
        <f t="shared" si="135"/>
        <v>MAIN UNIT</v>
      </c>
      <c r="Q598" s="13" t="s">
        <v>47</v>
      </c>
      <c r="R598" s="13" t="s">
        <v>648</v>
      </c>
      <c r="S598" s="13" t="s">
        <v>36</v>
      </c>
      <c r="T598" s="13" t="s">
        <v>64</v>
      </c>
      <c r="U598" s="13" t="s">
        <v>65</v>
      </c>
      <c r="V598" s="13" t="s">
        <v>708</v>
      </c>
      <c r="W598" s="13" t="s">
        <v>50</v>
      </c>
      <c r="X598" s="192">
        <v>650000</v>
      </c>
      <c r="Y598" s="193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85">
        <f t="shared" si="136"/>
        <v>67572.676991150453</v>
      </c>
      <c r="AD598" s="141">
        <v>0.10349999999999999</v>
      </c>
      <c r="AE598" s="186">
        <f t="shared" si="137"/>
        <v>0</v>
      </c>
      <c r="AF598" s="186" t="str">
        <f>IF(AND(COUNTIFS($J$18:J598,J598)=1,AE598=1),1,"")</f>
        <v/>
      </c>
      <c r="AG598" s="186">
        <f>IF(C598="","",IF(AND(COUNTIFS($J$18:J598,J598)=1,C598&lt;&gt;""),1,""))</f>
        <v>1</v>
      </c>
      <c r="AH598" s="186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214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34</v>
      </c>
      <c r="B599" s="179">
        <v>2019</v>
      </c>
      <c r="C599" s="179">
        <v>6</v>
      </c>
      <c r="D599" s="39" t="str">
        <f t="shared" si="132"/>
        <v>Q1</v>
      </c>
      <c r="E599" s="13" t="s">
        <v>34</v>
      </c>
      <c r="F599" s="179">
        <v>2019</v>
      </c>
      <c r="G599" s="179">
        <v>7</v>
      </c>
      <c r="H599" s="191"/>
      <c r="I599" s="39" t="str">
        <f t="shared" si="134"/>
        <v>Q2</v>
      </c>
      <c r="J599" s="191" t="s">
        <v>709</v>
      </c>
      <c r="K599" s="191" t="s">
        <v>710</v>
      </c>
      <c r="L599" s="17" t="s">
        <v>78</v>
      </c>
      <c r="M599" s="13" t="s">
        <v>46</v>
      </c>
      <c r="N599" s="13">
        <v>1</v>
      </c>
      <c r="O599" s="13"/>
      <c r="P599" s="39" t="str">
        <f t="shared" si="135"/>
        <v>MAIN UNIT</v>
      </c>
      <c r="Q599" s="13" t="s">
        <v>47</v>
      </c>
      <c r="R599" s="13" t="s">
        <v>648</v>
      </c>
      <c r="S599" s="13" t="s">
        <v>36</v>
      </c>
      <c r="T599" s="13" t="s">
        <v>64</v>
      </c>
      <c r="U599" s="13" t="s">
        <v>65</v>
      </c>
      <c r="V599" s="13" t="s">
        <v>708</v>
      </c>
      <c r="W599" s="13" t="s">
        <v>711</v>
      </c>
      <c r="X599" s="192">
        <v>1000000</v>
      </c>
      <c r="Y599" s="193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85">
        <f t="shared" si="136"/>
        <v>164524.77876106196</v>
      </c>
      <c r="AD599" s="141">
        <v>0.1638</v>
      </c>
      <c r="AE599" s="186">
        <f t="shared" si="137"/>
        <v>0</v>
      </c>
      <c r="AF599" s="186" t="str">
        <f>IF(AND(COUNTIFS($J$18:J599,J599)=1,AE599=1),1,"")</f>
        <v/>
      </c>
      <c r="AG599" s="186">
        <f>IF(C599="","",IF(AND(COUNTIFS($J$18:J599,J599)=1,C599&lt;&gt;""),1,""))</f>
        <v>1</v>
      </c>
      <c r="AH599" s="186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214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34</v>
      </c>
      <c r="B600" s="179">
        <v>2019</v>
      </c>
      <c r="C600" s="179">
        <v>6</v>
      </c>
      <c r="D600" s="39" t="str">
        <f t="shared" si="132"/>
        <v>Q1</v>
      </c>
      <c r="E600" s="13" t="s">
        <v>34</v>
      </c>
      <c r="F600" s="179">
        <v>2019</v>
      </c>
      <c r="G600" s="179">
        <v>7</v>
      </c>
      <c r="H600" s="191"/>
      <c r="I600" s="39" t="str">
        <f t="shared" si="134"/>
        <v>Q2</v>
      </c>
      <c r="J600" s="191" t="s">
        <v>709</v>
      </c>
      <c r="K600" s="191" t="s">
        <v>710</v>
      </c>
      <c r="L600" s="17" t="s">
        <v>54</v>
      </c>
      <c r="M600" s="13" t="s">
        <v>46</v>
      </c>
      <c r="N600" s="13">
        <v>1</v>
      </c>
      <c r="O600" s="13"/>
      <c r="P600" s="39" t="str">
        <f t="shared" si="135"/>
        <v>MAIN UNIT</v>
      </c>
      <c r="Q600" s="13" t="s">
        <v>47</v>
      </c>
      <c r="R600" s="13" t="s">
        <v>648</v>
      </c>
      <c r="S600" s="13" t="s">
        <v>36</v>
      </c>
      <c r="T600" s="13" t="s">
        <v>64</v>
      </c>
      <c r="U600" s="13" t="s">
        <v>65</v>
      </c>
      <c r="V600" s="13" t="s">
        <v>708</v>
      </c>
      <c r="W600" s="13" t="s">
        <v>711</v>
      </c>
      <c r="X600" s="192">
        <v>730000</v>
      </c>
      <c r="Y600" s="193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85">
        <f t="shared" si="136"/>
        <v>120103.08849557524</v>
      </c>
      <c r="AD600" s="141">
        <v>0.1638</v>
      </c>
      <c r="AE600" s="186">
        <f t="shared" si="137"/>
        <v>0</v>
      </c>
      <c r="AF600" s="186" t="str">
        <f>IF(AND(COUNTIFS($J$18:J600,J600)=1,AE600=1),1,"")</f>
        <v/>
      </c>
      <c r="AG600" s="186" t="str">
        <f>IF(C600="","",IF(AND(COUNTIFS($J$18:J600,J600)=1,C600&lt;&gt;""),1,""))</f>
        <v/>
      </c>
      <c r="AH600" s="186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214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34</v>
      </c>
      <c r="B601" s="179">
        <v>2019</v>
      </c>
      <c r="C601" s="179">
        <v>6</v>
      </c>
      <c r="D601" s="39" t="str">
        <f t="shared" si="132"/>
        <v>Q1</v>
      </c>
      <c r="E601" s="13" t="s">
        <v>34</v>
      </c>
      <c r="F601" s="179">
        <v>2019</v>
      </c>
      <c r="G601" s="179">
        <v>7</v>
      </c>
      <c r="H601" s="191"/>
      <c r="I601" s="39" t="str">
        <f t="shared" si="134"/>
        <v>Q2</v>
      </c>
      <c r="J601" s="191" t="s">
        <v>712</v>
      </c>
      <c r="K601" s="191" t="s">
        <v>713</v>
      </c>
      <c r="L601" s="17" t="s">
        <v>63</v>
      </c>
      <c r="M601" s="13" t="s">
        <v>46</v>
      </c>
      <c r="N601" s="13">
        <v>1</v>
      </c>
      <c r="O601" s="13"/>
      <c r="P601" s="39" t="str">
        <f t="shared" si="135"/>
        <v>MAIN UNIT</v>
      </c>
      <c r="Q601" s="13" t="s">
        <v>55</v>
      </c>
      <c r="R601" s="13" t="s">
        <v>48</v>
      </c>
      <c r="S601" s="13" t="s">
        <v>36</v>
      </c>
      <c r="T601" s="13" t="s">
        <v>64</v>
      </c>
      <c r="U601" s="13" t="s">
        <v>65</v>
      </c>
      <c r="V601" s="13" t="s">
        <v>714</v>
      </c>
      <c r="W601" s="13" t="s">
        <v>715</v>
      </c>
      <c r="X601" s="192">
        <v>11022500</v>
      </c>
      <c r="Y601" s="193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85">
        <f t="shared" si="136"/>
        <v>62398.372499999998</v>
      </c>
      <c r="AD601" s="141">
        <v>7.6499999999999999E-2</v>
      </c>
      <c r="AE601" s="186">
        <f t="shared" si="137"/>
        <v>1</v>
      </c>
      <c r="AF601" s="186">
        <f>IF(AND(COUNTIFS($J$18:J601,J601)=1,AE601=1),1,"")</f>
        <v>1</v>
      </c>
      <c r="AG601" s="186">
        <f>IF(C601="","",IF(AND(COUNTIFS($J$18:J601,J601)=1,C601&lt;&gt;""),1,""))</f>
        <v>1</v>
      </c>
      <c r="AH601" s="186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214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34</v>
      </c>
      <c r="B602" s="179">
        <v>2019</v>
      </c>
      <c r="C602" s="179">
        <v>6</v>
      </c>
      <c r="D602" s="39" t="str">
        <f t="shared" si="132"/>
        <v>Q1</v>
      </c>
      <c r="E602" s="13" t="s">
        <v>34</v>
      </c>
      <c r="F602" s="179">
        <v>2019</v>
      </c>
      <c r="G602" s="179">
        <v>7</v>
      </c>
      <c r="H602" s="191"/>
      <c r="I602" s="39" t="str">
        <f t="shared" si="134"/>
        <v>Q2</v>
      </c>
      <c r="J602" s="191" t="s">
        <v>712</v>
      </c>
      <c r="K602" s="191" t="s">
        <v>713</v>
      </c>
      <c r="L602" s="17" t="s">
        <v>54</v>
      </c>
      <c r="M602" s="13" t="s">
        <v>46</v>
      </c>
      <c r="N602" s="13">
        <v>1</v>
      </c>
      <c r="O602" s="13"/>
      <c r="P602" s="39" t="str">
        <f t="shared" si="135"/>
        <v>MAIN UNIT</v>
      </c>
      <c r="Q602" s="13" t="s">
        <v>55</v>
      </c>
      <c r="R602" s="13" t="s">
        <v>648</v>
      </c>
      <c r="S602" s="13" t="s">
        <v>36</v>
      </c>
      <c r="T602" s="13" t="s">
        <v>64</v>
      </c>
      <c r="U602" s="13" t="s">
        <v>65</v>
      </c>
      <c r="V602" s="13" t="s">
        <v>714</v>
      </c>
      <c r="W602" s="13" t="s">
        <v>715</v>
      </c>
      <c r="X602" s="192">
        <v>9000000</v>
      </c>
      <c r="Y602" s="193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85">
        <f t="shared" si="136"/>
        <v>50949</v>
      </c>
      <c r="AD602" s="141">
        <v>7.6499999999999999E-2</v>
      </c>
      <c r="AE602" s="186">
        <f t="shared" si="137"/>
        <v>1</v>
      </c>
      <c r="AF602" s="186" t="str">
        <f>IF(AND(COUNTIFS($J$18:J602,J602)=1,AE602=1),1,"")</f>
        <v/>
      </c>
      <c r="AG602" s="186" t="str">
        <f>IF(C602="","",IF(AND(COUNTIFS($J$18:J602,J602)=1,C602&lt;&gt;""),1,""))</f>
        <v/>
      </c>
      <c r="AH602" s="186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214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34</v>
      </c>
      <c r="B603" s="179">
        <v>2019</v>
      </c>
      <c r="C603" s="179">
        <v>6</v>
      </c>
      <c r="D603" s="39" t="str">
        <f t="shared" si="132"/>
        <v>Q1</v>
      </c>
      <c r="E603" s="13" t="s">
        <v>34</v>
      </c>
      <c r="F603" s="179">
        <v>2019</v>
      </c>
      <c r="G603" s="179">
        <v>7</v>
      </c>
      <c r="H603" s="191"/>
      <c r="I603" s="39" t="str">
        <f t="shared" si="134"/>
        <v>Q2</v>
      </c>
      <c r="J603" s="191" t="s">
        <v>712</v>
      </c>
      <c r="K603" s="191" t="s">
        <v>713</v>
      </c>
      <c r="L603" s="17" t="s">
        <v>54</v>
      </c>
      <c r="M603" s="13" t="s">
        <v>46</v>
      </c>
      <c r="N603" s="13">
        <v>1</v>
      </c>
      <c r="O603" s="13"/>
      <c r="P603" s="39" t="str">
        <f t="shared" si="135"/>
        <v>MAIN UNIT</v>
      </c>
      <c r="Q603" s="13" t="s">
        <v>55</v>
      </c>
      <c r="R603" s="13" t="s">
        <v>648</v>
      </c>
      <c r="S603" s="13" t="s">
        <v>36</v>
      </c>
      <c r="T603" s="13" t="s">
        <v>64</v>
      </c>
      <c r="U603" s="13" t="s">
        <v>65</v>
      </c>
      <c r="V603" s="13" t="s">
        <v>714</v>
      </c>
      <c r="W603" s="13" t="s">
        <v>715</v>
      </c>
      <c r="X603" s="192">
        <v>9000000</v>
      </c>
      <c r="Y603" s="193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85">
        <f t="shared" si="136"/>
        <v>50949</v>
      </c>
      <c r="AD603" s="141">
        <v>7.6499999999999999E-2</v>
      </c>
      <c r="AE603" s="186">
        <f t="shared" si="137"/>
        <v>1</v>
      </c>
      <c r="AF603" s="186" t="str">
        <f>IF(AND(COUNTIFS($J$18:J603,J603)=1,AE603=1),1,"")</f>
        <v/>
      </c>
      <c r="AG603" s="186" t="str">
        <f>IF(C603="","",IF(AND(COUNTIFS($J$18:J603,J603)=1,C603&lt;&gt;""),1,""))</f>
        <v/>
      </c>
      <c r="AH603" s="186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214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34</v>
      </c>
      <c r="B604" s="179">
        <v>2019</v>
      </c>
      <c r="C604" s="179">
        <v>6</v>
      </c>
      <c r="D604" s="39" t="str">
        <f t="shared" si="132"/>
        <v>Q1</v>
      </c>
      <c r="E604" s="13" t="s">
        <v>34</v>
      </c>
      <c r="F604" s="179">
        <v>2019</v>
      </c>
      <c r="G604" s="179">
        <v>7</v>
      </c>
      <c r="H604" s="191"/>
      <c r="I604" s="39" t="str">
        <f t="shared" si="134"/>
        <v>Q2</v>
      </c>
      <c r="J604" s="191" t="s">
        <v>712</v>
      </c>
      <c r="K604" s="191" t="s">
        <v>713</v>
      </c>
      <c r="L604" s="17" t="s">
        <v>54</v>
      </c>
      <c r="M604" s="13" t="s">
        <v>46</v>
      </c>
      <c r="N604" s="13">
        <v>1</v>
      </c>
      <c r="O604" s="13"/>
      <c r="P604" s="39" t="str">
        <f t="shared" si="135"/>
        <v>MAIN UNIT</v>
      </c>
      <c r="Q604" s="13" t="s">
        <v>55</v>
      </c>
      <c r="R604" s="13" t="s">
        <v>648</v>
      </c>
      <c r="S604" s="13" t="s">
        <v>36</v>
      </c>
      <c r="T604" s="13" t="s">
        <v>64</v>
      </c>
      <c r="U604" s="13" t="s">
        <v>65</v>
      </c>
      <c r="V604" s="13" t="s">
        <v>714</v>
      </c>
      <c r="W604" s="13" t="s">
        <v>715</v>
      </c>
      <c r="X604" s="192">
        <v>9000000</v>
      </c>
      <c r="Y604" s="193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85">
        <f t="shared" si="136"/>
        <v>50949</v>
      </c>
      <c r="AD604" s="141">
        <v>7.6499999999999999E-2</v>
      </c>
      <c r="AE604" s="186">
        <f t="shared" si="137"/>
        <v>1</v>
      </c>
      <c r="AF604" s="186" t="str">
        <f>IF(AND(COUNTIFS($J$18:J604,J604)=1,AE604=1),1,"")</f>
        <v/>
      </c>
      <c r="AG604" s="186" t="str">
        <f>IF(C604="","",IF(AND(COUNTIFS($J$18:J604,J604)=1,C604&lt;&gt;""),1,""))</f>
        <v/>
      </c>
      <c r="AH604" s="186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214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34</v>
      </c>
      <c r="B605" s="179">
        <v>2019</v>
      </c>
      <c r="C605" s="179">
        <v>6</v>
      </c>
      <c r="D605" s="39" t="str">
        <f t="shared" si="132"/>
        <v>Q1</v>
      </c>
      <c r="E605" s="13" t="s">
        <v>34</v>
      </c>
      <c r="F605" s="179">
        <v>2019</v>
      </c>
      <c r="G605" s="179">
        <v>7</v>
      </c>
      <c r="H605" s="191"/>
      <c r="I605" s="39" t="str">
        <f t="shared" si="134"/>
        <v>Q2</v>
      </c>
      <c r="J605" s="191" t="s">
        <v>716</v>
      </c>
      <c r="K605" s="191" t="s">
        <v>717</v>
      </c>
      <c r="L605" s="17" t="s">
        <v>54</v>
      </c>
      <c r="M605" s="13" t="s">
        <v>46</v>
      </c>
      <c r="N605" s="13">
        <v>1</v>
      </c>
      <c r="O605" s="13"/>
      <c r="P605" s="39" t="str">
        <f t="shared" si="135"/>
        <v>MAIN UNIT</v>
      </c>
      <c r="Q605" s="13" t="s">
        <v>690</v>
      </c>
      <c r="R605" s="13" t="s">
        <v>648</v>
      </c>
      <c r="S605" s="13" t="s">
        <v>36</v>
      </c>
      <c r="T605" s="13" t="s">
        <v>64</v>
      </c>
      <c r="U605" s="13" t="s">
        <v>65</v>
      </c>
      <c r="V605" s="13" t="s">
        <v>718</v>
      </c>
      <c r="W605" s="13" t="s">
        <v>50</v>
      </c>
      <c r="X605" s="192">
        <v>650000</v>
      </c>
      <c r="Y605" s="193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85">
        <f t="shared" si="136"/>
        <v>82915.265486725679</v>
      </c>
      <c r="AD605" s="141">
        <v>0.127</v>
      </c>
      <c r="AE605" s="186">
        <f t="shared" si="137"/>
        <v>0</v>
      </c>
      <c r="AF605" s="186" t="str">
        <f>IF(AND(COUNTIFS($J$18:J605,J605)=1,AE605=1),1,"")</f>
        <v/>
      </c>
      <c r="AG605" s="186">
        <f>IF(C605="","",IF(AND(COUNTIFS($J$18:J605,J605)=1,C605&lt;&gt;""),1,""))</f>
        <v>1</v>
      </c>
      <c r="AH605" s="186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214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34</v>
      </c>
      <c r="B606" s="179">
        <v>2019</v>
      </c>
      <c r="C606" s="179">
        <v>6</v>
      </c>
      <c r="D606" s="39" t="str">
        <f t="shared" si="132"/>
        <v>Q1</v>
      </c>
      <c r="E606" s="13" t="s">
        <v>34</v>
      </c>
      <c r="F606" s="179">
        <v>2019</v>
      </c>
      <c r="G606" s="179">
        <v>7</v>
      </c>
      <c r="H606" s="191"/>
      <c r="I606" s="39" t="str">
        <f t="shared" si="134"/>
        <v>Q2</v>
      </c>
      <c r="J606" s="191" t="s">
        <v>719</v>
      </c>
      <c r="K606" s="191" t="s">
        <v>717</v>
      </c>
      <c r="L606" s="17" t="s">
        <v>54</v>
      </c>
      <c r="M606" s="13" t="s">
        <v>46</v>
      </c>
      <c r="N606" s="13">
        <v>1</v>
      </c>
      <c r="O606" s="13"/>
      <c r="P606" s="39" t="str">
        <f t="shared" si="135"/>
        <v>MAIN UNIT</v>
      </c>
      <c r="Q606" s="13" t="s">
        <v>690</v>
      </c>
      <c r="R606" s="13" t="s">
        <v>648</v>
      </c>
      <c r="S606" s="13" t="s">
        <v>36</v>
      </c>
      <c r="T606" s="13" t="s">
        <v>64</v>
      </c>
      <c r="U606" s="13" t="s">
        <v>65</v>
      </c>
      <c r="V606" s="13" t="s">
        <v>718</v>
      </c>
      <c r="W606" s="13" t="s">
        <v>50</v>
      </c>
      <c r="X606" s="192">
        <v>650000</v>
      </c>
      <c r="Y606" s="193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85">
        <f t="shared" si="136"/>
        <v>82915.265486725679</v>
      </c>
      <c r="AD606" s="141">
        <v>0.127</v>
      </c>
      <c r="AE606" s="186">
        <f t="shared" si="137"/>
        <v>0</v>
      </c>
      <c r="AF606" s="186" t="str">
        <f>IF(AND(COUNTIFS($J$18:J606,J606)=1,AE606=1),1,"")</f>
        <v/>
      </c>
      <c r="AG606" s="186" t="str">
        <f>IF(C606="","",IF(AND(COUNTIFS($J$18:J606,J606)=1,C606&lt;&gt;""),1,""))</f>
        <v/>
      </c>
      <c r="AH606" s="186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214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34</v>
      </c>
      <c r="B607" s="179">
        <v>2019</v>
      </c>
      <c r="C607" s="179">
        <v>6</v>
      </c>
      <c r="D607" s="39" t="str">
        <f t="shared" si="132"/>
        <v>Q1</v>
      </c>
      <c r="E607" s="13" t="s">
        <v>34</v>
      </c>
      <c r="F607" s="179">
        <v>2019</v>
      </c>
      <c r="G607" s="179">
        <v>7</v>
      </c>
      <c r="H607" s="191"/>
      <c r="I607" s="39" t="str">
        <f t="shared" si="134"/>
        <v>Q2</v>
      </c>
      <c r="J607" s="191" t="s">
        <v>719</v>
      </c>
      <c r="K607" s="191" t="s">
        <v>717</v>
      </c>
      <c r="L607" s="17" t="s">
        <v>78</v>
      </c>
      <c r="M607" s="13" t="s">
        <v>46</v>
      </c>
      <c r="N607" s="13">
        <v>1</v>
      </c>
      <c r="O607" s="13"/>
      <c r="P607" s="39" t="str">
        <f t="shared" si="135"/>
        <v>MAIN UNIT</v>
      </c>
      <c r="Q607" s="13" t="s">
        <v>690</v>
      </c>
      <c r="R607" s="13" t="s">
        <v>648</v>
      </c>
      <c r="S607" s="13" t="s">
        <v>36</v>
      </c>
      <c r="T607" s="13" t="s">
        <v>64</v>
      </c>
      <c r="U607" s="13" t="s">
        <v>65</v>
      </c>
      <c r="V607" s="13" t="s">
        <v>718</v>
      </c>
      <c r="W607" s="13" t="s">
        <v>50</v>
      </c>
      <c r="X607" s="192">
        <v>900000</v>
      </c>
      <c r="Y607" s="193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85">
        <f t="shared" si="136"/>
        <v>114805.75221238939</v>
      </c>
      <c r="AD607" s="141">
        <v>0.127</v>
      </c>
      <c r="AE607" s="186">
        <f t="shared" si="137"/>
        <v>0</v>
      </c>
      <c r="AF607" s="186" t="str">
        <f>IF(AND(COUNTIFS($J$18:J607,J607)=1,AE607=1),1,"")</f>
        <v/>
      </c>
      <c r="AG607" s="186" t="str">
        <f>IF(C607="","",IF(AND(COUNTIFS($J$18:J607,J607)=1,C607&lt;&gt;""),1,""))</f>
        <v/>
      </c>
      <c r="AH607" s="186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214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34</v>
      </c>
      <c r="B608" s="179">
        <v>2019</v>
      </c>
      <c r="C608" s="179">
        <v>6</v>
      </c>
      <c r="D608" s="39" t="str">
        <f t="shared" si="132"/>
        <v>Q1</v>
      </c>
      <c r="E608" s="13" t="s">
        <v>34</v>
      </c>
      <c r="F608" s="179">
        <v>2019</v>
      </c>
      <c r="G608" s="179">
        <v>7</v>
      </c>
      <c r="H608" s="191"/>
      <c r="I608" s="39" t="str">
        <f t="shared" si="134"/>
        <v>Q2</v>
      </c>
      <c r="J608" s="191" t="s">
        <v>719</v>
      </c>
      <c r="K608" s="191" t="s">
        <v>717</v>
      </c>
      <c r="L608" s="17" t="s">
        <v>78</v>
      </c>
      <c r="M608" s="13" t="s">
        <v>46</v>
      </c>
      <c r="N608" s="13">
        <v>1</v>
      </c>
      <c r="O608" s="13"/>
      <c r="P608" s="39" t="str">
        <f t="shared" si="135"/>
        <v>MAIN UNIT</v>
      </c>
      <c r="Q608" s="13" t="s">
        <v>690</v>
      </c>
      <c r="R608" s="13" t="s">
        <v>648</v>
      </c>
      <c r="S608" s="13" t="s">
        <v>36</v>
      </c>
      <c r="T608" s="13" t="s">
        <v>64</v>
      </c>
      <c r="U608" s="13" t="s">
        <v>65</v>
      </c>
      <c r="V608" s="13" t="s">
        <v>718</v>
      </c>
      <c r="W608" s="13" t="s">
        <v>50</v>
      </c>
      <c r="X608" s="192">
        <v>900000</v>
      </c>
      <c r="Y608" s="193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85">
        <f t="shared" si="136"/>
        <v>114805.75221238939</v>
      </c>
      <c r="AD608" s="141">
        <v>0.127</v>
      </c>
      <c r="AE608" s="186">
        <f t="shared" si="137"/>
        <v>0</v>
      </c>
      <c r="AF608" s="186" t="str">
        <f>IF(AND(COUNTIFS($J$18:J608,J608)=1,AE608=1),1,"")</f>
        <v/>
      </c>
      <c r="AG608" s="186" t="str">
        <f>IF(C608="","",IF(AND(COUNTIFS($J$18:J608,J608)=1,C608&lt;&gt;""),1,""))</f>
        <v/>
      </c>
      <c r="AH608" s="186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214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34</v>
      </c>
      <c r="B609" s="179">
        <v>2019</v>
      </c>
      <c r="C609" s="179">
        <v>6</v>
      </c>
      <c r="D609" s="39" t="str">
        <f t="shared" si="132"/>
        <v>Q1</v>
      </c>
      <c r="E609" s="13" t="s">
        <v>34</v>
      </c>
      <c r="F609" s="179">
        <v>2019</v>
      </c>
      <c r="G609" s="179">
        <v>7</v>
      </c>
      <c r="H609" s="191"/>
      <c r="I609" s="39" t="str">
        <f t="shared" si="134"/>
        <v>Q2</v>
      </c>
      <c r="J609" s="191" t="s">
        <v>712</v>
      </c>
      <c r="K609" s="191" t="s">
        <v>713</v>
      </c>
      <c r="L609" s="17" t="s">
        <v>63</v>
      </c>
      <c r="M609" s="13" t="s">
        <v>46</v>
      </c>
      <c r="N609" s="13">
        <v>1</v>
      </c>
      <c r="O609" s="13"/>
      <c r="P609" s="39" t="str">
        <f t="shared" si="135"/>
        <v>MAIN UNIT</v>
      </c>
      <c r="Q609" s="13" t="s">
        <v>55</v>
      </c>
      <c r="R609" s="13" t="s">
        <v>48</v>
      </c>
      <c r="S609" s="13" t="s">
        <v>36</v>
      </c>
      <c r="T609" s="13" t="s">
        <v>64</v>
      </c>
      <c r="U609" s="13" t="s">
        <v>65</v>
      </c>
      <c r="V609" s="13" t="s">
        <v>714</v>
      </c>
      <c r="W609" s="13" t="s">
        <v>715</v>
      </c>
      <c r="X609" s="192">
        <v>11022500</v>
      </c>
      <c r="Y609" s="193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85">
        <f t="shared" si="136"/>
        <v>62398.372499999998</v>
      </c>
      <c r="AD609" s="141">
        <v>7.6499999999999999E-2</v>
      </c>
      <c r="AE609" s="186">
        <f t="shared" si="137"/>
        <v>1</v>
      </c>
      <c r="AF609" s="186" t="str">
        <f>IF(AND(COUNTIFS($J$18:J609,J609)=1,AE609=1),1,"")</f>
        <v/>
      </c>
      <c r="AG609" s="186" t="str">
        <f>IF(C609="","",IF(AND(COUNTIFS($J$18:J609,J609)=1,C609&lt;&gt;""),1,""))</f>
        <v/>
      </c>
      <c r="AH609" s="186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214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34</v>
      </c>
      <c r="B610" s="179">
        <v>2019</v>
      </c>
      <c r="C610" s="179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34</v>
      </c>
      <c r="F610" s="179">
        <v>2019</v>
      </c>
      <c r="G610" s="179">
        <v>7</v>
      </c>
      <c r="H610" s="191"/>
      <c r="I610" s="39" t="str">
        <f t="shared" si="134"/>
        <v>Q2</v>
      </c>
      <c r="J610" s="191" t="s">
        <v>720</v>
      </c>
      <c r="K610" s="191" t="s">
        <v>657</v>
      </c>
      <c r="L610" s="17" t="s">
        <v>54</v>
      </c>
      <c r="M610" s="13" t="s">
        <v>46</v>
      </c>
      <c r="N610" s="13">
        <v>1</v>
      </c>
      <c r="O610" s="13"/>
      <c r="P610" s="39" t="str">
        <f t="shared" si="135"/>
        <v>MAIN UNIT</v>
      </c>
      <c r="Q610" s="13" t="s">
        <v>47</v>
      </c>
      <c r="R610" s="13" t="s">
        <v>648</v>
      </c>
      <c r="S610" s="13" t="s">
        <v>243</v>
      </c>
      <c r="T610" s="13" t="s">
        <v>721</v>
      </c>
      <c r="U610" s="13" t="s">
        <v>640</v>
      </c>
      <c r="V610" s="13" t="s">
        <v>251</v>
      </c>
      <c r="W610" s="13" t="s">
        <v>680</v>
      </c>
      <c r="X610" s="192">
        <v>630000</v>
      </c>
      <c r="Y610" s="193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85">
        <f t="shared" si="136"/>
        <v>75934.513274336292</v>
      </c>
      <c r="AD610" s="141">
        <v>0.12</v>
      </c>
      <c r="AE610" s="186">
        <f t="shared" si="137"/>
        <v>0</v>
      </c>
      <c r="AF610" s="186" t="str">
        <f>IF(AND(COUNTIFS($J$18:J610,J610)=1,AE610=1),1,"")</f>
        <v/>
      </c>
      <c r="AG610" s="186">
        <f>IF(C610="","",IF(AND(COUNTIFS($J$18:J610,J610)=1,C610&lt;&gt;""),1,""))</f>
        <v>1</v>
      </c>
      <c r="AH610" s="186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214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34</v>
      </c>
      <c r="B611" s="179">
        <v>2019</v>
      </c>
      <c r="C611" s="179">
        <v>6</v>
      </c>
      <c r="D611" s="39" t="str">
        <f t="shared" si="147"/>
        <v>Q1</v>
      </c>
      <c r="E611" s="13" t="s">
        <v>34</v>
      </c>
      <c r="F611" s="179">
        <v>2019</v>
      </c>
      <c r="G611" s="179">
        <v>7</v>
      </c>
      <c r="H611" s="191"/>
      <c r="I611" s="39" t="str">
        <f t="shared" si="134"/>
        <v>Q2</v>
      </c>
      <c r="J611" s="191" t="s">
        <v>722</v>
      </c>
      <c r="K611" s="191" t="s">
        <v>3099</v>
      </c>
      <c r="L611" s="17" t="s">
        <v>78</v>
      </c>
      <c r="M611" s="13" t="s">
        <v>46</v>
      </c>
      <c r="N611" s="13">
        <v>1</v>
      </c>
      <c r="O611" s="13"/>
      <c r="P611" s="39" t="str">
        <f t="shared" si="135"/>
        <v>MAIN UNIT</v>
      </c>
      <c r="Q611" s="13" t="s">
        <v>586</v>
      </c>
      <c r="R611" s="13" t="s">
        <v>48</v>
      </c>
      <c r="S611" s="13" t="s">
        <v>37</v>
      </c>
      <c r="T611" s="13" t="s">
        <v>301</v>
      </c>
      <c r="U611" s="13" t="s">
        <v>57</v>
      </c>
      <c r="V611" s="13" t="s">
        <v>155</v>
      </c>
      <c r="W611" s="13" t="s">
        <v>50</v>
      </c>
      <c r="X611" s="192">
        <v>928400</v>
      </c>
      <c r="Y611" s="193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85">
        <f t="shared" si="136"/>
        <v>111900.95575221239</v>
      </c>
      <c r="AD611" s="141">
        <v>0.12</v>
      </c>
      <c r="AE611" s="186">
        <f t="shared" si="137"/>
        <v>0</v>
      </c>
      <c r="AF611" s="186" t="str">
        <f>IF(AND(COUNTIFS($J$18:J611,J611)=1,AE611=1),1,"")</f>
        <v/>
      </c>
      <c r="AG611" s="186">
        <f>IF(C611="","",IF(AND(COUNTIFS($J$18:J611,J611)=1,C611&lt;&gt;""),1,""))</f>
        <v>1</v>
      </c>
      <c r="AH611" s="186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214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34</v>
      </c>
      <c r="B612" s="179">
        <v>2019</v>
      </c>
      <c r="C612" s="179">
        <v>5</v>
      </c>
      <c r="D612" s="39" t="str">
        <f t="shared" si="147"/>
        <v>Q1</v>
      </c>
      <c r="E612" s="13" t="s">
        <v>34</v>
      </c>
      <c r="F612" s="179">
        <v>2019</v>
      </c>
      <c r="G612" s="179">
        <v>7</v>
      </c>
      <c r="H612" s="191"/>
      <c r="I612" s="39" t="str">
        <f t="shared" si="134"/>
        <v>Q2</v>
      </c>
      <c r="J612" s="191" t="s">
        <v>723</v>
      </c>
      <c r="K612" s="191" t="s">
        <v>1311</v>
      </c>
      <c r="L612" s="17" t="s">
        <v>54</v>
      </c>
      <c r="M612" s="13" t="s">
        <v>46</v>
      </c>
      <c r="N612" s="13">
        <v>1</v>
      </c>
      <c r="O612" s="13"/>
      <c r="P612" s="39" t="str">
        <f t="shared" si="135"/>
        <v>MAIN UNIT</v>
      </c>
      <c r="Q612" s="13" t="s">
        <v>55</v>
      </c>
      <c r="R612" s="13" t="s">
        <v>48</v>
      </c>
      <c r="S612" s="13" t="s">
        <v>36</v>
      </c>
      <c r="T612" s="13" t="s">
        <v>724</v>
      </c>
      <c r="U612" s="13" t="s">
        <v>57</v>
      </c>
      <c r="V612" s="13" t="s">
        <v>155</v>
      </c>
      <c r="W612" s="13" t="s">
        <v>50</v>
      </c>
      <c r="X612" s="192">
        <v>560000</v>
      </c>
      <c r="Y612" s="193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85">
        <f t="shared" si="136"/>
        <v>79421.876106194701</v>
      </c>
      <c r="AD612" s="141">
        <v>0.14119999999999999</v>
      </c>
      <c r="AE612" s="186">
        <f t="shared" si="137"/>
        <v>1</v>
      </c>
      <c r="AF612" s="186">
        <f>IF(AND(COUNTIFS($J$18:J612,J612)=1,AE612=1),1,"")</f>
        <v>1</v>
      </c>
      <c r="AG612" s="186">
        <f>IF(C612="","",IF(AND(COUNTIFS($J$18:J612,J612)=1,C612&lt;&gt;""),1,""))</f>
        <v>1</v>
      </c>
      <c r="AH612" s="186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214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34</v>
      </c>
      <c r="B613" s="179">
        <v>2019</v>
      </c>
      <c r="C613" s="179">
        <v>5</v>
      </c>
      <c r="D613" s="39" t="str">
        <f t="shared" si="147"/>
        <v>Q1</v>
      </c>
      <c r="E613" s="13" t="s">
        <v>34</v>
      </c>
      <c r="F613" s="179">
        <v>2019</v>
      </c>
      <c r="G613" s="179">
        <v>7</v>
      </c>
      <c r="H613" s="191"/>
      <c r="I613" s="39" t="str">
        <f t="shared" si="134"/>
        <v>Q2</v>
      </c>
      <c r="J613" s="191" t="s">
        <v>725</v>
      </c>
      <c r="K613" s="191" t="s">
        <v>726</v>
      </c>
      <c r="L613" s="17" t="s">
        <v>78</v>
      </c>
      <c r="M613" s="13" t="s">
        <v>46</v>
      </c>
      <c r="N613" s="13">
        <v>1</v>
      </c>
      <c r="O613" s="13"/>
      <c r="P613" s="39" t="str">
        <f t="shared" si="135"/>
        <v>MAIN UNIT</v>
      </c>
      <c r="Q613" s="13" t="s">
        <v>55</v>
      </c>
      <c r="R613" s="13" t="s">
        <v>48</v>
      </c>
      <c r="S613" s="13" t="s">
        <v>36</v>
      </c>
      <c r="T613" s="13" t="s">
        <v>64</v>
      </c>
      <c r="U613" s="13" t="s">
        <v>65</v>
      </c>
      <c r="V613" s="13" t="s">
        <v>121</v>
      </c>
      <c r="W613" s="13" t="s">
        <v>95</v>
      </c>
      <c r="X613" s="192">
        <v>13350000</v>
      </c>
      <c r="Y613" s="193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85">
        <f t="shared" si="136"/>
        <v>111039.96</v>
      </c>
      <c r="AD613" s="141">
        <v>0.1124</v>
      </c>
      <c r="AE613" s="186">
        <f t="shared" si="137"/>
        <v>1</v>
      </c>
      <c r="AF613" s="186">
        <f>IF(AND(COUNTIFS($J$18:J613,J613)=1,AE613=1),1,"")</f>
        <v>1</v>
      </c>
      <c r="AG613" s="186">
        <f>IF(C613="","",IF(AND(COUNTIFS($J$18:J613,J613)=1,C613&lt;&gt;""),1,""))</f>
        <v>1</v>
      </c>
      <c r="AH613" s="186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214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34</v>
      </c>
      <c r="B614" s="179">
        <v>2019</v>
      </c>
      <c r="C614" s="179">
        <v>5</v>
      </c>
      <c r="D614" s="39" t="str">
        <f t="shared" si="147"/>
        <v>Q1</v>
      </c>
      <c r="E614" s="13" t="s">
        <v>34</v>
      </c>
      <c r="F614" s="179">
        <v>2019</v>
      </c>
      <c r="G614" s="179">
        <v>7</v>
      </c>
      <c r="H614" s="191"/>
      <c r="I614" s="39" t="str">
        <f t="shared" si="134"/>
        <v>Q2</v>
      </c>
      <c r="J614" s="191" t="s">
        <v>725</v>
      </c>
      <c r="K614" s="191" t="s">
        <v>726</v>
      </c>
      <c r="L614" s="17" t="s">
        <v>78</v>
      </c>
      <c r="M614" s="13" t="s">
        <v>46</v>
      </c>
      <c r="N614" s="13">
        <v>1</v>
      </c>
      <c r="O614" s="13"/>
      <c r="P614" s="39" t="str">
        <f t="shared" si="135"/>
        <v>MAIN UNIT</v>
      </c>
      <c r="Q614" s="13" t="s">
        <v>55</v>
      </c>
      <c r="R614" s="13" t="s">
        <v>48</v>
      </c>
      <c r="S614" s="13" t="s">
        <v>36</v>
      </c>
      <c r="T614" s="13" t="s">
        <v>64</v>
      </c>
      <c r="U614" s="13" t="s">
        <v>65</v>
      </c>
      <c r="V614" s="13" t="s">
        <v>121</v>
      </c>
      <c r="W614" s="13" t="s">
        <v>95</v>
      </c>
      <c r="X614" s="192">
        <v>13350000</v>
      </c>
      <c r="Y614" s="193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85">
        <f t="shared" si="136"/>
        <v>111039.96</v>
      </c>
      <c r="AD614" s="141">
        <v>0.1124</v>
      </c>
      <c r="AE614" s="186">
        <f t="shared" si="137"/>
        <v>1</v>
      </c>
      <c r="AF614" s="186" t="str">
        <f>IF(AND(COUNTIFS($J$18:J614,J614)=1,AE614=1),1,"")</f>
        <v/>
      </c>
      <c r="AG614" s="186" t="str">
        <f>IF(C614="","",IF(AND(COUNTIFS($J$18:J614,J614)=1,C614&lt;&gt;""),1,""))</f>
        <v/>
      </c>
      <c r="AH614" s="186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214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34</v>
      </c>
      <c r="B615" s="179">
        <v>2019</v>
      </c>
      <c r="C615" s="179">
        <v>5</v>
      </c>
      <c r="D615" s="39" t="str">
        <f t="shared" si="147"/>
        <v>Q1</v>
      </c>
      <c r="E615" s="13" t="s">
        <v>34</v>
      </c>
      <c r="F615" s="179">
        <v>2019</v>
      </c>
      <c r="G615" s="179">
        <v>7</v>
      </c>
      <c r="H615" s="191"/>
      <c r="I615" s="39" t="str">
        <f t="shared" si="134"/>
        <v>Q2</v>
      </c>
      <c r="J615" s="191" t="s">
        <v>727</v>
      </c>
      <c r="K615" s="191" t="s">
        <v>728</v>
      </c>
      <c r="L615" s="17" t="s">
        <v>78</v>
      </c>
      <c r="M615" s="13" t="s">
        <v>46</v>
      </c>
      <c r="N615" s="13">
        <v>1</v>
      </c>
      <c r="O615" s="13"/>
      <c r="P615" s="39" t="str">
        <f t="shared" si="135"/>
        <v>MAIN UNIT</v>
      </c>
      <c r="Q615" s="13" t="s">
        <v>47</v>
      </c>
      <c r="R615" s="13" t="s">
        <v>48</v>
      </c>
      <c r="S615" s="13" t="s">
        <v>36</v>
      </c>
      <c r="T615" s="13" t="s">
        <v>64</v>
      </c>
      <c r="U615" s="13" t="s">
        <v>65</v>
      </c>
      <c r="V615" s="13" t="s">
        <v>92</v>
      </c>
      <c r="W615" s="13" t="s">
        <v>95</v>
      </c>
      <c r="X615" s="192">
        <v>15210000</v>
      </c>
      <c r="Y615" s="193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85">
        <f t="shared" si="136"/>
        <v>182562.58800000002</v>
      </c>
      <c r="AD615" s="141">
        <v>0.16220000000000001</v>
      </c>
      <c r="AE615" s="186">
        <f t="shared" si="137"/>
        <v>0</v>
      </c>
      <c r="AF615" s="186" t="str">
        <f>IF(AND(COUNTIFS($J$18:J615,J615)=1,AE615=1),1,"")</f>
        <v/>
      </c>
      <c r="AG615" s="186">
        <f>IF(C615="","",IF(AND(COUNTIFS($J$18:J615,J615)=1,C615&lt;&gt;""),1,""))</f>
        <v>1</v>
      </c>
      <c r="AH615" s="186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214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34</v>
      </c>
      <c r="B616" s="179">
        <v>2019</v>
      </c>
      <c r="C616" s="179">
        <v>5</v>
      </c>
      <c r="D616" s="39" t="str">
        <f t="shared" si="147"/>
        <v>Q1</v>
      </c>
      <c r="E616" s="13" t="s">
        <v>34</v>
      </c>
      <c r="F616" s="179">
        <v>2019</v>
      </c>
      <c r="G616" s="179">
        <v>7</v>
      </c>
      <c r="H616" s="191"/>
      <c r="I616" s="39" t="str">
        <f t="shared" si="134"/>
        <v>Q2</v>
      </c>
      <c r="J616" s="191" t="s">
        <v>727</v>
      </c>
      <c r="K616" s="191" t="s">
        <v>728</v>
      </c>
      <c r="L616" s="17" t="s">
        <v>78</v>
      </c>
      <c r="M616" s="13" t="s">
        <v>46</v>
      </c>
      <c r="N616" s="13">
        <v>1</v>
      </c>
      <c r="O616" s="13"/>
      <c r="P616" s="39" t="str">
        <f t="shared" si="135"/>
        <v>MAIN UNIT</v>
      </c>
      <c r="Q616" s="13" t="s">
        <v>47</v>
      </c>
      <c r="R616" s="13" t="s">
        <v>48</v>
      </c>
      <c r="S616" s="13" t="s">
        <v>36</v>
      </c>
      <c r="T616" s="13" t="s">
        <v>64</v>
      </c>
      <c r="U616" s="13" t="s">
        <v>65</v>
      </c>
      <c r="V616" s="13" t="s">
        <v>92</v>
      </c>
      <c r="W616" s="13" t="s">
        <v>95</v>
      </c>
      <c r="X616" s="192">
        <v>15210000</v>
      </c>
      <c r="Y616" s="193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85">
        <f t="shared" si="136"/>
        <v>182562.58800000002</v>
      </c>
      <c r="AD616" s="141">
        <v>0.16220000000000001</v>
      </c>
      <c r="AE616" s="186">
        <f t="shared" si="137"/>
        <v>0</v>
      </c>
      <c r="AF616" s="186" t="str">
        <f>IF(AND(COUNTIFS($J$18:J616,J616)=1,AE616=1),1,"")</f>
        <v/>
      </c>
      <c r="AG616" s="186" t="str">
        <f>IF(C616="","",IF(AND(COUNTIFS($J$18:J616,J616)=1,C616&lt;&gt;""),1,""))</f>
        <v/>
      </c>
      <c r="AH616" s="186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214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34</v>
      </c>
      <c r="B617" s="179">
        <v>2019</v>
      </c>
      <c r="C617" s="179">
        <v>5</v>
      </c>
      <c r="D617" s="39" t="str">
        <f t="shared" si="147"/>
        <v>Q1</v>
      </c>
      <c r="E617" s="13" t="s">
        <v>34</v>
      </c>
      <c r="F617" s="179">
        <v>2019</v>
      </c>
      <c r="G617" s="179">
        <v>7</v>
      </c>
      <c r="H617" s="191"/>
      <c r="I617" s="39" t="str">
        <f t="shared" si="134"/>
        <v>Q2</v>
      </c>
      <c r="J617" s="191" t="s">
        <v>727</v>
      </c>
      <c r="K617" s="191" t="s">
        <v>728</v>
      </c>
      <c r="L617" s="17" t="s">
        <v>78</v>
      </c>
      <c r="M617" s="13" t="s">
        <v>46</v>
      </c>
      <c r="N617" s="13">
        <v>1</v>
      </c>
      <c r="O617" s="13"/>
      <c r="P617" s="39" t="str">
        <f t="shared" si="135"/>
        <v>MAIN UNIT</v>
      </c>
      <c r="Q617" s="13" t="s">
        <v>47</v>
      </c>
      <c r="R617" s="13" t="s">
        <v>48</v>
      </c>
      <c r="S617" s="13" t="s">
        <v>36</v>
      </c>
      <c r="T617" s="13" t="s">
        <v>64</v>
      </c>
      <c r="U617" s="13" t="s">
        <v>65</v>
      </c>
      <c r="V617" s="13" t="s">
        <v>92</v>
      </c>
      <c r="W617" s="13" t="s">
        <v>95</v>
      </c>
      <c r="X617" s="192">
        <v>15210000</v>
      </c>
      <c r="Y617" s="193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85">
        <f t="shared" si="136"/>
        <v>182562.58800000002</v>
      </c>
      <c r="AD617" s="141">
        <v>0.16220000000000001</v>
      </c>
      <c r="AE617" s="186">
        <f t="shared" si="137"/>
        <v>0</v>
      </c>
      <c r="AF617" s="186" t="str">
        <f>IF(AND(COUNTIFS($J$18:J617,J617)=1,AE617=1),1,"")</f>
        <v/>
      </c>
      <c r="AG617" s="186" t="str">
        <f>IF(C617="","",IF(AND(COUNTIFS($J$18:J617,J617)=1,C617&lt;&gt;""),1,""))</f>
        <v/>
      </c>
      <c r="AH617" s="186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214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34</v>
      </c>
      <c r="B618" s="179">
        <v>2019</v>
      </c>
      <c r="C618" s="179">
        <v>5</v>
      </c>
      <c r="D618" s="39" t="str">
        <f t="shared" si="147"/>
        <v>Q1</v>
      </c>
      <c r="E618" s="13" t="s">
        <v>34</v>
      </c>
      <c r="F618" s="179">
        <v>2019</v>
      </c>
      <c r="G618" s="179">
        <v>7</v>
      </c>
      <c r="H618" s="191"/>
      <c r="I618" s="39" t="str">
        <f t="shared" si="134"/>
        <v>Q2</v>
      </c>
      <c r="J618" s="191" t="s">
        <v>727</v>
      </c>
      <c r="K618" s="191" t="s">
        <v>728</v>
      </c>
      <c r="L618" s="17" t="s">
        <v>54</v>
      </c>
      <c r="M618" s="13" t="s">
        <v>46</v>
      </c>
      <c r="N618" s="13">
        <v>1</v>
      </c>
      <c r="O618" s="13"/>
      <c r="P618" s="39" t="str">
        <f t="shared" si="135"/>
        <v>MAIN UNIT</v>
      </c>
      <c r="Q618" s="13" t="s">
        <v>47</v>
      </c>
      <c r="R618" s="13" t="s">
        <v>48</v>
      </c>
      <c r="S618" s="13" t="s">
        <v>36</v>
      </c>
      <c r="T618" s="13" t="s">
        <v>64</v>
      </c>
      <c r="U618" s="13" t="s">
        <v>65</v>
      </c>
      <c r="V618" s="13" t="s">
        <v>92</v>
      </c>
      <c r="W618" s="13" t="s">
        <v>95</v>
      </c>
      <c r="X618" s="192">
        <v>11835000</v>
      </c>
      <c r="Y618" s="193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85">
        <f t="shared" si="136"/>
        <v>142053.13800000001</v>
      </c>
      <c r="AD618" s="141">
        <v>0.16220000000000001</v>
      </c>
      <c r="AE618" s="186">
        <f t="shared" si="137"/>
        <v>0</v>
      </c>
      <c r="AF618" s="186" t="str">
        <f>IF(AND(COUNTIFS($J$18:J618,J618)=1,AE618=1),1,"")</f>
        <v/>
      </c>
      <c r="AG618" s="186" t="str">
        <f>IF(C618="","",IF(AND(COUNTIFS($J$18:J618,J618)=1,C618&lt;&gt;""),1,""))</f>
        <v/>
      </c>
      <c r="AH618" s="186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214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34</v>
      </c>
      <c r="B619" s="179">
        <v>2019</v>
      </c>
      <c r="C619" s="179">
        <v>5</v>
      </c>
      <c r="D619" s="39" t="str">
        <f t="shared" si="147"/>
        <v>Q1</v>
      </c>
      <c r="E619" s="13" t="s">
        <v>34</v>
      </c>
      <c r="F619" s="179">
        <v>2019</v>
      </c>
      <c r="G619" s="179">
        <v>7</v>
      </c>
      <c r="H619" s="191"/>
      <c r="I619" s="39" t="str">
        <f t="shared" si="134"/>
        <v>Q2</v>
      </c>
      <c r="J619" s="191" t="s">
        <v>727</v>
      </c>
      <c r="K619" s="191" t="s">
        <v>728</v>
      </c>
      <c r="L619" s="17" t="s">
        <v>54</v>
      </c>
      <c r="M619" s="13" t="s">
        <v>46</v>
      </c>
      <c r="N619" s="13">
        <v>1</v>
      </c>
      <c r="O619" s="13"/>
      <c r="P619" s="39" t="str">
        <f t="shared" si="135"/>
        <v>MAIN UNIT</v>
      </c>
      <c r="Q619" s="13" t="s">
        <v>47</v>
      </c>
      <c r="R619" s="13" t="s">
        <v>48</v>
      </c>
      <c r="S619" s="13" t="s">
        <v>36</v>
      </c>
      <c r="T619" s="13" t="s">
        <v>64</v>
      </c>
      <c r="U619" s="13" t="s">
        <v>65</v>
      </c>
      <c r="V619" s="13" t="s">
        <v>92</v>
      </c>
      <c r="W619" s="13" t="s">
        <v>95</v>
      </c>
      <c r="X619" s="192">
        <v>11835000</v>
      </c>
      <c r="Y619" s="193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85">
        <f t="shared" si="136"/>
        <v>142053.13800000001</v>
      </c>
      <c r="AD619" s="141">
        <v>0.16220000000000001</v>
      </c>
      <c r="AE619" s="186">
        <f t="shared" si="137"/>
        <v>0</v>
      </c>
      <c r="AF619" s="186" t="str">
        <f>IF(AND(COUNTIFS($J$18:J619,J619)=1,AE619=1),1,"")</f>
        <v/>
      </c>
      <c r="AG619" s="186" t="str">
        <f>IF(C619="","",IF(AND(COUNTIFS($J$18:J619,J619)=1,C619&lt;&gt;""),1,""))</f>
        <v/>
      </c>
      <c r="AH619" s="186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214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34</v>
      </c>
      <c r="B620" s="179">
        <v>2019</v>
      </c>
      <c r="C620" s="179">
        <v>5</v>
      </c>
      <c r="D620" s="39" t="str">
        <f t="shared" si="147"/>
        <v>Q1</v>
      </c>
      <c r="E620" s="13" t="s">
        <v>34</v>
      </c>
      <c r="F620" s="179">
        <v>2019</v>
      </c>
      <c r="G620" s="179">
        <v>7</v>
      </c>
      <c r="H620" s="191"/>
      <c r="I620" s="39" t="str">
        <f t="shared" si="134"/>
        <v>Q2</v>
      </c>
      <c r="J620" s="191" t="s">
        <v>729</v>
      </c>
      <c r="K620" s="191" t="s">
        <v>730</v>
      </c>
      <c r="L620" s="17" t="s">
        <v>54</v>
      </c>
      <c r="M620" s="13" t="s">
        <v>46</v>
      </c>
      <c r="N620" s="13">
        <v>1</v>
      </c>
      <c r="O620" s="13"/>
      <c r="P620" s="39" t="str">
        <f t="shared" si="135"/>
        <v>MAIN UNIT</v>
      </c>
      <c r="Q620" s="13" t="s">
        <v>55</v>
      </c>
      <c r="R620" s="13" t="s">
        <v>48</v>
      </c>
      <c r="S620" s="13" t="s">
        <v>36</v>
      </c>
      <c r="T620" s="13" t="s">
        <v>64</v>
      </c>
      <c r="U620" s="13" t="s">
        <v>65</v>
      </c>
      <c r="V620" s="13" t="s">
        <v>121</v>
      </c>
      <c r="W620" s="13" t="s">
        <v>50</v>
      </c>
      <c r="X620" s="192">
        <v>720000</v>
      </c>
      <c r="Y620" s="193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85">
        <f t="shared" si="136"/>
        <v>124243.32743362832</v>
      </c>
      <c r="AD620" s="141">
        <v>0.17180000000000001</v>
      </c>
      <c r="AE620" s="186">
        <f t="shared" si="137"/>
        <v>1</v>
      </c>
      <c r="AF620" s="186">
        <f>IF(AND(COUNTIFS($J$18:J620,J620)=1,AE620=1),1,"")</f>
        <v>1</v>
      </c>
      <c r="AG620" s="186">
        <f>IF(C620="","",IF(AND(COUNTIFS($J$18:J620,J620)=1,C620&lt;&gt;""),1,""))</f>
        <v>1</v>
      </c>
      <c r="AH620" s="186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214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34</v>
      </c>
      <c r="B621" s="179">
        <v>2019</v>
      </c>
      <c r="C621" s="179">
        <v>5</v>
      </c>
      <c r="D621" s="39" t="str">
        <f t="shared" si="147"/>
        <v>Q1</v>
      </c>
      <c r="E621" s="13" t="s">
        <v>34</v>
      </c>
      <c r="F621" s="179">
        <v>2019</v>
      </c>
      <c r="G621" s="179">
        <v>7</v>
      </c>
      <c r="H621" s="191"/>
      <c r="I621" s="39" t="str">
        <f t="shared" si="134"/>
        <v>Q2</v>
      </c>
      <c r="J621" s="191" t="s">
        <v>727</v>
      </c>
      <c r="K621" s="191" t="s">
        <v>728</v>
      </c>
      <c r="L621" s="17" t="s">
        <v>78</v>
      </c>
      <c r="M621" s="13" t="s">
        <v>46</v>
      </c>
      <c r="N621" s="13">
        <v>1</v>
      </c>
      <c r="O621" s="13"/>
      <c r="P621" s="39" t="str">
        <f t="shared" si="135"/>
        <v>MAIN UNIT</v>
      </c>
      <c r="Q621" s="13" t="s">
        <v>47</v>
      </c>
      <c r="R621" s="13" t="s">
        <v>48</v>
      </c>
      <c r="S621" s="13" t="s">
        <v>36</v>
      </c>
      <c r="T621" s="13" t="s">
        <v>64</v>
      </c>
      <c r="U621" s="13" t="s">
        <v>65</v>
      </c>
      <c r="V621" s="13" t="s">
        <v>92</v>
      </c>
      <c r="W621" s="13" t="s">
        <v>95</v>
      </c>
      <c r="X621" s="192">
        <v>15210000</v>
      </c>
      <c r="Y621" s="193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85">
        <f t="shared" si="136"/>
        <v>182562.58800000002</v>
      </c>
      <c r="AD621" s="141">
        <v>0.16220000000000001</v>
      </c>
      <c r="AE621" s="186">
        <f t="shared" si="137"/>
        <v>0</v>
      </c>
      <c r="AF621" s="186" t="str">
        <f>IF(AND(COUNTIFS($J$18:J621,J621)=1,AE621=1),1,"")</f>
        <v/>
      </c>
      <c r="AG621" s="186" t="str">
        <f>IF(C621="","",IF(AND(COUNTIFS($J$18:J621,J621)=1,C621&lt;&gt;""),1,""))</f>
        <v/>
      </c>
      <c r="AH621" s="186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214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28</v>
      </c>
      <c r="B622" s="179">
        <v>2019</v>
      </c>
      <c r="C622" s="179">
        <v>2</v>
      </c>
      <c r="D622" s="39" t="str">
        <f t="shared" si="147"/>
        <v>Q4</v>
      </c>
      <c r="E622" s="13" t="s">
        <v>34</v>
      </c>
      <c r="F622" s="179">
        <v>2019</v>
      </c>
      <c r="G622" s="179">
        <v>6</v>
      </c>
      <c r="H622" s="191"/>
      <c r="I622" s="39" t="str">
        <f t="shared" si="134"/>
        <v>Q1</v>
      </c>
      <c r="J622" s="191" t="s">
        <v>731</v>
      </c>
      <c r="K622" s="191" t="s">
        <v>3325</v>
      </c>
      <c r="L622" s="17" t="s">
        <v>54</v>
      </c>
      <c r="M622" s="13" t="s">
        <v>46</v>
      </c>
      <c r="N622" s="13">
        <v>1</v>
      </c>
      <c r="O622" s="13"/>
      <c r="P622" s="39" t="str">
        <f t="shared" si="135"/>
        <v>MAIN UNIT</v>
      </c>
      <c r="Q622" s="13" t="s">
        <v>47</v>
      </c>
      <c r="R622" s="13" t="s">
        <v>48</v>
      </c>
      <c r="S622" s="13" t="s">
        <v>36</v>
      </c>
      <c r="T622" s="13" t="s">
        <v>665</v>
      </c>
      <c r="U622" s="13" t="s">
        <v>65</v>
      </c>
      <c r="V622" s="13" t="s">
        <v>66</v>
      </c>
      <c r="W622" s="13" t="s">
        <v>50</v>
      </c>
      <c r="X622" s="192">
        <v>833000</v>
      </c>
      <c r="Y622" s="193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85">
        <f t="shared" si="136"/>
        <v>136547.12920353984</v>
      </c>
      <c r="AD622" s="141">
        <v>0.16320000000000001</v>
      </c>
      <c r="AE622" s="186">
        <f t="shared" si="137"/>
        <v>0</v>
      </c>
      <c r="AF622" s="186" t="str">
        <f>IF(AND(COUNTIFS($J$18:J622,J622)=1,AE622=1),1,"")</f>
        <v/>
      </c>
      <c r="AG622" s="186">
        <f>IF(C622="","",IF(AND(COUNTIFS($J$18:J622,J622)=1,C622&lt;&gt;""),1,""))</f>
        <v>1</v>
      </c>
      <c r="AH622" s="186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214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28</v>
      </c>
      <c r="B623" s="179">
        <v>2019</v>
      </c>
      <c r="C623" s="179">
        <v>1</v>
      </c>
      <c r="D623" s="39" t="str">
        <f t="shared" si="147"/>
        <v>Q4</v>
      </c>
      <c r="E623" s="13" t="s">
        <v>34</v>
      </c>
      <c r="F623" s="179">
        <v>2019</v>
      </c>
      <c r="G623" s="179">
        <v>6</v>
      </c>
      <c r="H623" s="191"/>
      <c r="I623" s="39" t="str">
        <f t="shared" si="134"/>
        <v>Q1</v>
      </c>
      <c r="J623" s="191" t="s">
        <v>732</v>
      </c>
      <c r="K623" s="191" t="s">
        <v>3326</v>
      </c>
      <c r="L623" s="17" t="s">
        <v>78</v>
      </c>
      <c r="M623" s="13" t="s">
        <v>46</v>
      </c>
      <c r="N623" s="13">
        <v>1</v>
      </c>
      <c r="O623" s="13"/>
      <c r="P623" s="39" t="str">
        <f t="shared" si="135"/>
        <v>MAIN UNIT</v>
      </c>
      <c r="Q623" s="13" t="s">
        <v>55</v>
      </c>
      <c r="R623" s="13" t="s">
        <v>48</v>
      </c>
      <c r="S623" s="13" t="s">
        <v>36</v>
      </c>
      <c r="T623" s="13" t="s">
        <v>64</v>
      </c>
      <c r="U623" s="13" t="s">
        <v>65</v>
      </c>
      <c r="V623" s="13" t="s">
        <v>113</v>
      </c>
      <c r="W623" s="13" t="s">
        <v>95</v>
      </c>
      <c r="X623" s="192">
        <v>16058000</v>
      </c>
      <c r="Y623" s="193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85">
        <f t="shared" si="136"/>
        <v>182220.40312</v>
      </c>
      <c r="AD623" s="141">
        <v>0.15459999999999999</v>
      </c>
      <c r="AE623" s="186">
        <f t="shared" si="137"/>
        <v>1</v>
      </c>
      <c r="AF623" s="186">
        <f>IF(AND(COUNTIFS($J$18:J623,J623)=1,AE623=1),1,"")</f>
        <v>1</v>
      </c>
      <c r="AG623" s="186">
        <f>IF(C623="","",IF(AND(COUNTIFS($J$18:J623,J623)=1,C623&lt;&gt;""),1,""))</f>
        <v>1</v>
      </c>
      <c r="AH623" s="186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214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28</v>
      </c>
      <c r="B624" s="179">
        <v>2019</v>
      </c>
      <c r="C624" s="179">
        <v>1</v>
      </c>
      <c r="D624" s="39" t="str">
        <f t="shared" si="147"/>
        <v>Q4</v>
      </c>
      <c r="E624" s="13" t="s">
        <v>34</v>
      </c>
      <c r="F624" s="179">
        <v>2019</v>
      </c>
      <c r="G624" s="179">
        <v>6</v>
      </c>
      <c r="H624" s="191"/>
      <c r="I624" s="39" t="str">
        <f t="shared" si="134"/>
        <v>Q1</v>
      </c>
      <c r="J624" s="191" t="s">
        <v>732</v>
      </c>
      <c r="K624" s="191" t="s">
        <v>3326</v>
      </c>
      <c r="L624" s="17" t="s">
        <v>54</v>
      </c>
      <c r="M624" s="13" t="s">
        <v>46</v>
      </c>
      <c r="N624" s="13">
        <v>1</v>
      </c>
      <c r="O624" s="13"/>
      <c r="P624" s="39" t="str">
        <f t="shared" si="135"/>
        <v>MAIN UNIT</v>
      </c>
      <c r="Q624" s="13" t="s">
        <v>55</v>
      </c>
      <c r="R624" s="13" t="s">
        <v>48</v>
      </c>
      <c r="S624" s="13" t="s">
        <v>36</v>
      </c>
      <c r="T624" s="13" t="s">
        <v>64</v>
      </c>
      <c r="U624" s="13" t="s">
        <v>65</v>
      </c>
      <c r="V624" s="13" t="s">
        <v>113</v>
      </c>
      <c r="W624" s="13" t="s">
        <v>95</v>
      </c>
      <c r="X624" s="192">
        <v>10000000</v>
      </c>
      <c r="Y624" s="193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85">
        <f t="shared" si="136"/>
        <v>113476.40000000001</v>
      </c>
      <c r="AD624" s="141">
        <v>0.15459999999999999</v>
      </c>
      <c r="AE624" s="186">
        <f t="shared" si="137"/>
        <v>1</v>
      </c>
      <c r="AF624" s="186" t="str">
        <f>IF(AND(COUNTIFS($J$18:J624,J624)=1,AE624=1),1,"")</f>
        <v/>
      </c>
      <c r="AG624" s="186" t="str">
        <f>IF(C624="","",IF(AND(COUNTIFS($J$18:J624,J624)=1,C624&lt;&gt;""),1,""))</f>
        <v/>
      </c>
      <c r="AH624" s="186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214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28</v>
      </c>
      <c r="B625" s="179">
        <v>2019</v>
      </c>
      <c r="C625" s="179">
        <v>1</v>
      </c>
      <c r="D625" s="39" t="str">
        <f t="shared" si="147"/>
        <v>Q4</v>
      </c>
      <c r="E625" s="13" t="s">
        <v>34</v>
      </c>
      <c r="F625" s="179">
        <v>2019</v>
      </c>
      <c r="G625" s="179">
        <v>6</v>
      </c>
      <c r="H625" s="191"/>
      <c r="I625" s="39" t="str">
        <f t="shared" si="134"/>
        <v>Q1</v>
      </c>
      <c r="J625" s="191" t="s">
        <v>732</v>
      </c>
      <c r="K625" s="191" t="s">
        <v>3326</v>
      </c>
      <c r="L625" s="17" t="s">
        <v>54</v>
      </c>
      <c r="M625" s="13" t="s">
        <v>46</v>
      </c>
      <c r="N625" s="13">
        <v>1</v>
      </c>
      <c r="O625" s="13"/>
      <c r="P625" s="39" t="str">
        <f t="shared" si="135"/>
        <v>MAIN UNIT</v>
      </c>
      <c r="Q625" s="13" t="s">
        <v>55</v>
      </c>
      <c r="R625" s="13" t="s">
        <v>48</v>
      </c>
      <c r="S625" s="13" t="s">
        <v>36</v>
      </c>
      <c r="T625" s="13" t="s">
        <v>64</v>
      </c>
      <c r="U625" s="13" t="s">
        <v>65</v>
      </c>
      <c r="V625" s="13" t="s">
        <v>113</v>
      </c>
      <c r="W625" s="13" t="s">
        <v>95</v>
      </c>
      <c r="X625" s="192">
        <v>10000000</v>
      </c>
      <c r="Y625" s="193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85">
        <f t="shared" si="136"/>
        <v>113476.40000000001</v>
      </c>
      <c r="AD625" s="141">
        <v>0.15459999999999999</v>
      </c>
      <c r="AE625" s="186">
        <f t="shared" si="137"/>
        <v>1</v>
      </c>
      <c r="AF625" s="186" t="str">
        <f>IF(AND(COUNTIFS($J$18:J625,J625)=1,AE625=1),1,"")</f>
        <v/>
      </c>
      <c r="AG625" s="186" t="str">
        <f>IF(C625="","",IF(AND(COUNTIFS($J$18:J625,J625)=1,C625&lt;&gt;""),1,""))</f>
        <v/>
      </c>
      <c r="AH625" s="186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214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34</v>
      </c>
      <c r="B626" s="179">
        <v>2019</v>
      </c>
      <c r="C626" s="179">
        <v>4</v>
      </c>
      <c r="D626" s="39" t="str">
        <f t="shared" si="147"/>
        <v>Q1</v>
      </c>
      <c r="E626" s="13" t="s">
        <v>34</v>
      </c>
      <c r="F626" s="179">
        <v>2019</v>
      </c>
      <c r="G626" s="179">
        <v>6</v>
      </c>
      <c r="H626" s="191"/>
      <c r="I626" s="39" t="str">
        <f t="shared" si="134"/>
        <v>Q1</v>
      </c>
      <c r="J626" s="191" t="s">
        <v>733</v>
      </c>
      <c r="K626" s="191" t="s">
        <v>734</v>
      </c>
      <c r="L626" s="17" t="s">
        <v>54</v>
      </c>
      <c r="M626" s="13" t="s">
        <v>46</v>
      </c>
      <c r="N626" s="13">
        <v>1</v>
      </c>
      <c r="O626" s="13"/>
      <c r="P626" s="39" t="str">
        <f t="shared" si="135"/>
        <v>MAIN UNIT</v>
      </c>
      <c r="Q626" s="13" t="s">
        <v>47</v>
      </c>
      <c r="R626" s="13" t="s">
        <v>48</v>
      </c>
      <c r="S626" s="13" t="s">
        <v>37</v>
      </c>
      <c r="T626" s="13" t="s">
        <v>74</v>
      </c>
      <c r="U626" s="13" t="s">
        <v>57</v>
      </c>
      <c r="V626" s="13" t="s">
        <v>155</v>
      </c>
      <c r="W626" s="13" t="s">
        <v>50</v>
      </c>
      <c r="X626" s="192">
        <v>665000</v>
      </c>
      <c r="Y626" s="193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85">
        <f t="shared" si="136"/>
        <v>73273.289823008861</v>
      </c>
      <c r="AD626" s="141">
        <v>0.10970000000000001</v>
      </c>
      <c r="AE626" s="186">
        <f t="shared" si="137"/>
        <v>0</v>
      </c>
      <c r="AF626" s="186" t="str">
        <f>IF(AND(COUNTIFS($J$18:J626,J626)=1,AE626=1),1,"")</f>
        <v/>
      </c>
      <c r="AG626" s="186">
        <f>IF(C626="","",IF(AND(COUNTIFS($J$18:J626,J626)=1,C626&lt;&gt;""),1,""))</f>
        <v>1</v>
      </c>
      <c r="AH626" s="186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214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34</v>
      </c>
      <c r="B627" s="179">
        <v>2019</v>
      </c>
      <c r="C627" s="179">
        <v>4</v>
      </c>
      <c r="D627" s="39" t="str">
        <f t="shared" si="147"/>
        <v>Q1</v>
      </c>
      <c r="E627" s="13" t="s">
        <v>34</v>
      </c>
      <c r="F627" s="179">
        <v>2019</v>
      </c>
      <c r="G627" s="179">
        <v>6</v>
      </c>
      <c r="H627" s="191"/>
      <c r="I627" s="39" t="str">
        <f t="shared" si="134"/>
        <v>Q1</v>
      </c>
      <c r="J627" s="191" t="s">
        <v>735</v>
      </c>
      <c r="K627" s="191" t="s">
        <v>2299</v>
      </c>
      <c r="L627" s="17" t="s">
        <v>54</v>
      </c>
      <c r="M627" s="13" t="s">
        <v>46</v>
      </c>
      <c r="N627" s="13">
        <v>1</v>
      </c>
      <c r="O627" s="13"/>
      <c r="P627" s="39" t="str">
        <f t="shared" si="135"/>
        <v>MAIN UNIT</v>
      </c>
      <c r="Q627" s="13" t="s">
        <v>47</v>
      </c>
      <c r="R627" s="13" t="s">
        <v>48</v>
      </c>
      <c r="S627" s="13" t="s">
        <v>39</v>
      </c>
      <c r="T627" s="13" t="s">
        <v>129</v>
      </c>
      <c r="U627" s="13" t="s">
        <v>130</v>
      </c>
      <c r="V627" s="13" t="s">
        <v>131</v>
      </c>
      <c r="W627" s="13" t="s">
        <v>50</v>
      </c>
      <c r="X627" s="192">
        <v>752000</v>
      </c>
      <c r="Y627" s="193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85">
        <f t="shared" si="136"/>
        <v>85427.532743362855</v>
      </c>
      <c r="AD627" s="141">
        <v>0.11310000000000001</v>
      </c>
      <c r="AE627" s="186">
        <f t="shared" si="137"/>
        <v>0</v>
      </c>
      <c r="AF627" s="186" t="str">
        <f>IF(AND(COUNTIFS($J$18:J627,J627)=1,AE627=1),1,"")</f>
        <v/>
      </c>
      <c r="AG627" s="186">
        <f>IF(C627="","",IF(AND(COUNTIFS($J$18:J627,J627)=1,C627&lt;&gt;""),1,""))</f>
        <v>1</v>
      </c>
      <c r="AH627" s="186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214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34</v>
      </c>
      <c r="B628" s="179">
        <v>2019</v>
      </c>
      <c r="C628" s="179">
        <v>4</v>
      </c>
      <c r="D628" s="39" t="str">
        <f t="shared" si="147"/>
        <v>Q1</v>
      </c>
      <c r="E628" s="13" t="s">
        <v>34</v>
      </c>
      <c r="F628" s="179">
        <v>2019</v>
      </c>
      <c r="G628" s="179">
        <v>6</v>
      </c>
      <c r="H628" s="191"/>
      <c r="I628" s="39" t="str">
        <f t="shared" si="134"/>
        <v>Q1</v>
      </c>
      <c r="J628" s="191" t="s">
        <v>736</v>
      </c>
      <c r="K628" s="191" t="s">
        <v>737</v>
      </c>
      <c r="L628" s="17" t="s">
        <v>78</v>
      </c>
      <c r="M628" s="13" t="s">
        <v>46</v>
      </c>
      <c r="N628" s="13">
        <v>1</v>
      </c>
      <c r="O628" s="13"/>
      <c r="P628" s="39" t="str">
        <f t="shared" si="135"/>
        <v>MAIN UNIT</v>
      </c>
      <c r="Q628" s="13" t="s">
        <v>47</v>
      </c>
      <c r="R628" s="13" t="s">
        <v>48</v>
      </c>
      <c r="S628" s="13" t="s">
        <v>36</v>
      </c>
      <c r="T628" s="13" t="s">
        <v>322</v>
      </c>
      <c r="U628" s="13" t="s">
        <v>65</v>
      </c>
      <c r="V628" s="13" t="s">
        <v>98</v>
      </c>
      <c r="W628" s="13" t="s">
        <v>95</v>
      </c>
      <c r="X628" s="192">
        <v>16830000</v>
      </c>
      <c r="Y628" s="193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85">
        <f t="shared" si="136"/>
        <v>202592.80800000002</v>
      </c>
      <c r="AD628" s="141">
        <v>0.16400000000000001</v>
      </c>
      <c r="AE628" s="186">
        <f t="shared" si="137"/>
        <v>0</v>
      </c>
      <c r="AF628" s="186" t="str">
        <f>IF(AND(COUNTIFS($J$18:J628,J628)=1,AE628=1),1,"")</f>
        <v/>
      </c>
      <c r="AG628" s="186">
        <f>IF(C628="","",IF(AND(COUNTIFS($J$18:J628,J628)=1,C628&lt;&gt;""),1,""))</f>
        <v>1</v>
      </c>
      <c r="AH628" s="186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214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34</v>
      </c>
      <c r="B629" s="179">
        <v>2019</v>
      </c>
      <c r="C629" s="179">
        <v>7</v>
      </c>
      <c r="D629" s="39" t="str">
        <f t="shared" si="147"/>
        <v>Q2</v>
      </c>
      <c r="E629" s="13" t="s">
        <v>34</v>
      </c>
      <c r="F629" s="179">
        <v>2019</v>
      </c>
      <c r="G629" s="179">
        <v>6</v>
      </c>
      <c r="H629" s="191"/>
      <c r="I629" s="39" t="str">
        <f t="shared" si="134"/>
        <v>Q1</v>
      </c>
      <c r="J629" s="191" t="s">
        <v>738</v>
      </c>
      <c r="K629" s="191" t="s">
        <v>739</v>
      </c>
      <c r="L629" s="17" t="s">
        <v>54</v>
      </c>
      <c r="M629" s="13" t="s">
        <v>46</v>
      </c>
      <c r="N629" s="13">
        <v>1</v>
      </c>
      <c r="O629" s="13"/>
      <c r="P629" s="39" t="str">
        <f t="shared" si="135"/>
        <v>MAIN UNIT</v>
      </c>
      <c r="Q629" s="13" t="s">
        <v>618</v>
      </c>
      <c r="R629" s="13" t="s">
        <v>648</v>
      </c>
      <c r="S629" s="13" t="s">
        <v>691</v>
      </c>
      <c r="T629" s="13" t="s">
        <v>740</v>
      </c>
      <c r="U629" s="13" t="s">
        <v>741</v>
      </c>
      <c r="V629" s="13" t="s">
        <v>692</v>
      </c>
      <c r="W629" s="13" t="s">
        <v>711</v>
      </c>
      <c r="X629" s="192">
        <v>563500</v>
      </c>
      <c r="Y629" s="193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85">
        <f t="shared" si="136"/>
        <v>34808.591814159292</v>
      </c>
      <c r="AD629" s="141">
        <v>6.1499999999999999E-2</v>
      </c>
      <c r="AE629" s="186">
        <f t="shared" si="137"/>
        <v>1</v>
      </c>
      <c r="AF629" s="186">
        <f>IF(AND(COUNTIFS($J$18:J629,J629)=1,AE629=1),1,"")</f>
        <v>1</v>
      </c>
      <c r="AG629" s="186">
        <f>IF(C629="","",IF(AND(COUNTIFS($J$18:J629,J629)=1,C629&lt;&gt;""),1,""))</f>
        <v>1</v>
      </c>
      <c r="AH629" s="186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214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34</v>
      </c>
      <c r="B630" s="179">
        <v>2019</v>
      </c>
      <c r="C630" s="179">
        <v>7</v>
      </c>
      <c r="D630" s="39" t="str">
        <f t="shared" si="147"/>
        <v>Q2</v>
      </c>
      <c r="E630" s="13" t="s">
        <v>34</v>
      </c>
      <c r="F630" s="179">
        <v>2019</v>
      </c>
      <c r="G630" s="179">
        <v>6</v>
      </c>
      <c r="H630" s="191"/>
      <c r="I630" s="39" t="str">
        <f t="shared" si="134"/>
        <v>Q1</v>
      </c>
      <c r="J630" s="191" t="s">
        <v>738</v>
      </c>
      <c r="K630" s="191" t="s">
        <v>739</v>
      </c>
      <c r="L630" s="17" t="s">
        <v>54</v>
      </c>
      <c r="M630" s="13" t="s">
        <v>46</v>
      </c>
      <c r="N630" s="13">
        <v>1</v>
      </c>
      <c r="O630" s="13"/>
      <c r="P630" s="39" t="str">
        <f t="shared" si="135"/>
        <v>MAIN UNIT</v>
      </c>
      <c r="Q630" s="13" t="s">
        <v>618</v>
      </c>
      <c r="R630" s="13" t="s">
        <v>648</v>
      </c>
      <c r="S630" s="13" t="s">
        <v>691</v>
      </c>
      <c r="T630" s="13" t="s">
        <v>740</v>
      </c>
      <c r="U630" s="13" t="s">
        <v>741</v>
      </c>
      <c r="V630" s="13" t="s">
        <v>692</v>
      </c>
      <c r="W630" s="13" t="s">
        <v>711</v>
      </c>
      <c r="X630" s="192">
        <v>563500</v>
      </c>
      <c r="Y630" s="193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85">
        <f t="shared" si="136"/>
        <v>34808.591814159292</v>
      </c>
      <c r="AD630" s="141">
        <v>6.1499999999999999E-2</v>
      </c>
      <c r="AE630" s="186">
        <f t="shared" si="137"/>
        <v>1</v>
      </c>
      <c r="AF630" s="186" t="str">
        <f>IF(AND(COUNTIFS($J$18:J630,J630)=1,AE630=1),1,"")</f>
        <v/>
      </c>
      <c r="AG630" s="186" t="str">
        <f>IF(C630="","",IF(AND(COUNTIFS($J$18:J630,J630)=1,C630&lt;&gt;""),1,""))</f>
        <v/>
      </c>
      <c r="AH630" s="186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214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34</v>
      </c>
      <c r="B631" s="179">
        <v>2019</v>
      </c>
      <c r="C631" s="179">
        <v>6</v>
      </c>
      <c r="D631" s="39" t="str">
        <f t="shared" si="147"/>
        <v>Q1</v>
      </c>
      <c r="E631" s="13" t="s">
        <v>34</v>
      </c>
      <c r="F631" s="179">
        <v>2019</v>
      </c>
      <c r="G631" s="179">
        <v>6</v>
      </c>
      <c r="H631" s="191"/>
      <c r="I631" s="39" t="str">
        <f t="shared" si="134"/>
        <v>Q1</v>
      </c>
      <c r="J631" s="191" t="s">
        <v>742</v>
      </c>
      <c r="K631" s="191" t="s">
        <v>743</v>
      </c>
      <c r="L631" s="17" t="s">
        <v>78</v>
      </c>
      <c r="M631" s="13" t="s">
        <v>46</v>
      </c>
      <c r="N631" s="13">
        <v>1</v>
      </c>
      <c r="O631" s="13"/>
      <c r="P631" s="39" t="str">
        <f t="shared" si="135"/>
        <v>MAIN UNIT</v>
      </c>
      <c r="Q631" s="13" t="s">
        <v>690</v>
      </c>
      <c r="R631" s="13" t="s">
        <v>648</v>
      </c>
      <c r="S631" s="13" t="s">
        <v>36</v>
      </c>
      <c r="T631" s="13" t="s">
        <v>64</v>
      </c>
      <c r="U631" s="13" t="s">
        <v>65</v>
      </c>
      <c r="V631" s="13" t="s">
        <v>718</v>
      </c>
      <c r="W631" s="13" t="s">
        <v>711</v>
      </c>
      <c r="X631" s="192">
        <v>880000</v>
      </c>
      <c r="Y631" s="193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85">
        <f t="shared" si="136"/>
        <v>115878.4778761062</v>
      </c>
      <c r="AD631" s="141">
        <v>0.13109999999999999</v>
      </c>
      <c r="AE631" s="186">
        <f t="shared" si="137"/>
        <v>0</v>
      </c>
      <c r="AF631" s="186" t="str">
        <f>IF(AND(COUNTIFS($J$18:J631,J631)=1,AE631=1),1,"")</f>
        <v/>
      </c>
      <c r="AG631" s="186">
        <f>IF(C631="","",IF(AND(COUNTIFS($J$18:J631,J631)=1,C631&lt;&gt;""),1,""))</f>
        <v>1</v>
      </c>
      <c r="AH631" s="186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214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34</v>
      </c>
      <c r="B632" s="179">
        <v>2019</v>
      </c>
      <c r="C632" s="179">
        <v>6</v>
      </c>
      <c r="D632" s="39" t="str">
        <f t="shared" si="147"/>
        <v>Q1</v>
      </c>
      <c r="E632" s="13" t="s">
        <v>34</v>
      </c>
      <c r="F632" s="179">
        <v>2019</v>
      </c>
      <c r="G632" s="179">
        <v>6</v>
      </c>
      <c r="H632" s="191"/>
      <c r="I632" s="39" t="str">
        <f t="shared" si="134"/>
        <v>Q1</v>
      </c>
      <c r="J632" s="191" t="s">
        <v>744</v>
      </c>
      <c r="K632" s="191" t="s">
        <v>745</v>
      </c>
      <c r="L632" s="17" t="s">
        <v>54</v>
      </c>
      <c r="M632" s="13" t="s">
        <v>46</v>
      </c>
      <c r="N632" s="13">
        <v>1</v>
      </c>
      <c r="O632" s="13"/>
      <c r="P632" s="39" t="str">
        <f t="shared" si="135"/>
        <v>MAIN UNIT</v>
      </c>
      <c r="Q632" s="13" t="s">
        <v>690</v>
      </c>
      <c r="R632" s="13" t="s">
        <v>648</v>
      </c>
      <c r="S632" s="13" t="s">
        <v>36</v>
      </c>
      <c r="T632" s="13" t="s">
        <v>64</v>
      </c>
      <c r="U632" s="13" t="s">
        <v>65</v>
      </c>
      <c r="V632" s="13" t="s">
        <v>708</v>
      </c>
      <c r="W632" s="13" t="s">
        <v>711</v>
      </c>
      <c r="X632" s="192">
        <v>580000</v>
      </c>
      <c r="Y632" s="193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85">
        <f t="shared" si="136"/>
        <v>54003.902654867263</v>
      </c>
      <c r="AD632" s="141">
        <v>9.2700000000000005E-2</v>
      </c>
      <c r="AE632" s="186">
        <f t="shared" si="137"/>
        <v>0</v>
      </c>
      <c r="AF632" s="186" t="str">
        <f>IF(AND(COUNTIFS($J$18:J632,J632)=1,AE632=1),1,"")</f>
        <v/>
      </c>
      <c r="AG632" s="186">
        <f>IF(C632="","",IF(AND(COUNTIFS($J$18:J632,J632)=1,C632&lt;&gt;""),1,""))</f>
        <v>1</v>
      </c>
      <c r="AH632" s="186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214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34</v>
      </c>
      <c r="B633" s="179">
        <v>2019</v>
      </c>
      <c r="C633" s="179">
        <v>6</v>
      </c>
      <c r="D633" s="39" t="str">
        <f t="shared" si="147"/>
        <v>Q1</v>
      </c>
      <c r="E633" s="13" t="s">
        <v>34</v>
      </c>
      <c r="F633" s="179">
        <v>2019</v>
      </c>
      <c r="G633" s="179">
        <v>6</v>
      </c>
      <c r="H633" s="191"/>
      <c r="I633" s="39" t="str">
        <f t="shared" si="134"/>
        <v>Q1</v>
      </c>
      <c r="J633" s="191" t="s">
        <v>746</v>
      </c>
      <c r="K633" s="191" t="s">
        <v>3120</v>
      </c>
      <c r="L633" s="17" t="s">
        <v>54</v>
      </c>
      <c r="M633" s="13" t="s">
        <v>46</v>
      </c>
      <c r="N633" s="13">
        <v>1</v>
      </c>
      <c r="O633" s="13"/>
      <c r="P633" s="39" t="str">
        <f t="shared" si="135"/>
        <v>MAIN UNIT</v>
      </c>
      <c r="Q633" s="13" t="s">
        <v>618</v>
      </c>
      <c r="R633" s="13" t="s">
        <v>648</v>
      </c>
      <c r="S633" s="13" t="s">
        <v>37</v>
      </c>
      <c r="T633" s="13" t="s">
        <v>74</v>
      </c>
      <c r="U633" s="13" t="s">
        <v>57</v>
      </c>
      <c r="V633" s="13" t="s">
        <v>649</v>
      </c>
      <c r="W633" s="13" t="s">
        <v>650</v>
      </c>
      <c r="X633" s="192">
        <v>542000</v>
      </c>
      <c r="Y633" s="193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85">
        <f t="shared" si="136"/>
        <v>60918.161946902663</v>
      </c>
      <c r="AD633" s="141">
        <v>0.1119</v>
      </c>
      <c r="AE633" s="186">
        <f t="shared" si="137"/>
        <v>1</v>
      </c>
      <c r="AF633" s="186">
        <f>IF(AND(COUNTIFS($J$18:J633,J633)=1,AE633=1),1,"")</f>
        <v>1</v>
      </c>
      <c r="AG633" s="186">
        <f>IF(C633="","",IF(AND(COUNTIFS($J$18:J633,J633)=1,C633&lt;&gt;""),1,""))</f>
        <v>1</v>
      </c>
      <c r="AH633" s="186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214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34</v>
      </c>
      <c r="B634" s="179">
        <v>2019</v>
      </c>
      <c r="C634" s="179">
        <v>6</v>
      </c>
      <c r="D634" s="39" t="str">
        <f t="shared" si="147"/>
        <v>Q1</v>
      </c>
      <c r="E634" s="13" t="s">
        <v>34</v>
      </c>
      <c r="F634" s="179">
        <v>2019</v>
      </c>
      <c r="G634" s="179">
        <v>6</v>
      </c>
      <c r="H634" s="191"/>
      <c r="I634" s="39" t="str">
        <f t="shared" si="134"/>
        <v>Q1</v>
      </c>
      <c r="J634" s="191" t="s">
        <v>747</v>
      </c>
      <c r="K634" s="191" t="s">
        <v>3121</v>
      </c>
      <c r="L634" s="17" t="s">
        <v>54</v>
      </c>
      <c r="M634" s="13" t="s">
        <v>46</v>
      </c>
      <c r="N634" s="13">
        <v>1</v>
      </c>
      <c r="O634" s="13"/>
      <c r="P634" s="39" t="str">
        <f t="shared" si="135"/>
        <v>MAIN UNIT</v>
      </c>
      <c r="Q634" s="13" t="s">
        <v>47</v>
      </c>
      <c r="R634" s="13" t="s">
        <v>648</v>
      </c>
      <c r="S634" s="13" t="s">
        <v>37</v>
      </c>
      <c r="T634" s="13" t="s">
        <v>87</v>
      </c>
      <c r="U634" s="13" t="s">
        <v>57</v>
      </c>
      <c r="V634" s="13" t="s">
        <v>748</v>
      </c>
      <c r="W634" s="13" t="s">
        <v>650</v>
      </c>
      <c r="X634" s="192">
        <v>600000</v>
      </c>
      <c r="Y634" s="193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85">
        <f t="shared" si="136"/>
        <v>81720</v>
      </c>
      <c r="AD634" s="141">
        <v>0.1356</v>
      </c>
      <c r="AE634" s="186">
        <f t="shared" si="137"/>
        <v>0</v>
      </c>
      <c r="AF634" s="186" t="str">
        <f>IF(AND(COUNTIFS($J$18:J634,J634)=1,AE634=1),1,"")</f>
        <v/>
      </c>
      <c r="AG634" s="186">
        <f>IF(C634="","",IF(AND(COUNTIFS($J$18:J634,J634)=1,C634&lt;&gt;""),1,""))</f>
        <v>1</v>
      </c>
      <c r="AH634" s="186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214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34</v>
      </c>
      <c r="B635" s="179">
        <v>2019</v>
      </c>
      <c r="C635" s="179">
        <v>6</v>
      </c>
      <c r="D635" s="39" t="str">
        <f t="shared" si="147"/>
        <v>Q1</v>
      </c>
      <c r="E635" s="13" t="s">
        <v>34</v>
      </c>
      <c r="F635" s="179">
        <v>2019</v>
      </c>
      <c r="G635" s="179">
        <v>6</v>
      </c>
      <c r="H635" s="191"/>
      <c r="I635" s="39" t="str">
        <f t="shared" si="134"/>
        <v>Q1</v>
      </c>
      <c r="J635" s="191" t="s">
        <v>747</v>
      </c>
      <c r="K635" s="191" t="s">
        <v>3121</v>
      </c>
      <c r="L635" s="17" t="s">
        <v>54</v>
      </c>
      <c r="M635" s="13" t="s">
        <v>46</v>
      </c>
      <c r="N635" s="13">
        <v>1</v>
      </c>
      <c r="O635" s="13"/>
      <c r="P635" s="39" t="str">
        <f t="shared" si="135"/>
        <v>MAIN UNIT</v>
      </c>
      <c r="Q635" s="13" t="s">
        <v>47</v>
      </c>
      <c r="R635" s="13" t="s">
        <v>648</v>
      </c>
      <c r="S635" s="13" t="s">
        <v>37</v>
      </c>
      <c r="T635" s="13" t="s">
        <v>87</v>
      </c>
      <c r="U635" s="13" t="s">
        <v>57</v>
      </c>
      <c r="V635" s="13" t="s">
        <v>748</v>
      </c>
      <c r="W635" s="13" t="s">
        <v>650</v>
      </c>
      <c r="X635" s="192">
        <v>600000</v>
      </c>
      <c r="Y635" s="193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85">
        <f t="shared" si="136"/>
        <v>81720</v>
      </c>
      <c r="AD635" s="141">
        <v>0.1356</v>
      </c>
      <c r="AE635" s="186">
        <f t="shared" si="137"/>
        <v>0</v>
      </c>
      <c r="AF635" s="186" t="str">
        <f>IF(AND(COUNTIFS($J$18:J635,J635)=1,AE635=1),1,"")</f>
        <v/>
      </c>
      <c r="AG635" s="186" t="str">
        <f>IF(C635="","",IF(AND(COUNTIFS($J$18:J635,J635)=1,C635&lt;&gt;""),1,""))</f>
        <v/>
      </c>
      <c r="AH635" s="186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214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34</v>
      </c>
      <c r="B636" s="179">
        <v>2019</v>
      </c>
      <c r="C636" s="179">
        <v>6</v>
      </c>
      <c r="D636" s="39" t="str">
        <f t="shared" si="147"/>
        <v>Q1</v>
      </c>
      <c r="E636" s="13" t="s">
        <v>34</v>
      </c>
      <c r="F636" s="179">
        <v>2019</v>
      </c>
      <c r="G636" s="179">
        <v>6</v>
      </c>
      <c r="H636" s="191"/>
      <c r="I636" s="39" t="str">
        <f t="shared" si="134"/>
        <v>Q1</v>
      </c>
      <c r="J636" s="191" t="s">
        <v>749</v>
      </c>
      <c r="K636" s="191" t="s">
        <v>750</v>
      </c>
      <c r="L636" s="17" t="s">
        <v>78</v>
      </c>
      <c r="M636" s="13" t="s">
        <v>46</v>
      </c>
      <c r="N636" s="13">
        <v>1</v>
      </c>
      <c r="O636" s="13"/>
      <c r="P636" s="39" t="str">
        <f t="shared" si="135"/>
        <v>MAIN UNIT</v>
      </c>
      <c r="Q636" s="13" t="s">
        <v>690</v>
      </c>
      <c r="R636" s="13" t="s">
        <v>648</v>
      </c>
      <c r="S636" s="13" t="s">
        <v>36</v>
      </c>
      <c r="T636" s="13" t="s">
        <v>64</v>
      </c>
      <c r="U636" s="13" t="s">
        <v>65</v>
      </c>
      <c r="V636" s="13" t="s">
        <v>718</v>
      </c>
      <c r="W636" s="13" t="s">
        <v>711</v>
      </c>
      <c r="X636" s="192">
        <v>1010000</v>
      </c>
      <c r="Y636" s="193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85">
        <f t="shared" si="136"/>
        <v>106113.46017699117</v>
      </c>
      <c r="AD636" s="141">
        <v>0.1046</v>
      </c>
      <c r="AE636" s="186">
        <f t="shared" si="137"/>
        <v>0</v>
      </c>
      <c r="AF636" s="186" t="str">
        <f>IF(AND(COUNTIFS($J$18:J636,J636)=1,AE636=1),1,"")</f>
        <v/>
      </c>
      <c r="AG636" s="186">
        <f>IF(C636="","",IF(AND(COUNTIFS($J$18:J636,J636)=1,C636&lt;&gt;""),1,""))</f>
        <v>1</v>
      </c>
      <c r="AH636" s="186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214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34</v>
      </c>
      <c r="B637" s="179">
        <v>2019</v>
      </c>
      <c r="C637" s="179">
        <v>5</v>
      </c>
      <c r="D637" s="39" t="str">
        <f t="shared" si="147"/>
        <v>Q1</v>
      </c>
      <c r="E637" s="13" t="s">
        <v>34</v>
      </c>
      <c r="F637" s="179">
        <v>2019</v>
      </c>
      <c r="G637" s="179">
        <v>6</v>
      </c>
      <c r="H637" s="191"/>
      <c r="I637" s="39" t="str">
        <f t="shared" si="134"/>
        <v>Q1</v>
      </c>
      <c r="J637" s="191" t="s">
        <v>751</v>
      </c>
      <c r="K637" s="191" t="s">
        <v>752</v>
      </c>
      <c r="L637" s="17" t="s">
        <v>54</v>
      </c>
      <c r="M637" s="13" t="s">
        <v>46</v>
      </c>
      <c r="N637" s="13">
        <v>1</v>
      </c>
      <c r="O637" s="13"/>
      <c r="P637" s="39" t="str">
        <f t="shared" si="135"/>
        <v>MAIN UNIT</v>
      </c>
      <c r="Q637" s="13" t="s">
        <v>55</v>
      </c>
      <c r="R637" s="13" t="s">
        <v>48</v>
      </c>
      <c r="S637" s="13" t="s">
        <v>36</v>
      </c>
      <c r="T637" s="13" t="s">
        <v>64</v>
      </c>
      <c r="U637" s="13" t="s">
        <v>65</v>
      </c>
      <c r="V637" s="13" t="s">
        <v>98</v>
      </c>
      <c r="W637" s="13" t="s">
        <v>95</v>
      </c>
      <c r="X637" s="192">
        <v>9579840</v>
      </c>
      <c r="Y637" s="193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85">
        <f t="shared" si="136"/>
        <v>95278.214688000007</v>
      </c>
      <c r="AD637" s="141">
        <v>0.13550000000000001</v>
      </c>
      <c r="AE637" s="186">
        <f t="shared" si="137"/>
        <v>1</v>
      </c>
      <c r="AF637" s="186">
        <f>IF(AND(COUNTIFS($J$18:J637,J637)=1,AE637=1),1,"")</f>
        <v>1</v>
      </c>
      <c r="AG637" s="186">
        <f>IF(C637="","",IF(AND(COUNTIFS($J$18:J637,J637)=1,C637&lt;&gt;""),1,""))</f>
        <v>1</v>
      </c>
      <c r="AH637" s="186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214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34</v>
      </c>
      <c r="B638" s="179">
        <v>2019</v>
      </c>
      <c r="C638" s="179">
        <v>5</v>
      </c>
      <c r="D638" s="39" t="str">
        <f t="shared" si="147"/>
        <v>Q1</v>
      </c>
      <c r="E638" s="13" t="s">
        <v>34</v>
      </c>
      <c r="F638" s="179">
        <v>2019</v>
      </c>
      <c r="G638" s="179">
        <v>6</v>
      </c>
      <c r="H638" s="191"/>
      <c r="I638" s="39" t="str">
        <f t="shared" si="134"/>
        <v>Q1</v>
      </c>
      <c r="J638" s="191" t="s">
        <v>753</v>
      </c>
      <c r="K638" s="191" t="s">
        <v>754</v>
      </c>
      <c r="L638" s="17" t="s">
        <v>54</v>
      </c>
      <c r="M638" s="13" t="s">
        <v>46</v>
      </c>
      <c r="N638" s="13">
        <v>1</v>
      </c>
      <c r="O638" s="13"/>
      <c r="P638" s="39" t="str">
        <f t="shared" si="135"/>
        <v>MAIN UNIT</v>
      </c>
      <c r="Q638" s="13" t="s">
        <v>55</v>
      </c>
      <c r="R638" s="13" t="s">
        <v>48</v>
      </c>
      <c r="S638" s="13" t="s">
        <v>36</v>
      </c>
      <c r="T638" s="13" t="s">
        <v>231</v>
      </c>
      <c r="U638" s="13" t="s">
        <v>65</v>
      </c>
      <c r="V638" s="13" t="s">
        <v>98</v>
      </c>
      <c r="W638" s="13" t="s">
        <v>50</v>
      </c>
      <c r="X638" s="192">
        <v>760000</v>
      </c>
      <c r="Y638" s="193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85">
        <f t="shared" si="136"/>
        <v>122443.3982300885</v>
      </c>
      <c r="AD638" s="141">
        <v>0.16039999999999999</v>
      </c>
      <c r="AE638" s="186">
        <f t="shared" si="137"/>
        <v>1</v>
      </c>
      <c r="AF638" s="186">
        <f>IF(AND(COUNTIFS($J$18:J638,J638)=1,AE638=1),1,"")</f>
        <v>1</v>
      </c>
      <c r="AG638" s="186">
        <f>IF(C638="","",IF(AND(COUNTIFS($J$18:J638,J638)=1,C638&lt;&gt;""),1,""))</f>
        <v>1</v>
      </c>
      <c r="AH638" s="186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214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34</v>
      </c>
      <c r="B639" s="179">
        <v>2019</v>
      </c>
      <c r="C639" s="179">
        <v>5</v>
      </c>
      <c r="D639" s="39" t="str">
        <f t="shared" si="147"/>
        <v>Q1</v>
      </c>
      <c r="E639" s="13" t="s">
        <v>34</v>
      </c>
      <c r="F639" s="179">
        <v>2019</v>
      </c>
      <c r="G639" s="179">
        <v>6</v>
      </c>
      <c r="H639" s="191"/>
      <c r="I639" s="39" t="str">
        <f t="shared" si="134"/>
        <v>Q1</v>
      </c>
      <c r="J639" s="191" t="s">
        <v>753</v>
      </c>
      <c r="K639" s="191" t="s">
        <v>754</v>
      </c>
      <c r="L639" s="17" t="s">
        <v>78</v>
      </c>
      <c r="M639" s="13" t="s">
        <v>46</v>
      </c>
      <c r="N639" s="13">
        <v>1</v>
      </c>
      <c r="O639" s="13"/>
      <c r="P639" s="39" t="str">
        <f t="shared" si="135"/>
        <v>MAIN UNIT</v>
      </c>
      <c r="Q639" s="13" t="s">
        <v>55</v>
      </c>
      <c r="R639" s="13" t="s">
        <v>48</v>
      </c>
      <c r="S639" s="13" t="s">
        <v>36</v>
      </c>
      <c r="T639" s="13" t="s">
        <v>231</v>
      </c>
      <c r="U639" s="13" t="s">
        <v>65</v>
      </c>
      <c r="V639" s="13" t="s">
        <v>98</v>
      </c>
      <c r="W639" s="13" t="s">
        <v>50</v>
      </c>
      <c r="X639" s="192">
        <v>1000000</v>
      </c>
      <c r="Y639" s="193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85">
        <f t="shared" si="136"/>
        <v>161109.73451327434</v>
      </c>
      <c r="AD639" s="141">
        <v>0.16039999999999999</v>
      </c>
      <c r="AE639" s="186">
        <f t="shared" si="137"/>
        <v>1</v>
      </c>
      <c r="AF639" s="186" t="str">
        <f>IF(AND(COUNTIFS($J$18:J639,J639)=1,AE639=1),1,"")</f>
        <v/>
      </c>
      <c r="AG639" s="186" t="str">
        <f>IF(C639="","",IF(AND(COUNTIFS($J$18:J639,J639)=1,C639&lt;&gt;""),1,""))</f>
        <v/>
      </c>
      <c r="AH639" s="186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214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34</v>
      </c>
      <c r="B640" s="179">
        <v>2019</v>
      </c>
      <c r="C640" s="179">
        <v>5</v>
      </c>
      <c r="D640" s="39" t="str">
        <f t="shared" si="147"/>
        <v>Q1</v>
      </c>
      <c r="E640" s="13" t="s">
        <v>34</v>
      </c>
      <c r="F640" s="179">
        <v>2019</v>
      </c>
      <c r="G640" s="179">
        <v>6</v>
      </c>
      <c r="H640" s="191"/>
      <c r="I640" s="39" t="str">
        <f t="shared" si="134"/>
        <v>Q1</v>
      </c>
      <c r="J640" s="191" t="s">
        <v>755</v>
      </c>
      <c r="K640" s="191" t="s">
        <v>3122</v>
      </c>
      <c r="L640" s="17" t="s">
        <v>78</v>
      </c>
      <c r="M640" s="13" t="s">
        <v>46</v>
      </c>
      <c r="N640" s="13">
        <v>1</v>
      </c>
      <c r="O640" s="13"/>
      <c r="P640" s="39" t="str">
        <f t="shared" si="135"/>
        <v>MAIN UNIT</v>
      </c>
      <c r="Q640" s="13" t="s">
        <v>55</v>
      </c>
      <c r="R640" s="13" t="s">
        <v>48</v>
      </c>
      <c r="S640" s="13" t="s">
        <v>37</v>
      </c>
      <c r="T640" s="13" t="s">
        <v>154</v>
      </c>
      <c r="U640" s="13" t="s">
        <v>57</v>
      </c>
      <c r="V640" s="13" t="s">
        <v>88</v>
      </c>
      <c r="W640" s="13" t="s">
        <v>650</v>
      </c>
      <c r="X640" s="192">
        <v>825000</v>
      </c>
      <c r="Y640" s="193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85">
        <f t="shared" si="136"/>
        <v>97863.617256637168</v>
      </c>
      <c r="AD640" s="141">
        <v>0.1181</v>
      </c>
      <c r="AE640" s="186">
        <f t="shared" si="137"/>
        <v>1</v>
      </c>
      <c r="AF640" s="186">
        <f>IF(AND(COUNTIFS($J$18:J640,J640)=1,AE640=1),1,"")</f>
        <v>1</v>
      </c>
      <c r="AG640" s="186">
        <f>IF(C640="","",IF(AND(COUNTIFS($J$18:J640,J640)=1,C640&lt;&gt;""),1,""))</f>
        <v>1</v>
      </c>
      <c r="AH640" s="186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214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34</v>
      </c>
      <c r="B641" s="179">
        <v>2019</v>
      </c>
      <c r="C641" s="179">
        <v>5</v>
      </c>
      <c r="D641" s="39" t="str">
        <f t="shared" si="147"/>
        <v>Q1</v>
      </c>
      <c r="E641" s="13" t="s">
        <v>34</v>
      </c>
      <c r="F641" s="179">
        <v>2019</v>
      </c>
      <c r="G641" s="179">
        <v>6</v>
      </c>
      <c r="H641" s="191"/>
      <c r="I641" s="39" t="str">
        <f t="shared" si="134"/>
        <v>Q1</v>
      </c>
      <c r="J641" s="191" t="s">
        <v>755</v>
      </c>
      <c r="K641" s="191" t="s">
        <v>3122</v>
      </c>
      <c r="L641" s="17" t="s">
        <v>54</v>
      </c>
      <c r="M641" s="13" t="s">
        <v>46</v>
      </c>
      <c r="N641" s="13">
        <v>1</v>
      </c>
      <c r="O641" s="13"/>
      <c r="P641" s="39" t="str">
        <f t="shared" si="135"/>
        <v>MAIN UNIT</v>
      </c>
      <c r="Q641" s="13" t="s">
        <v>55</v>
      </c>
      <c r="R641" s="13" t="s">
        <v>48</v>
      </c>
      <c r="S641" s="13" t="s">
        <v>37</v>
      </c>
      <c r="T641" s="13" t="s">
        <v>154</v>
      </c>
      <c r="U641" s="13" t="s">
        <v>57</v>
      </c>
      <c r="V641" s="13" t="s">
        <v>88</v>
      </c>
      <c r="W641" s="13" t="s">
        <v>650</v>
      </c>
      <c r="X641" s="192">
        <v>780000</v>
      </c>
      <c r="Y641" s="193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85">
        <f t="shared" si="136"/>
        <v>92525.601769911504</v>
      </c>
      <c r="AD641" s="141">
        <v>0.1181</v>
      </c>
      <c r="AE641" s="186">
        <f t="shared" si="137"/>
        <v>1</v>
      </c>
      <c r="AF641" s="186" t="str">
        <f>IF(AND(COUNTIFS($J$18:J641,J641)=1,AE641=1),1,"")</f>
        <v/>
      </c>
      <c r="AG641" s="186" t="str">
        <f>IF(C641="","",IF(AND(COUNTIFS($J$18:J641,J641)=1,C641&lt;&gt;""),1,""))</f>
        <v/>
      </c>
      <c r="AH641" s="186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214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34</v>
      </c>
      <c r="B642" s="179">
        <v>2019</v>
      </c>
      <c r="C642" s="179">
        <v>5</v>
      </c>
      <c r="D642" s="39" t="str">
        <f t="shared" si="147"/>
        <v>Q1</v>
      </c>
      <c r="E642" s="13" t="s">
        <v>34</v>
      </c>
      <c r="F642" s="179">
        <v>2019</v>
      </c>
      <c r="G642" s="179">
        <v>6</v>
      </c>
      <c r="H642" s="191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191" t="s">
        <v>756</v>
      </c>
      <c r="K642" s="191" t="s">
        <v>3123</v>
      </c>
      <c r="L642" s="17" t="s">
        <v>54</v>
      </c>
      <c r="M642" s="13" t="s">
        <v>46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690</v>
      </c>
      <c r="R642" s="13" t="s">
        <v>48</v>
      </c>
      <c r="S642" s="13" t="s">
        <v>37</v>
      </c>
      <c r="T642" s="13" t="s">
        <v>757</v>
      </c>
      <c r="U642" s="13" t="s">
        <v>758</v>
      </c>
      <c r="V642" s="13" t="s">
        <v>759</v>
      </c>
      <c r="W642" s="13" t="s">
        <v>650</v>
      </c>
      <c r="X642" s="192">
        <v>600000</v>
      </c>
      <c r="Y642" s="193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85">
        <f t="shared" ref="AC642:AC705" si="151">IF(R642&lt;&gt;"",AB642*AD642,"")</f>
        <v>60446.283185840708</v>
      </c>
      <c r="AD642" s="141">
        <v>0.1003</v>
      </c>
      <c r="AE642" s="186">
        <f t="shared" ref="AE642:AE705" si="152">IF(Q642="","",IF(Q642="Yes",1,0))</f>
        <v>0</v>
      </c>
      <c r="AF642" s="186" t="str">
        <f>IF(AND(COUNTIFS($J$18:J642,J642)=1,AE642=1),1,"")</f>
        <v/>
      </c>
      <c r="AG642" s="186">
        <f>IF(C642="","",IF(AND(COUNTIFS($J$18:J642,J642)=1,C642&lt;&gt;""),1,""))</f>
        <v>1</v>
      </c>
      <c r="AH642" s="186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214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34</v>
      </c>
      <c r="B643" s="179">
        <v>2019</v>
      </c>
      <c r="C643" s="179">
        <v>5</v>
      </c>
      <c r="D643" s="39" t="str">
        <f t="shared" si="147"/>
        <v>Q1</v>
      </c>
      <c r="E643" s="13" t="s">
        <v>34</v>
      </c>
      <c r="F643" s="179">
        <v>2019</v>
      </c>
      <c r="G643" s="179">
        <v>6</v>
      </c>
      <c r="H643" s="191"/>
      <c r="I643" s="39" t="str">
        <f t="shared" si="149"/>
        <v>Q1</v>
      </c>
      <c r="J643" s="191" t="s">
        <v>756</v>
      </c>
      <c r="K643" s="191" t="s">
        <v>3123</v>
      </c>
      <c r="L643" s="17" t="s">
        <v>54</v>
      </c>
      <c r="M643" s="13" t="s">
        <v>46</v>
      </c>
      <c r="N643" s="13">
        <v>1</v>
      </c>
      <c r="O643" s="13"/>
      <c r="P643" s="39" t="str">
        <f t="shared" si="150"/>
        <v>MAIN UNIT</v>
      </c>
      <c r="Q643" s="13" t="s">
        <v>690</v>
      </c>
      <c r="R643" s="13" t="s">
        <v>48</v>
      </c>
      <c r="S643" s="13" t="s">
        <v>37</v>
      </c>
      <c r="T643" s="13" t="s">
        <v>757</v>
      </c>
      <c r="U643" s="13" t="s">
        <v>758</v>
      </c>
      <c r="V643" s="13" t="s">
        <v>759</v>
      </c>
      <c r="W643" s="13" t="s">
        <v>650</v>
      </c>
      <c r="X643" s="192">
        <v>600000</v>
      </c>
      <c r="Y643" s="193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85">
        <f t="shared" si="151"/>
        <v>60446.283185840708</v>
      </c>
      <c r="AD643" s="141">
        <v>0.1003</v>
      </c>
      <c r="AE643" s="186">
        <f t="shared" si="152"/>
        <v>0</v>
      </c>
      <c r="AF643" s="186" t="str">
        <f>IF(AND(COUNTIFS($J$18:J643,J643)=1,AE643=1),1,"")</f>
        <v/>
      </c>
      <c r="AG643" s="186" t="str">
        <f>IF(C643="","",IF(AND(COUNTIFS($J$18:J643,J643)=1,C643&lt;&gt;""),1,""))</f>
        <v/>
      </c>
      <c r="AH643" s="186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214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34</v>
      </c>
      <c r="B644" s="179">
        <v>2019</v>
      </c>
      <c r="C644" s="179">
        <v>5</v>
      </c>
      <c r="D644" s="39" t="str">
        <f t="shared" si="147"/>
        <v>Q1</v>
      </c>
      <c r="E644" s="13" t="s">
        <v>34</v>
      </c>
      <c r="F644" s="179">
        <v>2019</v>
      </c>
      <c r="G644" s="179">
        <v>6</v>
      </c>
      <c r="H644" s="191"/>
      <c r="I644" s="39" t="str">
        <f t="shared" si="149"/>
        <v>Q1</v>
      </c>
      <c r="J644" s="191" t="s">
        <v>760</v>
      </c>
      <c r="K644" s="191" t="s">
        <v>3119</v>
      </c>
      <c r="L644" s="17" t="s">
        <v>78</v>
      </c>
      <c r="M644" s="13" t="s">
        <v>46</v>
      </c>
      <c r="N644" s="13">
        <v>1</v>
      </c>
      <c r="O644" s="13"/>
      <c r="P644" s="39" t="str">
        <f t="shared" si="150"/>
        <v>MAIN UNIT</v>
      </c>
      <c r="Q644" s="13" t="s">
        <v>690</v>
      </c>
      <c r="R644" s="13" t="s">
        <v>48</v>
      </c>
      <c r="S644" s="13" t="s">
        <v>37</v>
      </c>
      <c r="T644" s="13" t="s">
        <v>195</v>
      </c>
      <c r="U644" s="13" t="s">
        <v>196</v>
      </c>
      <c r="V644" s="13" t="s">
        <v>761</v>
      </c>
      <c r="W644" s="13" t="s">
        <v>650</v>
      </c>
      <c r="X644" s="192">
        <v>764375</v>
      </c>
      <c r="Y644" s="193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85">
        <f t="shared" si="151"/>
        <v>62111.556692477876</v>
      </c>
      <c r="AD644" s="141">
        <v>8.09E-2</v>
      </c>
      <c r="AE644" s="186">
        <f t="shared" si="152"/>
        <v>0</v>
      </c>
      <c r="AF644" s="186" t="str">
        <f>IF(AND(COUNTIFS($J$18:J644,J644)=1,AE644=1),1,"")</f>
        <v/>
      </c>
      <c r="AG644" s="186">
        <f>IF(C644="","",IF(AND(COUNTIFS($J$18:J644,J644)=1,C644&lt;&gt;""),1,""))</f>
        <v>1</v>
      </c>
      <c r="AH644" s="186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214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34</v>
      </c>
      <c r="B645" s="179">
        <v>2019</v>
      </c>
      <c r="C645" s="179">
        <v>5</v>
      </c>
      <c r="D645" s="39" t="str">
        <f t="shared" si="147"/>
        <v>Q1</v>
      </c>
      <c r="E645" s="13" t="s">
        <v>34</v>
      </c>
      <c r="F645" s="179">
        <v>2019</v>
      </c>
      <c r="G645" s="179">
        <v>6</v>
      </c>
      <c r="H645" s="191"/>
      <c r="I645" s="39" t="str">
        <f t="shared" si="149"/>
        <v>Q1</v>
      </c>
      <c r="J645" s="191" t="s">
        <v>760</v>
      </c>
      <c r="K645" s="191" t="s">
        <v>3119</v>
      </c>
      <c r="L645" s="17" t="s">
        <v>78</v>
      </c>
      <c r="M645" s="13" t="s">
        <v>46</v>
      </c>
      <c r="N645" s="13">
        <v>1</v>
      </c>
      <c r="O645" s="13"/>
      <c r="P645" s="39" t="str">
        <f t="shared" si="150"/>
        <v>MAIN UNIT</v>
      </c>
      <c r="Q645" s="13" t="s">
        <v>690</v>
      </c>
      <c r="R645" s="13" t="s">
        <v>48</v>
      </c>
      <c r="S645" s="13" t="s">
        <v>37</v>
      </c>
      <c r="T645" s="13" t="s">
        <v>195</v>
      </c>
      <c r="U645" s="13" t="s">
        <v>196</v>
      </c>
      <c r="V645" s="13" t="s">
        <v>761</v>
      </c>
      <c r="W645" s="13" t="s">
        <v>650</v>
      </c>
      <c r="X645" s="192">
        <v>764375</v>
      </c>
      <c r="Y645" s="193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85">
        <f t="shared" si="151"/>
        <v>62111.556692477876</v>
      </c>
      <c r="AD645" s="141">
        <v>8.09E-2</v>
      </c>
      <c r="AE645" s="186">
        <f t="shared" si="152"/>
        <v>0</v>
      </c>
      <c r="AF645" s="186" t="str">
        <f>IF(AND(COUNTIFS($J$18:J645,J645)=1,AE645=1),1,"")</f>
        <v/>
      </c>
      <c r="AG645" s="186" t="str">
        <f>IF(C645="","",IF(AND(COUNTIFS($J$18:J645,J645)=1,C645&lt;&gt;""),1,""))</f>
        <v/>
      </c>
      <c r="AH645" s="186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214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34</v>
      </c>
      <c r="B646" s="179">
        <v>2019</v>
      </c>
      <c r="C646" s="179">
        <v>5</v>
      </c>
      <c r="D646" s="39" t="str">
        <f t="shared" si="147"/>
        <v>Q1</v>
      </c>
      <c r="E646" s="13" t="s">
        <v>34</v>
      </c>
      <c r="F646" s="179">
        <v>2019</v>
      </c>
      <c r="G646" s="179">
        <v>6</v>
      </c>
      <c r="H646" s="191"/>
      <c r="I646" s="39" t="str">
        <f t="shared" si="149"/>
        <v>Q1</v>
      </c>
      <c r="J646" s="191" t="s">
        <v>762</v>
      </c>
      <c r="K646" s="191" t="s">
        <v>3119</v>
      </c>
      <c r="L646" s="17" t="s">
        <v>54</v>
      </c>
      <c r="M646" s="13" t="s">
        <v>46</v>
      </c>
      <c r="N646" s="13">
        <v>1</v>
      </c>
      <c r="O646" s="13"/>
      <c r="P646" s="39" t="str">
        <f t="shared" si="150"/>
        <v>MAIN UNIT</v>
      </c>
      <c r="Q646" s="13" t="s">
        <v>690</v>
      </c>
      <c r="R646" s="13" t="s">
        <v>48</v>
      </c>
      <c r="S646" s="13" t="s">
        <v>37</v>
      </c>
      <c r="T646" s="13" t="s">
        <v>763</v>
      </c>
      <c r="U646" s="13" t="s">
        <v>764</v>
      </c>
      <c r="V646" s="13" t="s">
        <v>761</v>
      </c>
      <c r="W646" s="13" t="s">
        <v>650</v>
      </c>
      <c r="X646" s="192">
        <v>613750</v>
      </c>
      <c r="Y646" s="193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85">
        <f t="shared" si="151"/>
        <v>41919.668141592927</v>
      </c>
      <c r="AD646" s="141">
        <v>6.8000000000000005E-2</v>
      </c>
      <c r="AE646" s="186">
        <f t="shared" si="152"/>
        <v>0</v>
      </c>
      <c r="AF646" s="186" t="str">
        <f>IF(AND(COUNTIFS($J$18:J646,J646)=1,AE646=1),1,"")</f>
        <v/>
      </c>
      <c r="AG646" s="186">
        <f>IF(C646="","",IF(AND(COUNTIFS($J$18:J646,J646)=1,C646&lt;&gt;""),1,""))</f>
        <v>1</v>
      </c>
      <c r="AH646" s="186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214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34</v>
      </c>
      <c r="B647" s="179">
        <v>2019</v>
      </c>
      <c r="C647" s="179">
        <v>5</v>
      </c>
      <c r="D647" s="39" t="str">
        <f t="shared" si="147"/>
        <v>Q1</v>
      </c>
      <c r="E647" s="13" t="s">
        <v>34</v>
      </c>
      <c r="F647" s="179">
        <v>2019</v>
      </c>
      <c r="G647" s="179">
        <v>6</v>
      </c>
      <c r="H647" s="191"/>
      <c r="I647" s="39" t="str">
        <f t="shared" si="149"/>
        <v>Q1</v>
      </c>
      <c r="J647" s="191" t="s">
        <v>762</v>
      </c>
      <c r="K647" s="191" t="s">
        <v>3119</v>
      </c>
      <c r="L647" s="17" t="s">
        <v>78</v>
      </c>
      <c r="M647" s="13" t="s">
        <v>46</v>
      </c>
      <c r="N647" s="13">
        <v>1</v>
      </c>
      <c r="O647" s="13"/>
      <c r="P647" s="39" t="str">
        <f t="shared" si="150"/>
        <v>MAIN UNIT</v>
      </c>
      <c r="Q647" s="13" t="s">
        <v>690</v>
      </c>
      <c r="R647" s="13" t="s">
        <v>48</v>
      </c>
      <c r="S647" s="13" t="s">
        <v>37</v>
      </c>
      <c r="T647" s="13" t="s">
        <v>763</v>
      </c>
      <c r="U647" s="13" t="s">
        <v>764</v>
      </c>
      <c r="V647" s="13" t="s">
        <v>761</v>
      </c>
      <c r="W647" s="13" t="s">
        <v>650</v>
      </c>
      <c r="X647" s="192">
        <v>760000</v>
      </c>
      <c r="Y647" s="193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85">
        <f t="shared" si="151"/>
        <v>51908.672566371686</v>
      </c>
      <c r="AD647" s="141">
        <v>6.8000000000000005E-2</v>
      </c>
      <c r="AE647" s="186">
        <f t="shared" si="152"/>
        <v>0</v>
      </c>
      <c r="AF647" s="186" t="str">
        <f>IF(AND(COUNTIFS($J$18:J647,J647)=1,AE647=1),1,"")</f>
        <v/>
      </c>
      <c r="AG647" s="186" t="str">
        <f>IF(C647="","",IF(AND(COUNTIFS($J$18:J647,J647)=1,C647&lt;&gt;""),1,""))</f>
        <v/>
      </c>
      <c r="AH647" s="186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214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34</v>
      </c>
      <c r="B648" s="179">
        <v>2019</v>
      </c>
      <c r="C648" s="179">
        <v>5</v>
      </c>
      <c r="D648" s="39" t="str">
        <f t="shared" si="147"/>
        <v>Q1</v>
      </c>
      <c r="E648" s="13" t="s">
        <v>34</v>
      </c>
      <c r="F648" s="179">
        <v>2019</v>
      </c>
      <c r="G648" s="179">
        <v>6</v>
      </c>
      <c r="H648" s="191"/>
      <c r="I648" s="39" t="str">
        <f t="shared" si="149"/>
        <v>Q1</v>
      </c>
      <c r="J648" s="191" t="s">
        <v>765</v>
      </c>
      <c r="K648" s="191" t="s">
        <v>766</v>
      </c>
      <c r="L648" s="17" t="s">
        <v>54</v>
      </c>
      <c r="M648" s="13" t="s">
        <v>46</v>
      </c>
      <c r="N648" s="13">
        <v>1</v>
      </c>
      <c r="O648" s="13"/>
      <c r="P648" s="39" t="str">
        <f t="shared" si="150"/>
        <v>MAIN UNIT</v>
      </c>
      <c r="Q648" s="13" t="s">
        <v>690</v>
      </c>
      <c r="R648" s="13" t="s">
        <v>648</v>
      </c>
      <c r="S648" s="13" t="s">
        <v>691</v>
      </c>
      <c r="T648" s="13" t="s">
        <v>64</v>
      </c>
      <c r="U648" s="13" t="s">
        <v>65</v>
      </c>
      <c r="V648" s="13" t="s">
        <v>708</v>
      </c>
      <c r="W648" s="13" t="s">
        <v>715</v>
      </c>
      <c r="X648" s="192">
        <v>9771600</v>
      </c>
      <c r="Y648" s="193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85">
        <f t="shared" si="151"/>
        <v>133190.62120800003</v>
      </c>
      <c r="AD648" s="141">
        <v>0.1857</v>
      </c>
      <c r="AE648" s="186">
        <f t="shared" si="152"/>
        <v>0</v>
      </c>
      <c r="AF648" s="186" t="str">
        <f>IF(AND(COUNTIFS($J$18:J648,J648)=1,AE648=1),1,"")</f>
        <v/>
      </c>
      <c r="AG648" s="186">
        <f>IF(C648="","",IF(AND(COUNTIFS($J$18:J648,J648)=1,C648&lt;&gt;""),1,""))</f>
        <v>1</v>
      </c>
      <c r="AH648" s="186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214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34</v>
      </c>
      <c r="B649" s="179">
        <v>2019</v>
      </c>
      <c r="C649" s="179">
        <v>5</v>
      </c>
      <c r="D649" s="39" t="str">
        <f t="shared" si="147"/>
        <v>Q1</v>
      </c>
      <c r="E649" s="13" t="s">
        <v>34</v>
      </c>
      <c r="F649" s="179">
        <v>2019</v>
      </c>
      <c r="G649" s="179">
        <v>6</v>
      </c>
      <c r="H649" s="191"/>
      <c r="I649" s="39" t="str">
        <f t="shared" si="149"/>
        <v>Q1</v>
      </c>
      <c r="J649" s="191" t="s">
        <v>767</v>
      </c>
      <c r="K649" s="191" t="s">
        <v>768</v>
      </c>
      <c r="L649" s="17" t="s">
        <v>54</v>
      </c>
      <c r="M649" s="13" t="s">
        <v>46</v>
      </c>
      <c r="N649" s="13">
        <v>1</v>
      </c>
      <c r="O649" s="13"/>
      <c r="P649" s="39" t="str">
        <f t="shared" si="150"/>
        <v>MAIN UNIT</v>
      </c>
      <c r="Q649" s="13" t="s">
        <v>690</v>
      </c>
      <c r="R649" s="13" t="s">
        <v>648</v>
      </c>
      <c r="S649" s="13" t="s">
        <v>691</v>
      </c>
      <c r="T649" s="13" t="s">
        <v>769</v>
      </c>
      <c r="U649" s="13" t="s">
        <v>65</v>
      </c>
      <c r="V649" s="13" t="s">
        <v>714</v>
      </c>
      <c r="W649" s="13" t="s">
        <v>711</v>
      </c>
      <c r="X649" s="192">
        <v>843000</v>
      </c>
      <c r="Y649" s="193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85">
        <f t="shared" si="151"/>
        <v>107958.08628318585</v>
      </c>
      <c r="AD649" s="141">
        <v>0.1275</v>
      </c>
      <c r="AE649" s="186">
        <f t="shared" si="152"/>
        <v>0</v>
      </c>
      <c r="AF649" s="186" t="str">
        <f>IF(AND(COUNTIFS($J$18:J649,J649)=1,AE649=1),1,"")</f>
        <v/>
      </c>
      <c r="AG649" s="186">
        <f>IF(C649="","",IF(AND(COUNTIFS($J$18:J649,J649)=1,C649&lt;&gt;""),1,""))</f>
        <v>1</v>
      </c>
      <c r="AH649" s="186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214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34</v>
      </c>
      <c r="B650" s="179">
        <v>2019</v>
      </c>
      <c r="C650" s="179">
        <v>5</v>
      </c>
      <c r="D650" s="39" t="str">
        <f t="shared" si="147"/>
        <v>Q1</v>
      </c>
      <c r="E650" s="13" t="s">
        <v>34</v>
      </c>
      <c r="F650" s="179">
        <v>2019</v>
      </c>
      <c r="G650" s="179">
        <v>6</v>
      </c>
      <c r="H650" s="191"/>
      <c r="I650" s="39" t="str">
        <f t="shared" si="149"/>
        <v>Q1</v>
      </c>
      <c r="J650" s="191" t="s">
        <v>770</v>
      </c>
      <c r="K650" s="191" t="s">
        <v>771</v>
      </c>
      <c r="L650" s="17" t="s">
        <v>54</v>
      </c>
      <c r="M650" s="13" t="s">
        <v>46</v>
      </c>
      <c r="N650" s="13">
        <v>1</v>
      </c>
      <c r="O650" s="13"/>
      <c r="P650" s="39" t="str">
        <f t="shared" si="150"/>
        <v>MAIN UNIT</v>
      </c>
      <c r="Q650" s="13" t="s">
        <v>690</v>
      </c>
      <c r="R650" s="13" t="s">
        <v>648</v>
      </c>
      <c r="S650" s="13" t="s">
        <v>691</v>
      </c>
      <c r="T650" s="13" t="s">
        <v>740</v>
      </c>
      <c r="U650" s="13" t="s">
        <v>3308</v>
      </c>
      <c r="V650" s="13" t="s">
        <v>692</v>
      </c>
      <c r="W650" s="13" t="s">
        <v>711</v>
      </c>
      <c r="X650" s="192">
        <v>600000</v>
      </c>
      <c r="Y650" s="193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85">
        <f t="shared" si="151"/>
        <v>52792.566371681416</v>
      </c>
      <c r="AD650" s="141">
        <v>8.7599999999999997E-2</v>
      </c>
      <c r="AE650" s="186">
        <f t="shared" si="152"/>
        <v>0</v>
      </c>
      <c r="AF650" s="186" t="str">
        <f>IF(AND(COUNTIFS($J$18:J650,J650)=1,AE650=1),1,"")</f>
        <v/>
      </c>
      <c r="AG650" s="186">
        <f>IF(C650="","",IF(AND(COUNTIFS($J$18:J650,J650)=1,C650&lt;&gt;""),1,""))</f>
        <v>1</v>
      </c>
      <c r="AH650" s="186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214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34</v>
      </c>
      <c r="B651" s="179">
        <v>2019</v>
      </c>
      <c r="C651" s="179">
        <v>5</v>
      </c>
      <c r="D651" s="39" t="str">
        <f t="shared" si="147"/>
        <v>Q1</v>
      </c>
      <c r="E651" s="13" t="s">
        <v>34</v>
      </c>
      <c r="F651" s="179">
        <v>2019</v>
      </c>
      <c r="G651" s="179">
        <v>6</v>
      </c>
      <c r="H651" s="191"/>
      <c r="I651" s="39" t="str">
        <f t="shared" si="149"/>
        <v>Q1</v>
      </c>
      <c r="J651" s="191" t="s">
        <v>770</v>
      </c>
      <c r="K651" s="191" t="s">
        <v>771</v>
      </c>
      <c r="L651" s="17" t="s">
        <v>54</v>
      </c>
      <c r="M651" s="13" t="s">
        <v>46</v>
      </c>
      <c r="N651" s="13">
        <v>1</v>
      </c>
      <c r="O651" s="13"/>
      <c r="P651" s="39" t="str">
        <f t="shared" si="150"/>
        <v>MAIN UNIT</v>
      </c>
      <c r="Q651" s="13" t="s">
        <v>690</v>
      </c>
      <c r="R651" s="13" t="s">
        <v>648</v>
      </c>
      <c r="S651" s="13" t="s">
        <v>691</v>
      </c>
      <c r="T651" s="13" t="s">
        <v>740</v>
      </c>
      <c r="U651" s="13" t="s">
        <v>3308</v>
      </c>
      <c r="V651" s="13" t="s">
        <v>692</v>
      </c>
      <c r="W651" s="13" t="s">
        <v>711</v>
      </c>
      <c r="X651" s="192">
        <v>600000</v>
      </c>
      <c r="Y651" s="193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85">
        <f t="shared" si="151"/>
        <v>52792.566371681416</v>
      </c>
      <c r="AD651" s="141">
        <v>8.7599999999999997E-2</v>
      </c>
      <c r="AE651" s="186">
        <f t="shared" si="152"/>
        <v>0</v>
      </c>
      <c r="AF651" s="186" t="str">
        <f>IF(AND(COUNTIFS($J$18:J651,J651)=1,AE651=1),1,"")</f>
        <v/>
      </c>
      <c r="AG651" s="186" t="str">
        <f>IF(C651="","",IF(AND(COUNTIFS($J$18:J651,J651)=1,C651&lt;&gt;""),1,""))</f>
        <v/>
      </c>
      <c r="AH651" s="186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214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34</v>
      </c>
      <c r="B652" s="179">
        <v>2019</v>
      </c>
      <c r="C652" s="179">
        <v>5</v>
      </c>
      <c r="D652" s="39" t="str">
        <f t="shared" si="147"/>
        <v>Q1</v>
      </c>
      <c r="E652" s="13" t="s">
        <v>34</v>
      </c>
      <c r="F652" s="179">
        <v>2019</v>
      </c>
      <c r="G652" s="179">
        <v>6</v>
      </c>
      <c r="H652" s="191"/>
      <c r="I652" s="39" t="str">
        <f t="shared" si="149"/>
        <v>Q1</v>
      </c>
      <c r="J652" s="191" t="s">
        <v>770</v>
      </c>
      <c r="K652" s="191" t="s">
        <v>771</v>
      </c>
      <c r="L652" s="17" t="s">
        <v>54</v>
      </c>
      <c r="M652" s="13" t="s">
        <v>46</v>
      </c>
      <c r="N652" s="13">
        <v>1</v>
      </c>
      <c r="O652" s="13"/>
      <c r="P652" s="39" t="str">
        <f t="shared" si="150"/>
        <v>MAIN UNIT</v>
      </c>
      <c r="Q652" s="13" t="s">
        <v>690</v>
      </c>
      <c r="R652" s="13" t="s">
        <v>648</v>
      </c>
      <c r="S652" s="13" t="s">
        <v>691</v>
      </c>
      <c r="T652" s="13" t="s">
        <v>740</v>
      </c>
      <c r="U652" s="13" t="s">
        <v>3308</v>
      </c>
      <c r="V652" s="13" t="s">
        <v>692</v>
      </c>
      <c r="W652" s="13" t="s">
        <v>711</v>
      </c>
      <c r="X652" s="192">
        <v>600000</v>
      </c>
      <c r="Y652" s="193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85">
        <f t="shared" si="151"/>
        <v>52792.566371681416</v>
      </c>
      <c r="AD652" s="141">
        <v>8.7599999999999997E-2</v>
      </c>
      <c r="AE652" s="186">
        <f t="shared" si="152"/>
        <v>0</v>
      </c>
      <c r="AF652" s="186" t="str">
        <f>IF(AND(COUNTIFS($J$18:J652,J652)=1,AE652=1),1,"")</f>
        <v/>
      </c>
      <c r="AG652" s="186" t="str">
        <f>IF(C652="","",IF(AND(COUNTIFS($J$18:J652,J652)=1,C652&lt;&gt;""),1,""))</f>
        <v/>
      </c>
      <c r="AH652" s="186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214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34</v>
      </c>
      <c r="B653" s="179">
        <v>2019</v>
      </c>
      <c r="C653" s="179">
        <v>5</v>
      </c>
      <c r="D653" s="39" t="str">
        <f t="shared" si="147"/>
        <v>Q1</v>
      </c>
      <c r="E653" s="13" t="s">
        <v>34</v>
      </c>
      <c r="F653" s="179">
        <v>2019</v>
      </c>
      <c r="G653" s="179">
        <v>6</v>
      </c>
      <c r="H653" s="191"/>
      <c r="I653" s="39" t="str">
        <f t="shared" si="149"/>
        <v>Q1</v>
      </c>
      <c r="J653" s="191" t="s">
        <v>770</v>
      </c>
      <c r="K653" s="191" t="s">
        <v>771</v>
      </c>
      <c r="L653" s="17" t="s">
        <v>78</v>
      </c>
      <c r="M653" s="13" t="s">
        <v>46</v>
      </c>
      <c r="N653" s="13">
        <v>1</v>
      </c>
      <c r="O653" s="13"/>
      <c r="P653" s="39" t="str">
        <f t="shared" si="150"/>
        <v>MAIN UNIT</v>
      </c>
      <c r="Q653" s="13" t="s">
        <v>690</v>
      </c>
      <c r="R653" s="13" t="s">
        <v>648</v>
      </c>
      <c r="S653" s="13" t="s">
        <v>691</v>
      </c>
      <c r="T653" s="13" t="s">
        <v>740</v>
      </c>
      <c r="U653" s="13" t="s">
        <v>3308</v>
      </c>
      <c r="V653" s="13" t="s">
        <v>692</v>
      </c>
      <c r="W653" s="13" t="s">
        <v>711</v>
      </c>
      <c r="X653" s="192">
        <v>820000</v>
      </c>
      <c r="Y653" s="193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85">
        <f t="shared" si="151"/>
        <v>72149.840707964613</v>
      </c>
      <c r="AD653" s="141">
        <v>8.7599999999999997E-2</v>
      </c>
      <c r="AE653" s="186">
        <f t="shared" si="152"/>
        <v>0</v>
      </c>
      <c r="AF653" s="186" t="str">
        <f>IF(AND(COUNTIFS($J$18:J653,J653)=1,AE653=1),1,"")</f>
        <v/>
      </c>
      <c r="AG653" s="186" t="str">
        <f>IF(C653="","",IF(AND(COUNTIFS($J$18:J653,J653)=1,C653&lt;&gt;""),1,""))</f>
        <v/>
      </c>
      <c r="AH653" s="186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214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34</v>
      </c>
      <c r="B654" s="179">
        <v>2019</v>
      </c>
      <c r="C654" s="179">
        <v>5</v>
      </c>
      <c r="D654" s="39" t="str">
        <f t="shared" si="147"/>
        <v>Q1</v>
      </c>
      <c r="E654" s="13" t="s">
        <v>34</v>
      </c>
      <c r="F654" s="179">
        <v>2019</v>
      </c>
      <c r="G654" s="179">
        <v>6</v>
      </c>
      <c r="H654" s="191"/>
      <c r="I654" s="39" t="str">
        <f t="shared" si="149"/>
        <v>Q1</v>
      </c>
      <c r="J654" s="191" t="s">
        <v>772</v>
      </c>
      <c r="K654" s="191" t="s">
        <v>773</v>
      </c>
      <c r="L654" s="17" t="s">
        <v>54</v>
      </c>
      <c r="M654" s="13" t="s">
        <v>46</v>
      </c>
      <c r="N654" s="13">
        <v>1</v>
      </c>
      <c r="O654" s="13"/>
      <c r="P654" s="39" t="str">
        <f t="shared" si="150"/>
        <v>MAIN UNIT</v>
      </c>
      <c r="Q654" s="13" t="s">
        <v>618</v>
      </c>
      <c r="R654" s="13" t="s">
        <v>648</v>
      </c>
      <c r="S654" s="13" t="s">
        <v>691</v>
      </c>
      <c r="T654" s="13" t="s">
        <v>740</v>
      </c>
      <c r="U654" s="13" t="s">
        <v>3308</v>
      </c>
      <c r="V654" s="13" t="s">
        <v>718</v>
      </c>
      <c r="W654" s="13" t="s">
        <v>715</v>
      </c>
      <c r="X654" s="192">
        <v>9000000</v>
      </c>
      <c r="Y654" s="193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85">
        <f t="shared" si="151"/>
        <v>66060.000000000015</v>
      </c>
      <c r="AD654" s="141">
        <v>0.1</v>
      </c>
      <c r="AE654" s="186">
        <f t="shared" si="152"/>
        <v>1</v>
      </c>
      <c r="AF654" s="186">
        <f>IF(AND(COUNTIFS($J$18:J654,J654)=1,AE654=1),1,"")</f>
        <v>1</v>
      </c>
      <c r="AG654" s="186">
        <f>IF(C654="","",IF(AND(COUNTIFS($J$18:J654,J654)=1,C654&lt;&gt;""),1,""))</f>
        <v>1</v>
      </c>
      <c r="AH654" s="186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214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34</v>
      </c>
      <c r="B655" s="179">
        <v>2019</v>
      </c>
      <c r="C655" s="179">
        <v>5</v>
      </c>
      <c r="D655" s="39" t="str">
        <f t="shared" si="147"/>
        <v>Q1</v>
      </c>
      <c r="E655" s="13" t="s">
        <v>34</v>
      </c>
      <c r="F655" s="179">
        <v>2019</v>
      </c>
      <c r="G655" s="179">
        <v>6</v>
      </c>
      <c r="H655" s="191"/>
      <c r="I655" s="39" t="str">
        <f t="shared" si="149"/>
        <v>Q1</v>
      </c>
      <c r="J655" s="191" t="s">
        <v>772</v>
      </c>
      <c r="K655" s="191" t="s">
        <v>773</v>
      </c>
      <c r="L655" s="17" t="s">
        <v>78</v>
      </c>
      <c r="M655" s="13" t="s">
        <v>46</v>
      </c>
      <c r="N655" s="13">
        <v>1</v>
      </c>
      <c r="O655" s="13"/>
      <c r="P655" s="39" t="str">
        <f t="shared" si="150"/>
        <v>MAIN UNIT</v>
      </c>
      <c r="Q655" s="13" t="s">
        <v>618</v>
      </c>
      <c r="R655" s="13" t="s">
        <v>648</v>
      </c>
      <c r="S655" s="13" t="s">
        <v>691</v>
      </c>
      <c r="T655" s="13" t="s">
        <v>740</v>
      </c>
      <c r="U655" s="13" t="s">
        <v>3308</v>
      </c>
      <c r="V655" s="13" t="s">
        <v>718</v>
      </c>
      <c r="W655" s="13" t="s">
        <v>715</v>
      </c>
      <c r="X655" s="192">
        <v>13500000</v>
      </c>
      <c r="Y655" s="193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85">
        <f t="shared" si="151"/>
        <v>99090.000000000015</v>
      </c>
      <c r="AD655" s="141">
        <v>0.1</v>
      </c>
      <c r="AE655" s="186">
        <f t="shared" si="152"/>
        <v>1</v>
      </c>
      <c r="AF655" s="186" t="str">
        <f>IF(AND(COUNTIFS($J$18:J655,J655)=1,AE655=1),1,"")</f>
        <v/>
      </c>
      <c r="AG655" s="186" t="str">
        <f>IF(C655="","",IF(AND(COUNTIFS($J$18:J655,J655)=1,C655&lt;&gt;""),1,""))</f>
        <v/>
      </c>
      <c r="AH655" s="186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214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34</v>
      </c>
      <c r="B656" s="179">
        <v>2019</v>
      </c>
      <c r="C656" s="179">
        <v>5</v>
      </c>
      <c r="D656" s="39" t="str">
        <f t="shared" si="147"/>
        <v>Q1</v>
      </c>
      <c r="E656" s="13" t="s">
        <v>34</v>
      </c>
      <c r="F656" s="179">
        <v>2019</v>
      </c>
      <c r="G656" s="179">
        <v>6</v>
      </c>
      <c r="H656" s="191"/>
      <c r="I656" s="39" t="str">
        <f t="shared" si="149"/>
        <v>Q1</v>
      </c>
      <c r="J656" s="191" t="s">
        <v>772</v>
      </c>
      <c r="K656" s="191" t="s">
        <v>773</v>
      </c>
      <c r="L656" s="17" t="s">
        <v>78</v>
      </c>
      <c r="M656" s="13" t="s">
        <v>46</v>
      </c>
      <c r="N656" s="13">
        <v>1</v>
      </c>
      <c r="O656" s="13"/>
      <c r="P656" s="39" t="str">
        <f t="shared" si="150"/>
        <v>MAIN UNIT</v>
      </c>
      <c r="Q656" s="13" t="s">
        <v>618</v>
      </c>
      <c r="R656" s="13" t="s">
        <v>648</v>
      </c>
      <c r="S656" s="13" t="s">
        <v>691</v>
      </c>
      <c r="T656" s="13" t="s">
        <v>740</v>
      </c>
      <c r="U656" s="13" t="s">
        <v>3308</v>
      </c>
      <c r="V656" s="13" t="s">
        <v>718</v>
      </c>
      <c r="W656" s="13" t="s">
        <v>715</v>
      </c>
      <c r="X656" s="192">
        <v>13500000</v>
      </c>
      <c r="Y656" s="193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85">
        <f t="shared" si="151"/>
        <v>99090.000000000015</v>
      </c>
      <c r="AD656" s="141">
        <v>0.1</v>
      </c>
      <c r="AE656" s="186">
        <f t="shared" si="152"/>
        <v>1</v>
      </c>
      <c r="AF656" s="186" t="str">
        <f>IF(AND(COUNTIFS($J$18:J656,J656)=1,AE656=1),1,"")</f>
        <v/>
      </c>
      <c r="AG656" s="186" t="str">
        <f>IF(C656="","",IF(AND(COUNTIFS($J$18:J656,J656)=1,C656&lt;&gt;""),1,""))</f>
        <v/>
      </c>
      <c r="AH656" s="186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214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28</v>
      </c>
      <c r="B657" s="179">
        <v>2019</v>
      </c>
      <c r="C657" s="179">
        <v>2</v>
      </c>
      <c r="D657" s="39" t="str">
        <f t="shared" si="147"/>
        <v>Q4</v>
      </c>
      <c r="E657" s="13" t="s">
        <v>28</v>
      </c>
      <c r="F657" s="179">
        <v>2019</v>
      </c>
      <c r="G657" s="179">
        <v>3</v>
      </c>
      <c r="H657" s="191"/>
      <c r="I657" s="39" t="str">
        <f t="shared" si="149"/>
        <v>Q4</v>
      </c>
      <c r="J657" s="191" t="s">
        <v>774</v>
      </c>
      <c r="K657" s="191" t="s">
        <v>775</v>
      </c>
      <c r="L657" s="17" t="s">
        <v>63</v>
      </c>
      <c r="M657" s="13" t="s">
        <v>46</v>
      </c>
      <c r="N657" s="13">
        <v>3</v>
      </c>
      <c r="O657" s="13"/>
      <c r="P657" s="39" t="str">
        <f t="shared" si="150"/>
        <v>MAIN UNIT</v>
      </c>
      <c r="Q657" s="13" t="s">
        <v>127</v>
      </c>
      <c r="R657" s="13" t="s">
        <v>48</v>
      </c>
      <c r="S657" s="13" t="s">
        <v>36</v>
      </c>
      <c r="T657" s="13" t="s">
        <v>64</v>
      </c>
      <c r="U657" s="13" t="s">
        <v>65</v>
      </c>
      <c r="V657" s="13" t="s">
        <v>66</v>
      </c>
      <c r="W657" s="13" t="s">
        <v>95</v>
      </c>
      <c r="X657" s="192">
        <v>10208000</v>
      </c>
      <c r="Y657" s="193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85">
        <f t="shared" si="151"/>
        <v>228401.75423999998</v>
      </c>
      <c r="AD657" s="141">
        <v>0.1033</v>
      </c>
      <c r="AE657" s="186">
        <f t="shared" si="152"/>
        <v>1</v>
      </c>
      <c r="AF657" s="186">
        <f>IF(AND(COUNTIFS($J$18:J657,J657)=1,AE657=1),1,"")</f>
        <v>1</v>
      </c>
      <c r="AG657" s="186">
        <f>IF(C657="","",IF(AND(COUNTIFS($J$18:J657,J657)=1,C657&lt;&gt;""),1,""))</f>
        <v>1</v>
      </c>
      <c r="AH657" s="186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214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28</v>
      </c>
      <c r="B658" s="179">
        <v>2019</v>
      </c>
      <c r="C658" s="179">
        <v>2</v>
      </c>
      <c r="D658" s="39" t="str">
        <f t="shared" si="147"/>
        <v>Q4</v>
      </c>
      <c r="E658" s="13" t="s">
        <v>28</v>
      </c>
      <c r="F658" s="179">
        <v>2019</v>
      </c>
      <c r="G658" s="179">
        <v>3</v>
      </c>
      <c r="H658" s="191"/>
      <c r="I658" s="39" t="str">
        <f t="shared" si="149"/>
        <v>Q4</v>
      </c>
      <c r="J658" s="191" t="s">
        <v>776</v>
      </c>
      <c r="K658" s="191" t="s">
        <v>777</v>
      </c>
      <c r="L658" s="17" t="s">
        <v>78</v>
      </c>
      <c r="M658" s="13" t="s">
        <v>46</v>
      </c>
      <c r="N658" s="13">
        <v>1</v>
      </c>
      <c r="O658" s="13"/>
      <c r="P658" s="39" t="str">
        <f t="shared" si="150"/>
        <v>MAIN UNIT</v>
      </c>
      <c r="Q658" s="13" t="s">
        <v>55</v>
      </c>
      <c r="R658" s="13" t="s">
        <v>48</v>
      </c>
      <c r="S658" s="13" t="s">
        <v>36</v>
      </c>
      <c r="T658" s="13" t="s">
        <v>64</v>
      </c>
      <c r="U658" s="13" t="s">
        <v>65</v>
      </c>
      <c r="V658" s="13" t="s">
        <v>288</v>
      </c>
      <c r="W658" s="13" t="s">
        <v>95</v>
      </c>
      <c r="X658" s="192">
        <v>16000000</v>
      </c>
      <c r="Y658" s="193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85">
        <f t="shared" si="151"/>
        <v>186449.28</v>
      </c>
      <c r="AD658" s="141">
        <v>0.16139999999999999</v>
      </c>
      <c r="AE658" s="186">
        <f t="shared" si="152"/>
        <v>1</v>
      </c>
      <c r="AF658" s="186">
        <f>IF(AND(COUNTIFS($J$18:J658,J658)=1,AE658=1),1,"")</f>
        <v>1</v>
      </c>
      <c r="AG658" s="186">
        <f>IF(C658="","",IF(AND(COUNTIFS($J$18:J658,J658)=1,C658&lt;&gt;""),1,""))</f>
        <v>1</v>
      </c>
      <c r="AH658" s="186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214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28</v>
      </c>
      <c r="B659" s="179">
        <v>2019</v>
      </c>
      <c r="C659" s="179">
        <v>2</v>
      </c>
      <c r="D659" s="39" t="str">
        <f t="shared" si="147"/>
        <v>Q4</v>
      </c>
      <c r="E659" s="13" t="s">
        <v>28</v>
      </c>
      <c r="F659" s="179">
        <v>2019</v>
      </c>
      <c r="G659" s="179">
        <v>3</v>
      </c>
      <c r="H659" s="191"/>
      <c r="I659" s="39" t="str">
        <f t="shared" si="149"/>
        <v>Q4</v>
      </c>
      <c r="J659" s="191" t="s">
        <v>778</v>
      </c>
      <c r="K659" s="191" t="s">
        <v>528</v>
      </c>
      <c r="L659" s="17" t="s">
        <v>54</v>
      </c>
      <c r="M659" s="13" t="s">
        <v>46</v>
      </c>
      <c r="N659" s="13">
        <v>1</v>
      </c>
      <c r="O659" s="13"/>
      <c r="P659" s="39" t="str">
        <f t="shared" si="150"/>
        <v>MAIN UNIT</v>
      </c>
      <c r="Q659" s="13" t="s">
        <v>47</v>
      </c>
      <c r="R659" s="13" t="s">
        <v>48</v>
      </c>
      <c r="S659" s="13" t="s">
        <v>36</v>
      </c>
      <c r="T659" s="13" t="s">
        <v>64</v>
      </c>
      <c r="U659" s="13" t="s">
        <v>65</v>
      </c>
      <c r="V659" s="13" t="s">
        <v>288</v>
      </c>
      <c r="W659" s="13" t="s">
        <v>95</v>
      </c>
      <c r="X659" s="192">
        <v>9696000</v>
      </c>
      <c r="Y659" s="193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85">
        <f t="shared" si="151"/>
        <v>91496.69184</v>
      </c>
      <c r="AD659" s="141">
        <v>0.13070000000000001</v>
      </c>
      <c r="AE659" s="186">
        <f t="shared" si="152"/>
        <v>0</v>
      </c>
      <c r="AF659" s="186" t="str">
        <f>IF(AND(COUNTIFS($J$18:J659,J659)=1,AE659=1),1,"")</f>
        <v/>
      </c>
      <c r="AG659" s="186">
        <f>IF(C659="","",IF(AND(COUNTIFS($J$18:J659,J659)=1,C659&lt;&gt;""),1,""))</f>
        <v>1</v>
      </c>
      <c r="AH659" s="186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214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28</v>
      </c>
      <c r="B660" s="179">
        <v>2019</v>
      </c>
      <c r="C660" s="179">
        <v>1</v>
      </c>
      <c r="D660" s="39" t="str">
        <f t="shared" si="147"/>
        <v>Q4</v>
      </c>
      <c r="E660" s="13" t="s">
        <v>28</v>
      </c>
      <c r="F660" s="179">
        <v>2019</v>
      </c>
      <c r="G660" s="179">
        <v>3</v>
      </c>
      <c r="H660" s="191"/>
      <c r="I660" s="39" t="str">
        <f t="shared" si="149"/>
        <v>Q4</v>
      </c>
      <c r="J660" s="191" t="s">
        <v>779</v>
      </c>
      <c r="K660" s="191" t="s">
        <v>780</v>
      </c>
      <c r="L660" s="17" t="s">
        <v>78</v>
      </c>
      <c r="M660" s="13" t="s">
        <v>46</v>
      </c>
      <c r="N660" s="13">
        <v>2</v>
      </c>
      <c r="O660" s="13"/>
      <c r="P660" s="39" t="str">
        <f t="shared" si="150"/>
        <v>MAIN UNIT</v>
      </c>
      <c r="Q660" s="13" t="s">
        <v>47</v>
      </c>
      <c r="R660" s="13" t="s">
        <v>48</v>
      </c>
      <c r="S660" s="13" t="s">
        <v>37</v>
      </c>
      <c r="T660" s="13" t="s">
        <v>781</v>
      </c>
      <c r="U660" s="13" t="s">
        <v>782</v>
      </c>
      <c r="V660" s="13" t="s">
        <v>197</v>
      </c>
      <c r="W660" s="13" t="s">
        <v>50</v>
      </c>
      <c r="X660" s="192">
        <v>767500</v>
      </c>
      <c r="Y660" s="193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85">
        <f t="shared" si="151"/>
        <v>144904</v>
      </c>
      <c r="AD660" s="141">
        <v>9.4399999999999998E-2</v>
      </c>
      <c r="AE660" s="186">
        <f t="shared" si="152"/>
        <v>0</v>
      </c>
      <c r="AF660" s="186" t="str">
        <f>IF(AND(COUNTIFS($J$18:J660,J660)=1,AE660=1),1,"")</f>
        <v/>
      </c>
      <c r="AG660" s="186">
        <f>IF(C660="","",IF(AND(COUNTIFS($J$18:J660,J660)=1,C660&lt;&gt;""),1,""))</f>
        <v>1</v>
      </c>
      <c r="AH660" s="186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214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28</v>
      </c>
      <c r="B661" s="179">
        <v>2019</v>
      </c>
      <c r="C661" s="179">
        <v>1</v>
      </c>
      <c r="D661" s="39" t="str">
        <f t="shared" si="147"/>
        <v>Q4</v>
      </c>
      <c r="E661" s="13" t="s">
        <v>28</v>
      </c>
      <c r="F661" s="179">
        <v>2019</v>
      </c>
      <c r="G661" s="179">
        <v>3</v>
      </c>
      <c r="H661" s="191"/>
      <c r="I661" s="39" t="str">
        <f t="shared" si="149"/>
        <v>Q4</v>
      </c>
      <c r="J661" s="191" t="s">
        <v>783</v>
      </c>
      <c r="K661" s="191" t="s">
        <v>184</v>
      </c>
      <c r="L661" s="17" t="s">
        <v>54</v>
      </c>
      <c r="M661" s="13" t="s">
        <v>46</v>
      </c>
      <c r="N661" s="13">
        <v>1</v>
      </c>
      <c r="O661" s="13"/>
      <c r="P661" s="39" t="str">
        <f t="shared" si="150"/>
        <v>MAIN UNIT</v>
      </c>
      <c r="Q661" s="13" t="s">
        <v>47</v>
      </c>
      <c r="R661" s="13" t="s">
        <v>48</v>
      </c>
      <c r="S661" s="13" t="s">
        <v>36</v>
      </c>
      <c r="T661" s="13" t="s">
        <v>64</v>
      </c>
      <c r="U661" s="13" t="s">
        <v>65</v>
      </c>
      <c r="V661" s="13" t="s">
        <v>66</v>
      </c>
      <c r="W661" s="13" t="s">
        <v>95</v>
      </c>
      <c r="X661" s="192">
        <v>8000000</v>
      </c>
      <c r="Y661" s="193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85">
        <f t="shared" si="151"/>
        <v>121700.31999999999</v>
      </c>
      <c r="AD661" s="141">
        <v>0.2107</v>
      </c>
      <c r="AE661" s="186">
        <f t="shared" si="152"/>
        <v>0</v>
      </c>
      <c r="AF661" s="186" t="str">
        <f>IF(AND(COUNTIFS($J$18:J661,J661)=1,AE661=1),1,"")</f>
        <v/>
      </c>
      <c r="AG661" s="186">
        <f>IF(C661="","",IF(AND(COUNTIFS($J$18:J661,J661)=1,C661&lt;&gt;""),1,""))</f>
        <v>1</v>
      </c>
      <c r="AH661" s="186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214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28</v>
      </c>
      <c r="B662" s="179">
        <v>2019</v>
      </c>
      <c r="C662" s="179">
        <v>1</v>
      </c>
      <c r="D662" s="39" t="str">
        <f t="shared" si="147"/>
        <v>Q4</v>
      </c>
      <c r="E662" s="13" t="s">
        <v>28</v>
      </c>
      <c r="F662" s="179">
        <v>2019</v>
      </c>
      <c r="G662" s="179">
        <v>3</v>
      </c>
      <c r="H662" s="191"/>
      <c r="I662" s="39" t="str">
        <f t="shared" si="149"/>
        <v>Q4</v>
      </c>
      <c r="J662" s="191" t="s">
        <v>783</v>
      </c>
      <c r="K662" s="191" t="s">
        <v>184</v>
      </c>
      <c r="L662" s="17" t="s">
        <v>54</v>
      </c>
      <c r="M662" s="13" t="s">
        <v>46</v>
      </c>
      <c r="N662" s="13">
        <v>1</v>
      </c>
      <c r="O662" s="13"/>
      <c r="P662" s="39" t="str">
        <f t="shared" si="150"/>
        <v>MAIN UNIT</v>
      </c>
      <c r="Q662" s="13" t="s">
        <v>47</v>
      </c>
      <c r="R662" s="13" t="s">
        <v>48</v>
      </c>
      <c r="S662" s="13" t="s">
        <v>36</v>
      </c>
      <c r="T662" s="13" t="s">
        <v>64</v>
      </c>
      <c r="U662" s="13" t="s">
        <v>65</v>
      </c>
      <c r="V662" s="13" t="s">
        <v>66</v>
      </c>
      <c r="W662" s="13" t="s">
        <v>95</v>
      </c>
      <c r="X662" s="192">
        <v>8000000</v>
      </c>
      <c r="Y662" s="193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85">
        <f t="shared" si="151"/>
        <v>121700.31999999999</v>
      </c>
      <c r="AD662" s="141">
        <v>0.2107</v>
      </c>
      <c r="AE662" s="186">
        <f t="shared" si="152"/>
        <v>0</v>
      </c>
      <c r="AF662" s="186" t="str">
        <f>IF(AND(COUNTIFS($J$18:J662,J662)=1,AE662=1),1,"")</f>
        <v/>
      </c>
      <c r="AG662" s="186" t="str">
        <f>IF(C662="","",IF(AND(COUNTIFS($J$18:J662,J662)=1,C662&lt;&gt;""),1,""))</f>
        <v/>
      </c>
      <c r="AH662" s="186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214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28</v>
      </c>
      <c r="B663" s="179">
        <v>2019</v>
      </c>
      <c r="C663" s="179">
        <v>1</v>
      </c>
      <c r="D663" s="39" t="str">
        <f t="shared" si="147"/>
        <v>Q4</v>
      </c>
      <c r="E663" s="13" t="s">
        <v>28</v>
      </c>
      <c r="F663" s="179">
        <v>2019</v>
      </c>
      <c r="G663" s="179">
        <v>3</v>
      </c>
      <c r="H663" s="191"/>
      <c r="I663" s="39" t="str">
        <f t="shared" si="149"/>
        <v>Q4</v>
      </c>
      <c r="J663" s="191" t="s">
        <v>783</v>
      </c>
      <c r="K663" s="191" t="s">
        <v>184</v>
      </c>
      <c r="L663" s="17" t="s">
        <v>78</v>
      </c>
      <c r="M663" s="13" t="s">
        <v>46</v>
      </c>
      <c r="N663" s="13">
        <v>1</v>
      </c>
      <c r="O663" s="13"/>
      <c r="P663" s="39" t="str">
        <f t="shared" si="150"/>
        <v>MAIN UNIT</v>
      </c>
      <c r="Q663" s="13" t="s">
        <v>47</v>
      </c>
      <c r="R663" s="13" t="s">
        <v>48</v>
      </c>
      <c r="S663" s="13" t="s">
        <v>36</v>
      </c>
      <c r="T663" s="13" t="s">
        <v>64</v>
      </c>
      <c r="U663" s="13" t="s">
        <v>65</v>
      </c>
      <c r="V663" s="13" t="s">
        <v>66</v>
      </c>
      <c r="W663" s="13" t="s">
        <v>95</v>
      </c>
      <c r="X663" s="192">
        <v>12260000</v>
      </c>
      <c r="Y663" s="193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85">
        <f t="shared" si="151"/>
        <v>186505.74040000001</v>
      </c>
      <c r="AD663" s="141">
        <v>0.2107</v>
      </c>
      <c r="AE663" s="186">
        <f t="shared" si="152"/>
        <v>0</v>
      </c>
      <c r="AF663" s="186" t="str">
        <f>IF(AND(COUNTIFS($J$18:J663,J663)=1,AE663=1),1,"")</f>
        <v/>
      </c>
      <c r="AG663" s="186" t="str">
        <f>IF(C663="","",IF(AND(COUNTIFS($J$18:J663,J663)=1,C663&lt;&gt;""),1,""))</f>
        <v/>
      </c>
      <c r="AH663" s="186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214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28</v>
      </c>
      <c r="B664" s="179">
        <v>2019</v>
      </c>
      <c r="C664" s="179">
        <v>1</v>
      </c>
      <c r="D664" s="39" t="str">
        <f t="shared" si="147"/>
        <v>Q4</v>
      </c>
      <c r="E664" s="13" t="s">
        <v>28</v>
      </c>
      <c r="F664" s="179">
        <v>2019</v>
      </c>
      <c r="G664" s="179">
        <v>3</v>
      </c>
      <c r="H664" s="191"/>
      <c r="I664" s="39" t="str">
        <f t="shared" si="149"/>
        <v>Q4</v>
      </c>
      <c r="J664" s="191" t="s">
        <v>783</v>
      </c>
      <c r="K664" s="191" t="s">
        <v>184</v>
      </c>
      <c r="L664" s="17" t="s">
        <v>78</v>
      </c>
      <c r="M664" s="13" t="s">
        <v>46</v>
      </c>
      <c r="N664" s="13">
        <v>1</v>
      </c>
      <c r="O664" s="13"/>
      <c r="P664" s="39" t="str">
        <f t="shared" si="150"/>
        <v>MAIN UNIT</v>
      </c>
      <c r="Q664" s="13" t="s">
        <v>47</v>
      </c>
      <c r="R664" s="13" t="s">
        <v>48</v>
      </c>
      <c r="S664" s="13" t="s">
        <v>36</v>
      </c>
      <c r="T664" s="13" t="s">
        <v>64</v>
      </c>
      <c r="U664" s="13" t="s">
        <v>65</v>
      </c>
      <c r="V664" s="13" t="s">
        <v>66</v>
      </c>
      <c r="W664" s="13" t="s">
        <v>95</v>
      </c>
      <c r="X664" s="192">
        <v>12260000</v>
      </c>
      <c r="Y664" s="193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85">
        <f t="shared" si="151"/>
        <v>186505.74040000001</v>
      </c>
      <c r="AD664" s="141">
        <v>0.2107</v>
      </c>
      <c r="AE664" s="186">
        <f t="shared" si="152"/>
        <v>0</v>
      </c>
      <c r="AF664" s="186" t="str">
        <f>IF(AND(COUNTIFS($J$18:J664,J664)=1,AE664=1),1,"")</f>
        <v/>
      </c>
      <c r="AG664" s="186" t="str">
        <f>IF(C664="","",IF(AND(COUNTIFS($J$18:J664,J664)=1,C664&lt;&gt;""),1,""))</f>
        <v/>
      </c>
      <c r="AH664" s="186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214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28</v>
      </c>
      <c r="B665" s="179">
        <v>2019</v>
      </c>
      <c r="C665" s="179">
        <v>1</v>
      </c>
      <c r="D665" s="39" t="str">
        <f t="shared" si="147"/>
        <v>Q4</v>
      </c>
      <c r="E665" s="13" t="s">
        <v>28</v>
      </c>
      <c r="F665" s="179">
        <v>2019</v>
      </c>
      <c r="G665" s="179">
        <v>3</v>
      </c>
      <c r="H665" s="191"/>
      <c r="I665" s="39" t="str">
        <f t="shared" si="149"/>
        <v>Q4</v>
      </c>
      <c r="J665" s="191" t="s">
        <v>784</v>
      </c>
      <c r="K665" s="191" t="s">
        <v>785</v>
      </c>
      <c r="L665" s="17" t="s">
        <v>78</v>
      </c>
      <c r="M665" s="13" t="s">
        <v>46</v>
      </c>
      <c r="N665" s="13">
        <v>1</v>
      </c>
      <c r="O665" s="13"/>
      <c r="P665" s="39" t="str">
        <f t="shared" si="150"/>
        <v>MAIN UNIT</v>
      </c>
      <c r="Q665" s="13" t="s">
        <v>47</v>
      </c>
      <c r="R665" s="13" t="s">
        <v>48</v>
      </c>
      <c r="S665" s="13" t="s">
        <v>36</v>
      </c>
      <c r="T665" s="13" t="s">
        <v>64</v>
      </c>
      <c r="U665" s="13" t="s">
        <v>65</v>
      </c>
      <c r="V665" s="13" t="s">
        <v>118</v>
      </c>
      <c r="W665" s="13" t="s">
        <v>642</v>
      </c>
      <c r="X665" s="192">
        <v>12770000</v>
      </c>
      <c r="Y665" s="193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85">
        <f t="shared" si="151"/>
        <v>133043.73420000001</v>
      </c>
      <c r="AD665" s="141">
        <v>0.14430000000000001</v>
      </c>
      <c r="AE665" s="186">
        <f t="shared" si="152"/>
        <v>0</v>
      </c>
      <c r="AF665" s="186" t="str">
        <f>IF(AND(COUNTIFS($J$18:J665,J665)=1,AE665=1),1,"")</f>
        <v/>
      </c>
      <c r="AG665" s="186">
        <f>IF(C665="","",IF(AND(COUNTIFS($J$18:J665,J665)=1,C665&lt;&gt;""),1,""))</f>
        <v>1</v>
      </c>
      <c r="AH665" s="186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214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28</v>
      </c>
      <c r="B666" s="179">
        <v>2019</v>
      </c>
      <c r="C666" s="179">
        <v>1</v>
      </c>
      <c r="D666" s="39" t="str">
        <f t="shared" si="147"/>
        <v>Q4</v>
      </c>
      <c r="E666" s="13" t="s">
        <v>28</v>
      </c>
      <c r="F666" s="179">
        <v>2019</v>
      </c>
      <c r="G666" s="179">
        <v>3</v>
      </c>
      <c r="H666" s="191"/>
      <c r="I666" s="39" t="str">
        <f t="shared" si="149"/>
        <v>Q4</v>
      </c>
      <c r="J666" s="191" t="s">
        <v>784</v>
      </c>
      <c r="K666" s="191" t="s">
        <v>785</v>
      </c>
      <c r="L666" s="17" t="s">
        <v>78</v>
      </c>
      <c r="M666" s="13" t="s">
        <v>46</v>
      </c>
      <c r="N666" s="13">
        <v>1</v>
      </c>
      <c r="O666" s="13"/>
      <c r="P666" s="39" t="str">
        <f t="shared" si="150"/>
        <v>MAIN UNIT</v>
      </c>
      <c r="Q666" s="13" t="s">
        <v>47</v>
      </c>
      <c r="R666" s="13" t="s">
        <v>48</v>
      </c>
      <c r="S666" s="13" t="s">
        <v>36</v>
      </c>
      <c r="T666" s="13" t="s">
        <v>64</v>
      </c>
      <c r="U666" s="13" t="s">
        <v>65</v>
      </c>
      <c r="V666" s="13" t="s">
        <v>118</v>
      </c>
      <c r="W666" s="13" t="s">
        <v>642</v>
      </c>
      <c r="X666" s="192">
        <v>12770000</v>
      </c>
      <c r="Y666" s="193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85">
        <f t="shared" si="151"/>
        <v>133043.73420000001</v>
      </c>
      <c r="AD666" s="141">
        <v>0.14430000000000001</v>
      </c>
      <c r="AE666" s="186">
        <f t="shared" si="152"/>
        <v>0</v>
      </c>
      <c r="AF666" s="186" t="str">
        <f>IF(AND(COUNTIFS($J$18:J666,J666)=1,AE666=1),1,"")</f>
        <v/>
      </c>
      <c r="AG666" s="186" t="str">
        <f>IF(C666="","",IF(AND(COUNTIFS($J$18:J666,J666)=1,C666&lt;&gt;""),1,""))</f>
        <v/>
      </c>
      <c r="AH666" s="186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214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28</v>
      </c>
      <c r="B667" s="179">
        <v>2019</v>
      </c>
      <c r="C667" s="179">
        <v>1</v>
      </c>
      <c r="D667" s="39" t="str">
        <f t="shared" si="147"/>
        <v>Q4</v>
      </c>
      <c r="E667" s="13" t="s">
        <v>28</v>
      </c>
      <c r="F667" s="179">
        <v>2019</v>
      </c>
      <c r="G667" s="179">
        <v>3</v>
      </c>
      <c r="H667" s="191"/>
      <c r="I667" s="39" t="str">
        <f t="shared" si="149"/>
        <v>Q4</v>
      </c>
      <c r="J667" s="191" t="s">
        <v>784</v>
      </c>
      <c r="K667" s="191" t="s">
        <v>785</v>
      </c>
      <c r="L667" s="17" t="s">
        <v>78</v>
      </c>
      <c r="M667" s="13" t="s">
        <v>46</v>
      </c>
      <c r="N667" s="13">
        <v>1</v>
      </c>
      <c r="O667" s="13"/>
      <c r="P667" s="39" t="str">
        <f t="shared" si="150"/>
        <v>MAIN UNIT</v>
      </c>
      <c r="Q667" s="13" t="s">
        <v>47</v>
      </c>
      <c r="R667" s="13" t="s">
        <v>48</v>
      </c>
      <c r="S667" s="13" t="s">
        <v>36</v>
      </c>
      <c r="T667" s="13" t="s">
        <v>64</v>
      </c>
      <c r="U667" s="13" t="s">
        <v>65</v>
      </c>
      <c r="V667" s="13" t="s">
        <v>118</v>
      </c>
      <c r="W667" s="13" t="s">
        <v>642</v>
      </c>
      <c r="X667" s="192">
        <v>12770000</v>
      </c>
      <c r="Y667" s="193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85">
        <f t="shared" si="151"/>
        <v>133043.73420000001</v>
      </c>
      <c r="AD667" s="141">
        <v>0.14430000000000001</v>
      </c>
      <c r="AE667" s="186">
        <f t="shared" si="152"/>
        <v>0</v>
      </c>
      <c r="AF667" s="186" t="str">
        <f>IF(AND(COUNTIFS($J$18:J667,J667)=1,AE667=1),1,"")</f>
        <v/>
      </c>
      <c r="AG667" s="186" t="str">
        <f>IF(C667="","",IF(AND(COUNTIFS($J$18:J667,J667)=1,C667&lt;&gt;""),1,""))</f>
        <v/>
      </c>
      <c r="AH667" s="186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214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28</v>
      </c>
      <c r="B668" s="179">
        <v>2019</v>
      </c>
      <c r="C668" s="179">
        <v>3</v>
      </c>
      <c r="D668" s="39" t="str">
        <f t="shared" si="147"/>
        <v>Q4</v>
      </c>
      <c r="E668" s="13" t="s">
        <v>28</v>
      </c>
      <c r="F668" s="179">
        <v>2019</v>
      </c>
      <c r="G668" s="179">
        <v>3</v>
      </c>
      <c r="H668" s="191"/>
      <c r="I668" s="39" t="str">
        <f t="shared" si="149"/>
        <v>Q4</v>
      </c>
      <c r="J668" s="191" t="s">
        <v>786</v>
      </c>
      <c r="K668" s="191" t="s">
        <v>787</v>
      </c>
      <c r="L668" s="17" t="s">
        <v>54</v>
      </c>
      <c r="M668" s="13" t="s">
        <v>46</v>
      </c>
      <c r="N668" s="13">
        <v>1</v>
      </c>
      <c r="O668" s="13"/>
      <c r="P668" s="39" t="str">
        <f t="shared" si="150"/>
        <v>MAIN UNIT</v>
      </c>
      <c r="Q668" s="13" t="s">
        <v>55</v>
      </c>
      <c r="R668" s="13" t="s">
        <v>48</v>
      </c>
      <c r="S668" s="13" t="s">
        <v>36</v>
      </c>
      <c r="T668" s="13" t="s">
        <v>64</v>
      </c>
      <c r="U668" s="13" t="s">
        <v>65</v>
      </c>
      <c r="V668" s="13" t="s">
        <v>288</v>
      </c>
      <c r="W668" s="13" t="s">
        <v>95</v>
      </c>
      <c r="X668" s="192">
        <v>8420000</v>
      </c>
      <c r="Y668" s="193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85">
        <f t="shared" si="151"/>
        <v>67905.110799999995</v>
      </c>
      <c r="AD668" s="141">
        <v>0.11169999999999999</v>
      </c>
      <c r="AE668" s="186">
        <f t="shared" si="152"/>
        <v>1</v>
      </c>
      <c r="AF668" s="186">
        <f>IF(AND(COUNTIFS($J$18:J668,J668)=1,AE668=1),1,"")</f>
        <v>1</v>
      </c>
      <c r="AG668" s="186">
        <f>IF(C668="","",IF(AND(COUNTIFS($J$18:J668,J668)=1,C668&lt;&gt;""),1,""))</f>
        <v>1</v>
      </c>
      <c r="AH668" s="186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214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28</v>
      </c>
      <c r="B669" s="179">
        <v>2019</v>
      </c>
      <c r="C669" s="179">
        <v>3</v>
      </c>
      <c r="D669" s="39" t="str">
        <f t="shared" si="147"/>
        <v>Q4</v>
      </c>
      <c r="E669" s="13" t="s">
        <v>28</v>
      </c>
      <c r="F669" s="179">
        <v>2019</v>
      </c>
      <c r="G669" s="179">
        <v>3</v>
      </c>
      <c r="H669" s="191"/>
      <c r="I669" s="39" t="str">
        <f t="shared" si="149"/>
        <v>Q4</v>
      </c>
      <c r="J669" s="191" t="s">
        <v>786</v>
      </c>
      <c r="K669" s="191" t="s">
        <v>787</v>
      </c>
      <c r="L669" s="17" t="s">
        <v>54</v>
      </c>
      <c r="M669" s="13" t="s">
        <v>46</v>
      </c>
      <c r="N669" s="13">
        <v>1</v>
      </c>
      <c r="O669" s="13"/>
      <c r="P669" s="39" t="str">
        <f t="shared" si="150"/>
        <v>MAIN UNIT</v>
      </c>
      <c r="Q669" s="13" t="s">
        <v>55</v>
      </c>
      <c r="R669" s="13" t="s">
        <v>48</v>
      </c>
      <c r="S669" s="13" t="s">
        <v>36</v>
      </c>
      <c r="T669" s="13" t="s">
        <v>64</v>
      </c>
      <c r="U669" s="13" t="s">
        <v>65</v>
      </c>
      <c r="V669" s="13" t="s">
        <v>288</v>
      </c>
      <c r="W669" s="13" t="s">
        <v>95</v>
      </c>
      <c r="X669" s="192">
        <v>8420000</v>
      </c>
      <c r="Y669" s="193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85">
        <f t="shared" si="151"/>
        <v>67905.110799999995</v>
      </c>
      <c r="AD669" s="141">
        <v>0.11169999999999999</v>
      </c>
      <c r="AE669" s="186">
        <f t="shared" si="152"/>
        <v>1</v>
      </c>
      <c r="AF669" s="186" t="str">
        <f>IF(AND(COUNTIFS($J$18:J669,J669)=1,AE669=1),1,"")</f>
        <v/>
      </c>
      <c r="AG669" s="186" t="str">
        <f>IF(C669="","",IF(AND(COUNTIFS($J$18:J669,J669)=1,C669&lt;&gt;""),1,""))</f>
        <v/>
      </c>
      <c r="AH669" s="186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214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28</v>
      </c>
      <c r="B670" s="179">
        <v>2019</v>
      </c>
      <c r="C670" s="179">
        <v>3</v>
      </c>
      <c r="D670" s="39" t="str">
        <f t="shared" si="147"/>
        <v>Q4</v>
      </c>
      <c r="E670" s="13" t="s">
        <v>28</v>
      </c>
      <c r="F670" s="179">
        <v>2019</v>
      </c>
      <c r="G670" s="179">
        <v>3</v>
      </c>
      <c r="H670" s="191"/>
      <c r="I670" s="39" t="str">
        <f t="shared" si="149"/>
        <v>Q4</v>
      </c>
      <c r="J670" s="191" t="s">
        <v>788</v>
      </c>
      <c r="K670" s="191" t="s">
        <v>789</v>
      </c>
      <c r="L670" s="17" t="s">
        <v>63</v>
      </c>
      <c r="M670" s="13" t="s">
        <v>46</v>
      </c>
      <c r="N670" s="13">
        <v>1</v>
      </c>
      <c r="O670" s="13"/>
      <c r="P670" s="39" t="str">
        <f t="shared" si="150"/>
        <v>MAIN UNIT</v>
      </c>
      <c r="Q670" s="13" t="s">
        <v>47</v>
      </c>
      <c r="R670" s="13" t="s">
        <v>48</v>
      </c>
      <c r="S670" s="13" t="s">
        <v>36</v>
      </c>
      <c r="T670" s="13" t="s">
        <v>64</v>
      </c>
      <c r="U670" s="13" t="s">
        <v>65</v>
      </c>
      <c r="V670" s="13" t="s">
        <v>98</v>
      </c>
      <c r="W670" s="13" t="s">
        <v>95</v>
      </c>
      <c r="X670" s="192">
        <v>10538640</v>
      </c>
      <c r="Y670" s="193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85">
        <f t="shared" si="151"/>
        <v>86817.527092799995</v>
      </c>
      <c r="AD670" s="141">
        <v>0.11410000000000001</v>
      </c>
      <c r="AE670" s="186">
        <f t="shared" si="152"/>
        <v>0</v>
      </c>
      <c r="AF670" s="186" t="str">
        <f>IF(AND(COUNTIFS($J$18:J670,J670)=1,AE670=1),1,"")</f>
        <v/>
      </c>
      <c r="AG670" s="186">
        <f>IF(C670="","",IF(AND(COUNTIFS($J$18:J670,J670)=1,C670&lt;&gt;""),1,""))</f>
        <v>1</v>
      </c>
      <c r="AH670" s="186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214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28</v>
      </c>
      <c r="B671" s="179">
        <v>2019</v>
      </c>
      <c r="C671" s="179">
        <v>3</v>
      </c>
      <c r="D671" s="39" t="str">
        <f t="shared" si="147"/>
        <v>Q4</v>
      </c>
      <c r="E671" s="13" t="s">
        <v>28</v>
      </c>
      <c r="F671" s="179">
        <v>2019</v>
      </c>
      <c r="G671" s="179">
        <v>3</v>
      </c>
      <c r="H671" s="191"/>
      <c r="I671" s="39" t="str">
        <f t="shared" si="149"/>
        <v>Q4</v>
      </c>
      <c r="J671" s="191" t="s">
        <v>790</v>
      </c>
      <c r="K671" s="191" t="s">
        <v>424</v>
      </c>
      <c r="L671" s="17" t="s">
        <v>78</v>
      </c>
      <c r="M671" s="13" t="s">
        <v>46</v>
      </c>
      <c r="N671" s="13">
        <v>1</v>
      </c>
      <c r="O671" s="13"/>
      <c r="P671" s="39" t="str">
        <f t="shared" si="150"/>
        <v>MAIN UNIT</v>
      </c>
      <c r="Q671" s="13" t="s">
        <v>47</v>
      </c>
      <c r="R671" s="13" t="s">
        <v>48</v>
      </c>
      <c r="S671" s="13" t="s">
        <v>36</v>
      </c>
      <c r="T671" s="13" t="s">
        <v>64</v>
      </c>
      <c r="U671" s="13" t="s">
        <v>65</v>
      </c>
      <c r="V671" s="13" t="s">
        <v>98</v>
      </c>
      <c r="W671" s="13" t="s">
        <v>95</v>
      </c>
      <c r="X671" s="192">
        <v>12293400</v>
      </c>
      <c r="Y671" s="193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85">
        <f t="shared" si="151"/>
        <v>146717.54924399999</v>
      </c>
      <c r="AD671" s="141">
        <v>0.1653</v>
      </c>
      <c r="AE671" s="186">
        <f t="shared" si="152"/>
        <v>0</v>
      </c>
      <c r="AF671" s="186" t="str">
        <f>IF(AND(COUNTIFS($J$18:J671,J671)=1,AE671=1),1,"")</f>
        <v/>
      </c>
      <c r="AG671" s="186">
        <f>IF(C671="","",IF(AND(COUNTIFS($J$18:J671,J671)=1,C671&lt;&gt;""),1,""))</f>
        <v>1</v>
      </c>
      <c r="AH671" s="186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214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28</v>
      </c>
      <c r="B672" s="179">
        <v>2019</v>
      </c>
      <c r="C672" s="179">
        <v>3</v>
      </c>
      <c r="D672" s="39" t="str">
        <f t="shared" si="147"/>
        <v>Q4</v>
      </c>
      <c r="E672" s="13" t="s">
        <v>28</v>
      </c>
      <c r="F672" s="179">
        <v>2019</v>
      </c>
      <c r="G672" s="179">
        <v>3</v>
      </c>
      <c r="H672" s="191"/>
      <c r="I672" s="39" t="str">
        <f t="shared" si="149"/>
        <v>Q4</v>
      </c>
      <c r="J672" s="191" t="s">
        <v>790</v>
      </c>
      <c r="K672" s="191" t="s">
        <v>424</v>
      </c>
      <c r="L672" s="17" t="s">
        <v>54</v>
      </c>
      <c r="M672" s="13" t="s">
        <v>46</v>
      </c>
      <c r="N672" s="13">
        <v>1</v>
      </c>
      <c r="O672" s="13"/>
      <c r="P672" s="39" t="str">
        <f t="shared" si="150"/>
        <v>MAIN UNIT</v>
      </c>
      <c r="Q672" s="13" t="s">
        <v>47</v>
      </c>
      <c r="R672" s="13" t="s">
        <v>48</v>
      </c>
      <c r="S672" s="13" t="s">
        <v>36</v>
      </c>
      <c r="T672" s="13" t="s">
        <v>64</v>
      </c>
      <c r="U672" s="13" t="s">
        <v>65</v>
      </c>
      <c r="V672" s="13" t="s">
        <v>98</v>
      </c>
      <c r="W672" s="13" t="s">
        <v>95</v>
      </c>
      <c r="X672" s="192">
        <v>9563000</v>
      </c>
      <c r="Y672" s="193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85">
        <f t="shared" si="151"/>
        <v>114131.15358</v>
      </c>
      <c r="AD672" s="141">
        <v>0.1653</v>
      </c>
      <c r="AE672" s="186">
        <f t="shared" si="152"/>
        <v>0</v>
      </c>
      <c r="AF672" s="186" t="str">
        <f>IF(AND(COUNTIFS($J$18:J672,J672)=1,AE672=1),1,"")</f>
        <v/>
      </c>
      <c r="AG672" s="186" t="str">
        <f>IF(C672="","",IF(AND(COUNTIFS($J$18:J672,J672)=1,C672&lt;&gt;""),1,""))</f>
        <v/>
      </c>
      <c r="AH672" s="186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214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28</v>
      </c>
      <c r="B673" s="179">
        <v>2019</v>
      </c>
      <c r="C673" s="179">
        <v>3</v>
      </c>
      <c r="D673" s="39" t="str">
        <f t="shared" si="147"/>
        <v>Q4</v>
      </c>
      <c r="E673" s="13" t="s">
        <v>28</v>
      </c>
      <c r="F673" s="179">
        <v>2019</v>
      </c>
      <c r="G673" s="179">
        <v>3</v>
      </c>
      <c r="H673" s="191"/>
      <c r="I673" s="39" t="str">
        <f t="shared" si="149"/>
        <v>Q4</v>
      </c>
      <c r="J673" s="191" t="s">
        <v>791</v>
      </c>
      <c r="K673" s="191" t="s">
        <v>528</v>
      </c>
      <c r="L673" s="17" t="s">
        <v>78</v>
      </c>
      <c r="M673" s="13" t="s">
        <v>46</v>
      </c>
      <c r="N673" s="13">
        <v>1</v>
      </c>
      <c r="O673" s="13"/>
      <c r="P673" s="39" t="str">
        <f t="shared" si="150"/>
        <v>MAIN UNIT</v>
      </c>
      <c r="Q673" s="13" t="s">
        <v>47</v>
      </c>
      <c r="R673" s="13" t="s">
        <v>48</v>
      </c>
      <c r="S673" s="13" t="s">
        <v>36</v>
      </c>
      <c r="T673" s="13" t="s">
        <v>64</v>
      </c>
      <c r="U673" s="13" t="s">
        <v>65</v>
      </c>
      <c r="V673" s="13" t="s">
        <v>98</v>
      </c>
      <c r="W673" s="13" t="s">
        <v>95</v>
      </c>
      <c r="X673" s="192">
        <v>12342400</v>
      </c>
      <c r="Y673" s="193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85">
        <f t="shared" si="151"/>
        <v>157461.13017600001</v>
      </c>
      <c r="AD673" s="141">
        <v>0.1767</v>
      </c>
      <c r="AE673" s="186">
        <f t="shared" si="152"/>
        <v>0</v>
      </c>
      <c r="AF673" s="186" t="str">
        <f>IF(AND(COUNTIFS($J$18:J673,J673)=1,AE673=1),1,"")</f>
        <v/>
      </c>
      <c r="AG673" s="186">
        <f>IF(C673="","",IF(AND(COUNTIFS($J$18:J673,J673)=1,C673&lt;&gt;""),1,""))</f>
        <v>1</v>
      </c>
      <c r="AH673" s="186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214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28</v>
      </c>
      <c r="B674" s="179">
        <v>2019</v>
      </c>
      <c r="C674" s="179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28</v>
      </c>
      <c r="F674" s="179">
        <v>2019</v>
      </c>
      <c r="G674" s="179">
        <v>3</v>
      </c>
      <c r="H674" s="191"/>
      <c r="I674" s="39" t="str">
        <f t="shared" si="149"/>
        <v>Q4</v>
      </c>
      <c r="J674" s="191" t="s">
        <v>792</v>
      </c>
      <c r="K674" s="191" t="s">
        <v>3124</v>
      </c>
      <c r="L674" s="17" t="s">
        <v>63</v>
      </c>
      <c r="M674" s="13" t="s">
        <v>46</v>
      </c>
      <c r="N674" s="13">
        <v>1</v>
      </c>
      <c r="O674" s="13"/>
      <c r="P674" s="39" t="str">
        <f t="shared" si="150"/>
        <v>MAIN UNIT</v>
      </c>
      <c r="Q674" s="13" t="s">
        <v>55</v>
      </c>
      <c r="R674" s="13" t="s">
        <v>48</v>
      </c>
      <c r="S674" s="13" t="s">
        <v>38</v>
      </c>
      <c r="T674" s="13" t="s">
        <v>324</v>
      </c>
      <c r="U674" s="13" t="s">
        <v>136</v>
      </c>
      <c r="V674" s="13" t="s">
        <v>520</v>
      </c>
      <c r="W674" s="13" t="s">
        <v>50</v>
      </c>
      <c r="X674" s="192">
        <v>865000</v>
      </c>
      <c r="Y674" s="193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85">
        <f t="shared" si="151"/>
        <v>74130.5</v>
      </c>
      <c r="AD674" s="141">
        <v>8.5699999999999998E-2</v>
      </c>
      <c r="AE674" s="186">
        <f t="shared" si="152"/>
        <v>1</v>
      </c>
      <c r="AF674" s="186">
        <f>IF(AND(COUNTIFS($J$18:J674,J674)=1,AE674=1),1,"")</f>
        <v>1</v>
      </c>
      <c r="AG674" s="186">
        <f>IF(C674="","",IF(AND(COUNTIFS($J$18:J674,J674)=1,C674&lt;&gt;""),1,""))</f>
        <v>1</v>
      </c>
      <c r="AH674" s="186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214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28</v>
      </c>
      <c r="B675" s="179">
        <v>2019</v>
      </c>
      <c r="C675" s="179">
        <v>3</v>
      </c>
      <c r="D675" s="39" t="str">
        <f t="shared" si="162"/>
        <v>Q4</v>
      </c>
      <c r="E675" s="13" t="s">
        <v>28</v>
      </c>
      <c r="F675" s="179">
        <v>2019</v>
      </c>
      <c r="G675" s="179">
        <v>3</v>
      </c>
      <c r="H675" s="191"/>
      <c r="I675" s="39" t="str">
        <f t="shared" si="149"/>
        <v>Q4</v>
      </c>
      <c r="J675" s="191" t="s">
        <v>793</v>
      </c>
      <c r="K675" s="191" t="s">
        <v>3086</v>
      </c>
      <c r="L675" s="17" t="s">
        <v>794</v>
      </c>
      <c r="M675" s="13" t="s">
        <v>352</v>
      </c>
      <c r="N675" s="13">
        <v>1</v>
      </c>
      <c r="O675" s="13"/>
      <c r="P675" s="39" t="str">
        <f t="shared" si="150"/>
        <v>MAIN UNIT</v>
      </c>
      <c r="Q675" s="13" t="s">
        <v>55</v>
      </c>
      <c r="R675" s="13" t="s">
        <v>48</v>
      </c>
      <c r="S675" s="13" t="s">
        <v>37</v>
      </c>
      <c r="T675" s="13" t="s">
        <v>87</v>
      </c>
      <c r="U675" s="13" t="s">
        <v>57</v>
      </c>
      <c r="V675" s="13" t="s">
        <v>155</v>
      </c>
      <c r="W675" s="13" t="s">
        <v>50</v>
      </c>
      <c r="X675" s="192">
        <v>188600</v>
      </c>
      <c r="Y675" s="193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85">
        <f t="shared" si="151"/>
        <v>26668.04</v>
      </c>
      <c r="AD675" s="141">
        <v>0.1414</v>
      </c>
      <c r="AE675" s="186">
        <f t="shared" si="152"/>
        <v>1</v>
      </c>
      <c r="AF675" s="186" t="str">
        <f>IF(AND(COUNTIFS($J$18:J675,J675)=1,AE675=1),1,"")</f>
        <v/>
      </c>
      <c r="AG675" s="186" t="str">
        <f>IF(C675="","",IF(AND(COUNTIFS($J$18:J675,J675)=1,C675&lt;&gt;""),1,""))</f>
        <v/>
      </c>
      <c r="AH675" s="186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214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28</v>
      </c>
      <c r="B676" s="179">
        <v>2019</v>
      </c>
      <c r="C676" s="179">
        <v>3</v>
      </c>
      <c r="D676" s="39" t="str">
        <f t="shared" si="162"/>
        <v>Q4</v>
      </c>
      <c r="E676" s="13" t="s">
        <v>28</v>
      </c>
      <c r="F676" s="179">
        <v>2019</v>
      </c>
      <c r="G676" s="179">
        <v>3</v>
      </c>
      <c r="H676" s="191"/>
      <c r="I676" s="39" t="str">
        <f t="shared" si="149"/>
        <v>Q4</v>
      </c>
      <c r="J676" s="191" t="s">
        <v>795</v>
      </c>
      <c r="K676" s="191" t="s">
        <v>3086</v>
      </c>
      <c r="L676" s="17" t="s">
        <v>794</v>
      </c>
      <c r="M676" s="13" t="s">
        <v>352</v>
      </c>
      <c r="N676" s="13">
        <v>1</v>
      </c>
      <c r="O676" s="13"/>
      <c r="P676" s="39" t="str">
        <f t="shared" si="150"/>
        <v>MAIN UNIT</v>
      </c>
      <c r="Q676" s="13" t="s">
        <v>124</v>
      </c>
      <c r="R676" s="13" t="s">
        <v>48</v>
      </c>
      <c r="S676" s="13" t="s">
        <v>37</v>
      </c>
      <c r="T676" s="13" t="s">
        <v>87</v>
      </c>
      <c r="U676" s="13" t="s">
        <v>57</v>
      </c>
      <c r="V676" s="13" t="s">
        <v>155</v>
      </c>
      <c r="W676" s="13" t="s">
        <v>50</v>
      </c>
      <c r="X676" s="192">
        <v>303750</v>
      </c>
      <c r="Y676" s="193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85">
        <f t="shared" si="151"/>
        <v>42950.25</v>
      </c>
      <c r="AD676" s="141">
        <v>0.1414</v>
      </c>
      <c r="AE676" s="186">
        <f t="shared" si="152"/>
        <v>0</v>
      </c>
      <c r="AF676" s="186" t="str">
        <f>IF(AND(COUNTIFS($J$18:J676,J676)=1,AE676=1),1,"")</f>
        <v/>
      </c>
      <c r="AG676" s="186">
        <f>IF(C676="","",IF(AND(COUNTIFS($J$18:J676,J676)=1,C676&lt;&gt;""),1,""))</f>
        <v>1</v>
      </c>
      <c r="AH676" s="186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214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28</v>
      </c>
      <c r="B677" s="179">
        <v>2019</v>
      </c>
      <c r="C677" s="179">
        <v>3</v>
      </c>
      <c r="D677" s="39" t="str">
        <f t="shared" si="162"/>
        <v>Q4</v>
      </c>
      <c r="E677" s="13" t="s">
        <v>28</v>
      </c>
      <c r="F677" s="179">
        <v>2019</v>
      </c>
      <c r="G677" s="179">
        <v>3</v>
      </c>
      <c r="H677" s="191"/>
      <c r="I677" s="39" t="str">
        <f t="shared" si="149"/>
        <v>Q4</v>
      </c>
      <c r="J677" s="191" t="s">
        <v>796</v>
      </c>
      <c r="K677" s="191" t="s">
        <v>797</v>
      </c>
      <c r="L677" s="17" t="s">
        <v>78</v>
      </c>
      <c r="M677" s="13" t="s">
        <v>46</v>
      </c>
      <c r="N677" s="13">
        <v>1</v>
      </c>
      <c r="O677" s="13"/>
      <c r="P677" s="39" t="str">
        <f t="shared" si="150"/>
        <v>MAIN UNIT</v>
      </c>
      <c r="Q677" s="13" t="s">
        <v>55</v>
      </c>
      <c r="R677" s="13" t="s">
        <v>48</v>
      </c>
      <c r="S677" s="13" t="s">
        <v>36</v>
      </c>
      <c r="T677" s="13" t="s">
        <v>64</v>
      </c>
      <c r="U677" s="13" t="s">
        <v>65</v>
      </c>
      <c r="V677" s="13" t="s">
        <v>288</v>
      </c>
      <c r="W677" s="13" t="s">
        <v>95</v>
      </c>
      <c r="X677" s="192">
        <v>14300000</v>
      </c>
      <c r="Y677" s="193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85">
        <f t="shared" si="151"/>
        <v>123895.2</v>
      </c>
      <c r="AD677" s="141">
        <v>0.12</v>
      </c>
      <c r="AE677" s="186">
        <f t="shared" si="152"/>
        <v>1</v>
      </c>
      <c r="AF677" s="186">
        <f>IF(AND(COUNTIFS($J$18:J677,J677)=1,AE677=1),1,"")</f>
        <v>1</v>
      </c>
      <c r="AG677" s="186">
        <f>IF(C677="","",IF(AND(COUNTIFS($J$18:J677,J677)=1,C677&lt;&gt;""),1,""))</f>
        <v>1</v>
      </c>
      <c r="AH677" s="186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214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34</v>
      </c>
      <c r="B678" s="179">
        <v>2019</v>
      </c>
      <c r="C678" s="179">
        <v>4</v>
      </c>
      <c r="D678" s="39" t="str">
        <f t="shared" si="162"/>
        <v>Q1</v>
      </c>
      <c r="E678" s="13" t="s">
        <v>34</v>
      </c>
      <c r="F678" s="179">
        <v>2019</v>
      </c>
      <c r="G678" s="179">
        <v>5</v>
      </c>
      <c r="H678" s="191"/>
      <c r="I678" s="39" t="str">
        <f t="shared" si="149"/>
        <v>Q1</v>
      </c>
      <c r="J678" s="191" t="s">
        <v>798</v>
      </c>
      <c r="K678" s="191" t="s">
        <v>799</v>
      </c>
      <c r="L678" s="17" t="s">
        <v>54</v>
      </c>
      <c r="M678" s="13" t="s">
        <v>46</v>
      </c>
      <c r="N678" s="13">
        <v>1</v>
      </c>
      <c r="O678" s="13"/>
      <c r="P678" s="39" t="str">
        <f t="shared" si="150"/>
        <v>MAIN UNIT</v>
      </c>
      <c r="Q678" s="13" t="s">
        <v>690</v>
      </c>
      <c r="R678" s="13" t="s">
        <v>648</v>
      </c>
      <c r="S678" s="13" t="s">
        <v>691</v>
      </c>
      <c r="T678" s="13" t="s">
        <v>64</v>
      </c>
      <c r="U678" s="13" t="s">
        <v>65</v>
      </c>
      <c r="V678" s="13" t="s">
        <v>692</v>
      </c>
      <c r="W678" s="13" t="s">
        <v>800</v>
      </c>
      <c r="X678" s="192">
        <v>9340000</v>
      </c>
      <c r="Y678" s="193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85">
        <f t="shared" si="151"/>
        <v>107349.38339999999</v>
      </c>
      <c r="AD678" s="141">
        <v>0.1603</v>
      </c>
      <c r="AE678" s="186">
        <f t="shared" si="152"/>
        <v>0</v>
      </c>
      <c r="AF678" s="186" t="str">
        <f>IF(AND(COUNTIFS($J$18:J678,J678)=1,AE678=1),1,"")</f>
        <v/>
      </c>
      <c r="AG678" s="186" t="str">
        <f>IF(C678="","",IF(AND(COUNTIFS($J$18:J678,J678)=1,C678&lt;&gt;""),1,""))</f>
        <v/>
      </c>
      <c r="AH678" s="186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214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34</v>
      </c>
      <c r="B679" s="179">
        <v>2019</v>
      </c>
      <c r="C679" s="179">
        <v>4</v>
      </c>
      <c r="D679" s="39" t="str">
        <f t="shared" si="162"/>
        <v>Q1</v>
      </c>
      <c r="E679" s="13" t="s">
        <v>34</v>
      </c>
      <c r="F679" s="179">
        <v>2019</v>
      </c>
      <c r="G679" s="179">
        <v>5</v>
      </c>
      <c r="H679" s="191"/>
      <c r="I679" s="39" t="str">
        <f t="shared" si="149"/>
        <v>Q1</v>
      </c>
      <c r="J679" s="191" t="s">
        <v>801</v>
      </c>
      <c r="K679" s="191" t="s">
        <v>802</v>
      </c>
      <c r="L679" s="17" t="s">
        <v>78</v>
      </c>
      <c r="M679" s="13" t="s">
        <v>46</v>
      </c>
      <c r="N679" s="13">
        <v>1</v>
      </c>
      <c r="O679" s="13"/>
      <c r="P679" s="39" t="str">
        <f t="shared" si="150"/>
        <v>MAIN UNIT</v>
      </c>
      <c r="Q679" s="13" t="s">
        <v>618</v>
      </c>
      <c r="R679" s="13" t="s">
        <v>48</v>
      </c>
      <c r="S679" s="13" t="s">
        <v>36</v>
      </c>
      <c r="T679" s="13" t="s">
        <v>3327</v>
      </c>
      <c r="U679" s="13" t="s">
        <v>3328</v>
      </c>
      <c r="V679" s="13" t="s">
        <v>98</v>
      </c>
      <c r="W679" s="13" t="s">
        <v>95</v>
      </c>
      <c r="X679" s="192">
        <v>15029975</v>
      </c>
      <c r="Y679" s="193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85">
        <f t="shared" si="151"/>
        <v>129317.90489999999</v>
      </c>
      <c r="AD679" s="141">
        <v>0.12</v>
      </c>
      <c r="AE679" s="186">
        <f t="shared" si="152"/>
        <v>1</v>
      </c>
      <c r="AF679" s="186">
        <f>IF(AND(COUNTIFS($J$18:J679,J679)=1,AE679=1),1,"")</f>
        <v>1</v>
      </c>
      <c r="AG679" s="186">
        <f>IF(C679="","",IF(AND(COUNTIFS($J$18:J679,J679)=1,C679&lt;&gt;""),1,""))</f>
        <v>1</v>
      </c>
      <c r="AH679" s="186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214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34</v>
      </c>
      <c r="B680" s="179">
        <v>2019</v>
      </c>
      <c r="C680" s="179">
        <v>4</v>
      </c>
      <c r="D680" s="39" t="str">
        <f t="shared" si="162"/>
        <v>Q1</v>
      </c>
      <c r="E680" s="13" t="s">
        <v>34</v>
      </c>
      <c r="F680" s="179">
        <v>2019</v>
      </c>
      <c r="G680" s="179">
        <v>5</v>
      </c>
      <c r="H680" s="191"/>
      <c r="I680" s="39" t="str">
        <f t="shared" si="149"/>
        <v>Q1</v>
      </c>
      <c r="J680" s="191" t="s">
        <v>803</v>
      </c>
      <c r="K680" s="191" t="s">
        <v>804</v>
      </c>
      <c r="L680" s="17" t="s">
        <v>78</v>
      </c>
      <c r="M680" s="13" t="s">
        <v>46</v>
      </c>
      <c r="N680" s="13">
        <v>1</v>
      </c>
      <c r="O680" s="13"/>
      <c r="P680" s="39" t="str">
        <f t="shared" si="150"/>
        <v>MAIN UNIT</v>
      </c>
      <c r="Q680" s="13" t="s">
        <v>690</v>
      </c>
      <c r="R680" s="13" t="s">
        <v>648</v>
      </c>
      <c r="S680" s="13" t="s">
        <v>691</v>
      </c>
      <c r="T680" s="13" t="s">
        <v>64</v>
      </c>
      <c r="U680" s="13" t="s">
        <v>65</v>
      </c>
      <c r="V680" s="13" t="s">
        <v>49</v>
      </c>
      <c r="W680" s="13" t="s">
        <v>95</v>
      </c>
      <c r="X680" s="192">
        <v>12030000</v>
      </c>
      <c r="Y680" s="193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85">
        <f t="shared" si="151"/>
        <v>99538.385399999999</v>
      </c>
      <c r="AD680" s="141">
        <v>0.1154</v>
      </c>
      <c r="AE680" s="186">
        <f t="shared" si="152"/>
        <v>0</v>
      </c>
      <c r="AF680" s="186" t="str">
        <f>IF(AND(COUNTIFS($J$18:J680,J680)=1,AE680=1),1,"")</f>
        <v/>
      </c>
      <c r="AG680" s="186">
        <f>IF(C680="","",IF(AND(COUNTIFS($J$18:J680,J680)=1,C680&lt;&gt;""),1,""))</f>
        <v>1</v>
      </c>
      <c r="AH680" s="186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214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34</v>
      </c>
      <c r="B681" s="179">
        <v>2019</v>
      </c>
      <c r="C681" s="179">
        <v>4</v>
      </c>
      <c r="D681" s="39" t="str">
        <f t="shared" si="162"/>
        <v>Q1</v>
      </c>
      <c r="E681" s="13" t="s">
        <v>34</v>
      </c>
      <c r="F681" s="179">
        <v>2019</v>
      </c>
      <c r="G681" s="179">
        <v>5</v>
      </c>
      <c r="H681" s="191"/>
      <c r="I681" s="39" t="str">
        <f t="shared" si="149"/>
        <v>Q1</v>
      </c>
      <c r="J681" s="191" t="s">
        <v>803</v>
      </c>
      <c r="K681" s="191" t="s">
        <v>804</v>
      </c>
      <c r="L681" s="17" t="s">
        <v>78</v>
      </c>
      <c r="M681" s="13" t="s">
        <v>46</v>
      </c>
      <c r="N681" s="13">
        <v>1</v>
      </c>
      <c r="O681" s="13"/>
      <c r="P681" s="39" t="str">
        <f t="shared" si="150"/>
        <v>MAIN UNIT</v>
      </c>
      <c r="Q681" s="13" t="s">
        <v>690</v>
      </c>
      <c r="R681" s="13" t="s">
        <v>648</v>
      </c>
      <c r="S681" s="13" t="s">
        <v>691</v>
      </c>
      <c r="T681" s="13" t="s">
        <v>64</v>
      </c>
      <c r="U681" s="13" t="s">
        <v>65</v>
      </c>
      <c r="V681" s="13" t="s">
        <v>49</v>
      </c>
      <c r="W681" s="13" t="s">
        <v>95</v>
      </c>
      <c r="X681" s="192">
        <v>12030000</v>
      </c>
      <c r="Y681" s="193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85">
        <f t="shared" si="151"/>
        <v>99538.385399999999</v>
      </c>
      <c r="AD681" s="141">
        <v>0.1154</v>
      </c>
      <c r="AE681" s="186">
        <f t="shared" si="152"/>
        <v>0</v>
      </c>
      <c r="AF681" s="186" t="str">
        <f>IF(AND(COUNTIFS($J$18:J681,J681)=1,AE681=1),1,"")</f>
        <v/>
      </c>
      <c r="AG681" s="186" t="str">
        <f>IF(C681="","",IF(AND(COUNTIFS($J$18:J681,J681)=1,C681&lt;&gt;""),1,""))</f>
        <v/>
      </c>
      <c r="AH681" s="186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214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28</v>
      </c>
      <c r="B682" s="179">
        <v>2019</v>
      </c>
      <c r="C682" s="179">
        <v>3</v>
      </c>
      <c r="D682" s="39" t="str">
        <f t="shared" si="162"/>
        <v>Q4</v>
      </c>
      <c r="E682" s="13" t="s">
        <v>34</v>
      </c>
      <c r="F682" s="179">
        <v>2019</v>
      </c>
      <c r="G682" s="179">
        <v>5</v>
      </c>
      <c r="H682" s="191"/>
      <c r="I682" s="39" t="str">
        <f t="shared" si="149"/>
        <v>Q1</v>
      </c>
      <c r="J682" s="191" t="s">
        <v>805</v>
      </c>
      <c r="K682" s="191" t="s">
        <v>806</v>
      </c>
      <c r="L682" s="17" t="s">
        <v>78</v>
      </c>
      <c r="M682" s="13" t="s">
        <v>46</v>
      </c>
      <c r="N682" s="13">
        <v>2</v>
      </c>
      <c r="O682" s="13"/>
      <c r="P682" s="39" t="str">
        <f t="shared" si="150"/>
        <v>MAIN UNIT</v>
      </c>
      <c r="Q682" s="13" t="s">
        <v>47</v>
      </c>
      <c r="R682" s="13" t="s">
        <v>48</v>
      </c>
      <c r="S682" s="13" t="s">
        <v>37</v>
      </c>
      <c r="T682" s="13" t="s">
        <v>178</v>
      </c>
      <c r="U682" s="13" t="s">
        <v>57</v>
      </c>
      <c r="V682" s="13" t="s">
        <v>80</v>
      </c>
      <c r="W682" s="13" t="s">
        <v>50</v>
      </c>
      <c r="X682" s="192">
        <v>850000</v>
      </c>
      <c r="Y682" s="193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85">
        <f t="shared" si="151"/>
        <v>140832.21238938053</v>
      </c>
      <c r="AD682" s="141">
        <v>8.0699999999999994E-2</v>
      </c>
      <c r="AE682" s="186">
        <f t="shared" si="152"/>
        <v>0</v>
      </c>
      <c r="AF682" s="186" t="str">
        <f>IF(AND(COUNTIFS($J$18:J682,J682)=1,AE682=1),1,"")</f>
        <v/>
      </c>
      <c r="AG682" s="186">
        <f>IF(C682="","",IF(AND(COUNTIFS($J$18:J682,J682)=1,C682&lt;&gt;""),1,""))</f>
        <v>1</v>
      </c>
      <c r="AH682" s="186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807</v>
      </c>
      <c r="AP682" s="28" t="str">
        <f t="shared" si="156"/>
        <v>20195</v>
      </c>
      <c r="AQ682" s="28" t="str">
        <f t="shared" si="157"/>
        <v>20195RMB</v>
      </c>
      <c r="AR682" s="214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28</v>
      </c>
      <c r="B683" s="179">
        <v>2019</v>
      </c>
      <c r="C683" s="179">
        <v>3</v>
      </c>
      <c r="D683" s="39" t="str">
        <f t="shared" si="162"/>
        <v>Q4</v>
      </c>
      <c r="E683" s="13" t="s">
        <v>34</v>
      </c>
      <c r="F683" s="179">
        <v>2019</v>
      </c>
      <c r="G683" s="179">
        <v>5</v>
      </c>
      <c r="H683" s="191"/>
      <c r="I683" s="39" t="str">
        <f t="shared" si="149"/>
        <v>Q1</v>
      </c>
      <c r="J683" s="191" t="s">
        <v>808</v>
      </c>
      <c r="K683" s="191" t="s">
        <v>396</v>
      </c>
      <c r="L683" s="17" t="s">
        <v>78</v>
      </c>
      <c r="M683" s="13" t="s">
        <v>46</v>
      </c>
      <c r="N683" s="13">
        <v>1</v>
      </c>
      <c r="O683" s="13"/>
      <c r="P683" s="39" t="str">
        <f t="shared" si="150"/>
        <v>MAIN UNIT</v>
      </c>
      <c r="Q683" s="13" t="s">
        <v>47</v>
      </c>
      <c r="R683" s="13" t="s">
        <v>48</v>
      </c>
      <c r="S683" s="13" t="s">
        <v>36</v>
      </c>
      <c r="T683" s="13" t="s">
        <v>64</v>
      </c>
      <c r="U683" s="13" t="s">
        <v>65</v>
      </c>
      <c r="V683" s="13" t="s">
        <v>108</v>
      </c>
      <c r="W683" s="13" t="s">
        <v>95</v>
      </c>
      <c r="X683" s="192">
        <v>13200000</v>
      </c>
      <c r="Y683" s="193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85">
        <f t="shared" si="151"/>
        <v>151430.39999999999</v>
      </c>
      <c r="AD683" s="141">
        <v>0.16</v>
      </c>
      <c r="AE683" s="186">
        <f t="shared" si="152"/>
        <v>0</v>
      </c>
      <c r="AF683" s="186" t="str">
        <f>IF(AND(COUNTIFS($J$18:J683,J683)=1,AE683=1),1,"")</f>
        <v/>
      </c>
      <c r="AG683" s="186">
        <f>IF(C683="","",IF(AND(COUNTIFS($J$18:J683,J683)=1,C683&lt;&gt;""),1,""))</f>
        <v>1</v>
      </c>
      <c r="AH683" s="186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214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28</v>
      </c>
      <c r="B684" s="179">
        <v>2019</v>
      </c>
      <c r="C684" s="179">
        <v>3</v>
      </c>
      <c r="D684" s="39" t="str">
        <f t="shared" si="162"/>
        <v>Q4</v>
      </c>
      <c r="E684" s="13" t="s">
        <v>34</v>
      </c>
      <c r="F684" s="179">
        <v>2019</v>
      </c>
      <c r="G684" s="179">
        <v>5</v>
      </c>
      <c r="H684" s="191"/>
      <c r="I684" s="39" t="str">
        <f t="shared" si="149"/>
        <v>Q1</v>
      </c>
      <c r="J684" s="191" t="s">
        <v>808</v>
      </c>
      <c r="K684" s="191" t="s">
        <v>396</v>
      </c>
      <c r="L684" s="17" t="s">
        <v>78</v>
      </c>
      <c r="M684" s="13" t="s">
        <v>46</v>
      </c>
      <c r="N684" s="13">
        <v>1</v>
      </c>
      <c r="O684" s="13"/>
      <c r="P684" s="39" t="str">
        <f t="shared" si="150"/>
        <v>MAIN UNIT</v>
      </c>
      <c r="Q684" s="13" t="s">
        <v>47</v>
      </c>
      <c r="R684" s="13" t="s">
        <v>48</v>
      </c>
      <c r="S684" s="13" t="s">
        <v>36</v>
      </c>
      <c r="T684" s="13" t="s">
        <v>64</v>
      </c>
      <c r="U684" s="13" t="s">
        <v>65</v>
      </c>
      <c r="V684" s="13" t="s">
        <v>108</v>
      </c>
      <c r="W684" s="13" t="s">
        <v>95</v>
      </c>
      <c r="X684" s="192">
        <v>13200000</v>
      </c>
      <c r="Y684" s="193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85">
        <f t="shared" si="151"/>
        <v>151430.39999999999</v>
      </c>
      <c r="AD684" s="141">
        <v>0.16</v>
      </c>
      <c r="AE684" s="186">
        <f t="shared" si="152"/>
        <v>0</v>
      </c>
      <c r="AF684" s="186" t="str">
        <f>IF(AND(COUNTIFS($J$18:J684,J684)=1,AE684=1),1,"")</f>
        <v/>
      </c>
      <c r="AG684" s="186" t="str">
        <f>IF(C684="","",IF(AND(COUNTIFS($J$18:J684,J684)=1,C684&lt;&gt;""),1,""))</f>
        <v/>
      </c>
      <c r="AH684" s="186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214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28</v>
      </c>
      <c r="B685" s="179">
        <v>2019</v>
      </c>
      <c r="C685" s="179">
        <v>3</v>
      </c>
      <c r="D685" s="39" t="str">
        <f t="shared" si="162"/>
        <v>Q4</v>
      </c>
      <c r="E685" s="13" t="s">
        <v>34</v>
      </c>
      <c r="F685" s="179">
        <v>2019</v>
      </c>
      <c r="G685" s="179">
        <v>5</v>
      </c>
      <c r="H685" s="191"/>
      <c r="I685" s="39" t="str">
        <f t="shared" si="149"/>
        <v>Q1</v>
      </c>
      <c r="J685" s="191" t="s">
        <v>808</v>
      </c>
      <c r="K685" s="191" t="s">
        <v>396</v>
      </c>
      <c r="L685" s="17" t="s">
        <v>54</v>
      </c>
      <c r="M685" s="13" t="s">
        <v>46</v>
      </c>
      <c r="N685" s="13">
        <v>1</v>
      </c>
      <c r="O685" s="13"/>
      <c r="P685" s="39" t="str">
        <f t="shared" si="150"/>
        <v>MAIN UNIT</v>
      </c>
      <c r="Q685" s="13" t="s">
        <v>47</v>
      </c>
      <c r="R685" s="13" t="s">
        <v>48</v>
      </c>
      <c r="S685" s="13" t="s">
        <v>36</v>
      </c>
      <c r="T685" s="13" t="s">
        <v>64</v>
      </c>
      <c r="U685" s="13" t="s">
        <v>65</v>
      </c>
      <c r="V685" s="13" t="s">
        <v>108</v>
      </c>
      <c r="W685" s="13" t="s">
        <v>95</v>
      </c>
      <c r="X685" s="192">
        <v>9400000</v>
      </c>
      <c r="Y685" s="193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85">
        <f t="shared" si="151"/>
        <v>107836.8</v>
      </c>
      <c r="AD685" s="141">
        <v>0.16</v>
      </c>
      <c r="AE685" s="186">
        <f t="shared" si="152"/>
        <v>0</v>
      </c>
      <c r="AF685" s="186" t="str">
        <f>IF(AND(COUNTIFS($J$18:J685,J685)=1,AE685=1),1,"")</f>
        <v/>
      </c>
      <c r="AG685" s="186" t="str">
        <f>IF(C685="","",IF(AND(COUNTIFS($J$18:J685,J685)=1,C685&lt;&gt;""),1,""))</f>
        <v/>
      </c>
      <c r="AH685" s="186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214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28</v>
      </c>
      <c r="B686" s="179">
        <v>2019</v>
      </c>
      <c r="C686" s="179">
        <v>3</v>
      </c>
      <c r="D686" s="39" t="str">
        <f t="shared" si="162"/>
        <v>Q4</v>
      </c>
      <c r="E686" s="13" t="s">
        <v>34</v>
      </c>
      <c r="F686" s="179">
        <v>2019</v>
      </c>
      <c r="G686" s="179">
        <v>5</v>
      </c>
      <c r="H686" s="191"/>
      <c r="I686" s="39" t="str">
        <f t="shared" si="149"/>
        <v>Q1</v>
      </c>
      <c r="J686" s="191" t="s">
        <v>808</v>
      </c>
      <c r="K686" s="191" t="s">
        <v>396</v>
      </c>
      <c r="L686" s="17" t="s">
        <v>54</v>
      </c>
      <c r="M686" s="13" t="s">
        <v>46</v>
      </c>
      <c r="N686" s="13">
        <v>1</v>
      </c>
      <c r="O686" s="13"/>
      <c r="P686" s="39" t="str">
        <f t="shared" si="150"/>
        <v>MAIN UNIT</v>
      </c>
      <c r="Q686" s="13" t="s">
        <v>47</v>
      </c>
      <c r="R686" s="13" t="s">
        <v>48</v>
      </c>
      <c r="S686" s="13" t="s">
        <v>36</v>
      </c>
      <c r="T686" s="13" t="s">
        <v>64</v>
      </c>
      <c r="U686" s="13" t="s">
        <v>65</v>
      </c>
      <c r="V686" s="13" t="s">
        <v>108</v>
      </c>
      <c r="W686" s="13" t="s">
        <v>95</v>
      </c>
      <c r="X686" s="192">
        <v>9400000</v>
      </c>
      <c r="Y686" s="193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85">
        <f t="shared" si="151"/>
        <v>107836.8</v>
      </c>
      <c r="AD686" s="141">
        <v>0.16</v>
      </c>
      <c r="AE686" s="186">
        <f t="shared" si="152"/>
        <v>0</v>
      </c>
      <c r="AF686" s="186" t="str">
        <f>IF(AND(COUNTIFS($J$18:J686,J686)=1,AE686=1),1,"")</f>
        <v/>
      </c>
      <c r="AG686" s="186" t="str">
        <f>IF(C686="","",IF(AND(COUNTIFS($J$18:J686,J686)=1,C686&lt;&gt;""),1,""))</f>
        <v/>
      </c>
      <c r="AH686" s="186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214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28</v>
      </c>
      <c r="B687" s="179">
        <v>2019</v>
      </c>
      <c r="C687" s="179">
        <v>3</v>
      </c>
      <c r="D687" s="39" t="str">
        <f t="shared" si="162"/>
        <v>Q4</v>
      </c>
      <c r="E687" s="13" t="s">
        <v>34</v>
      </c>
      <c r="F687" s="179">
        <v>2019</v>
      </c>
      <c r="G687" s="179">
        <v>5</v>
      </c>
      <c r="H687" s="191"/>
      <c r="I687" s="39" t="str">
        <f t="shared" si="149"/>
        <v>Q1</v>
      </c>
      <c r="J687" s="191" t="s">
        <v>809</v>
      </c>
      <c r="K687" s="191" t="s">
        <v>810</v>
      </c>
      <c r="L687" s="17" t="s">
        <v>78</v>
      </c>
      <c r="M687" s="13" t="s">
        <v>46</v>
      </c>
      <c r="N687" s="13">
        <v>1</v>
      </c>
      <c r="O687" s="13"/>
      <c r="P687" s="39" t="str">
        <f t="shared" si="150"/>
        <v>MAIN UNIT</v>
      </c>
      <c r="Q687" s="13" t="s">
        <v>47</v>
      </c>
      <c r="R687" s="13" t="s">
        <v>48</v>
      </c>
      <c r="S687" s="13" t="s">
        <v>36</v>
      </c>
      <c r="T687" s="13" t="s">
        <v>64</v>
      </c>
      <c r="U687" s="13" t="s">
        <v>65</v>
      </c>
      <c r="V687" s="13" t="s">
        <v>121</v>
      </c>
      <c r="W687" s="13" t="s">
        <v>95</v>
      </c>
      <c r="X687" s="192">
        <v>17200000</v>
      </c>
      <c r="Y687" s="193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85">
        <f t="shared" si="151"/>
        <v>211500.66</v>
      </c>
      <c r="AD687" s="141">
        <v>0.17150000000000001</v>
      </c>
      <c r="AE687" s="186">
        <f t="shared" si="152"/>
        <v>0</v>
      </c>
      <c r="AF687" s="186" t="str">
        <f>IF(AND(COUNTIFS($J$18:J687,J687)=1,AE687=1),1,"")</f>
        <v/>
      </c>
      <c r="AG687" s="186">
        <f>IF(C687="","",IF(AND(COUNTIFS($J$18:J687,J687)=1,C687&lt;&gt;""),1,""))</f>
        <v>1</v>
      </c>
      <c r="AH687" s="186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214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28</v>
      </c>
      <c r="B688" s="179">
        <v>2019</v>
      </c>
      <c r="C688" s="179">
        <v>3</v>
      </c>
      <c r="D688" s="39" t="str">
        <f t="shared" si="162"/>
        <v>Q4</v>
      </c>
      <c r="E688" s="13" t="s">
        <v>34</v>
      </c>
      <c r="F688" s="179">
        <v>2019</v>
      </c>
      <c r="G688" s="179">
        <v>5</v>
      </c>
      <c r="H688" s="191"/>
      <c r="I688" s="39" t="str">
        <f t="shared" si="149"/>
        <v>Q1</v>
      </c>
      <c r="J688" s="191" t="s">
        <v>694</v>
      </c>
      <c r="K688" s="191" t="s">
        <v>689</v>
      </c>
      <c r="L688" s="17" t="s">
        <v>78</v>
      </c>
      <c r="M688" s="13" t="s">
        <v>46</v>
      </c>
      <c r="N688" s="13">
        <v>1</v>
      </c>
      <c r="O688" s="13"/>
      <c r="P688" s="39" t="str">
        <f t="shared" si="150"/>
        <v>MAIN UNIT</v>
      </c>
      <c r="Q688" s="13" t="s">
        <v>55</v>
      </c>
      <c r="R688" s="13" t="s">
        <v>48</v>
      </c>
      <c r="S688" s="13" t="s">
        <v>36</v>
      </c>
      <c r="T688" s="13" t="s">
        <v>64</v>
      </c>
      <c r="U688" s="13" t="s">
        <v>65</v>
      </c>
      <c r="V688" s="13" t="s">
        <v>66</v>
      </c>
      <c r="W688" s="13" t="s">
        <v>95</v>
      </c>
      <c r="X688" s="192">
        <v>13707000</v>
      </c>
      <c r="Y688" s="193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85">
        <f t="shared" si="151"/>
        <v>163929.68892000002</v>
      </c>
      <c r="AD688" s="141">
        <v>0.1668</v>
      </c>
      <c r="AE688" s="186">
        <f t="shared" si="152"/>
        <v>1</v>
      </c>
      <c r="AF688" s="186" t="str">
        <f>IF(AND(COUNTIFS($J$18:J688,J688)=1,AE688=1),1,"")</f>
        <v/>
      </c>
      <c r="AG688" s="186" t="str">
        <f>IF(C688="","",IF(AND(COUNTIFS($J$18:J688,J688)=1,C688&lt;&gt;""),1,""))</f>
        <v/>
      </c>
      <c r="AH688" s="186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214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28</v>
      </c>
      <c r="B689" s="179">
        <v>2019</v>
      </c>
      <c r="C689" s="179">
        <v>3</v>
      </c>
      <c r="D689" s="39" t="str">
        <f t="shared" si="162"/>
        <v>Q4</v>
      </c>
      <c r="E689" s="13" t="s">
        <v>34</v>
      </c>
      <c r="F689" s="179">
        <v>2019</v>
      </c>
      <c r="G689" s="179">
        <v>5</v>
      </c>
      <c r="H689" s="191"/>
      <c r="I689" s="39" t="str">
        <f t="shared" si="149"/>
        <v>Q1</v>
      </c>
      <c r="J689" s="191" t="s">
        <v>805</v>
      </c>
      <c r="K689" s="191" t="s">
        <v>806</v>
      </c>
      <c r="L689" s="17" t="s">
        <v>54</v>
      </c>
      <c r="M689" s="13" t="s">
        <v>46</v>
      </c>
      <c r="N689" s="13">
        <v>2</v>
      </c>
      <c r="O689" s="13"/>
      <c r="P689" s="39" t="str">
        <f t="shared" si="150"/>
        <v>MAIN UNIT</v>
      </c>
      <c r="Q689" s="13" t="s">
        <v>47</v>
      </c>
      <c r="R689" s="13" t="s">
        <v>48</v>
      </c>
      <c r="S689" s="13" t="s">
        <v>37</v>
      </c>
      <c r="T689" s="13" t="s">
        <v>178</v>
      </c>
      <c r="U689" s="13" t="s">
        <v>57</v>
      </c>
      <c r="V689" s="13" t="s">
        <v>80</v>
      </c>
      <c r="W689" s="13" t="s">
        <v>50</v>
      </c>
      <c r="X689" s="192">
        <v>705000</v>
      </c>
      <c r="Y689" s="193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85">
        <f t="shared" si="151"/>
        <v>116807.89380530972</v>
      </c>
      <c r="AD689" s="141">
        <v>8.0699999999999994E-2</v>
      </c>
      <c r="AE689" s="186">
        <f t="shared" si="152"/>
        <v>0</v>
      </c>
      <c r="AF689" s="186" t="str">
        <f>IF(AND(COUNTIFS($J$18:J689,J689)=1,AE689=1),1,"")</f>
        <v/>
      </c>
      <c r="AG689" s="186" t="str">
        <f>IF(C689="","",IF(AND(COUNTIFS($J$18:J689,J689)=1,C689&lt;&gt;""),1,""))</f>
        <v/>
      </c>
      <c r="AH689" s="186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807</v>
      </c>
      <c r="AP689" s="28" t="str">
        <f t="shared" si="156"/>
        <v>20195</v>
      </c>
      <c r="AQ689" s="28" t="str">
        <f t="shared" si="157"/>
        <v>20195RMB</v>
      </c>
      <c r="AR689" s="214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34</v>
      </c>
      <c r="B690" s="179">
        <v>2019</v>
      </c>
      <c r="C690" s="179">
        <v>5</v>
      </c>
      <c r="D690" s="39" t="str">
        <f t="shared" si="162"/>
        <v>Q1</v>
      </c>
      <c r="E690" s="13" t="s">
        <v>34</v>
      </c>
      <c r="F690" s="179">
        <v>2019</v>
      </c>
      <c r="G690" s="179">
        <v>5</v>
      </c>
      <c r="H690" s="191"/>
      <c r="I690" s="39" t="str">
        <f t="shared" si="149"/>
        <v>Q1</v>
      </c>
      <c r="J690" s="191" t="s">
        <v>811</v>
      </c>
      <c r="K690" s="191" t="s">
        <v>812</v>
      </c>
      <c r="L690" s="17" t="s">
        <v>54</v>
      </c>
      <c r="M690" s="13" t="s">
        <v>46</v>
      </c>
      <c r="N690" s="13">
        <v>1</v>
      </c>
      <c r="O690" s="13"/>
      <c r="P690" s="39" t="str">
        <f t="shared" si="150"/>
        <v>MAIN UNIT</v>
      </c>
      <c r="Q690" s="13" t="s">
        <v>55</v>
      </c>
      <c r="R690" s="13" t="s">
        <v>48</v>
      </c>
      <c r="S690" s="13" t="s">
        <v>36</v>
      </c>
      <c r="T690" s="13" t="s">
        <v>64</v>
      </c>
      <c r="U690" s="13" t="s">
        <v>65</v>
      </c>
      <c r="V690" s="13" t="s">
        <v>66</v>
      </c>
      <c r="W690" s="13" t="s">
        <v>50</v>
      </c>
      <c r="X690" s="192">
        <v>570000</v>
      </c>
      <c r="Y690" s="193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85">
        <f t="shared" si="151"/>
        <v>78700.35398230089</v>
      </c>
      <c r="AD690" s="141">
        <v>0.13450000000000001</v>
      </c>
      <c r="AE690" s="186">
        <f t="shared" si="152"/>
        <v>1</v>
      </c>
      <c r="AF690" s="186">
        <f>IF(AND(COUNTIFS($J$18:J690,J690)=1,AE690=1),1,"")</f>
        <v>1</v>
      </c>
      <c r="AG690" s="186">
        <f>IF(C690="","",IF(AND(COUNTIFS($J$18:J690,J690)=1,C690&lt;&gt;""),1,""))</f>
        <v>1</v>
      </c>
      <c r="AH690" s="186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214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34</v>
      </c>
      <c r="B691" s="179">
        <v>2019</v>
      </c>
      <c r="C691" s="179">
        <v>8</v>
      </c>
      <c r="D691" s="39" t="str">
        <f t="shared" si="162"/>
        <v>Q2</v>
      </c>
      <c r="E691" s="13" t="s">
        <v>34</v>
      </c>
      <c r="F691" s="179">
        <v>2019</v>
      </c>
      <c r="G691" s="179">
        <v>11</v>
      </c>
      <c r="H691" s="191"/>
      <c r="I691" s="39" t="str">
        <f t="shared" si="149"/>
        <v>Q3</v>
      </c>
      <c r="J691" s="191" t="s">
        <v>813</v>
      </c>
      <c r="K691" s="191" t="s">
        <v>284</v>
      </c>
      <c r="L691" s="17" t="s">
        <v>78</v>
      </c>
      <c r="M691" s="13" t="s">
        <v>46</v>
      </c>
      <c r="N691" s="13">
        <v>1</v>
      </c>
      <c r="O691" s="13"/>
      <c r="P691" s="39" t="str">
        <f t="shared" si="150"/>
        <v>MAIN UNIT</v>
      </c>
      <c r="Q691" s="13" t="s">
        <v>47</v>
      </c>
      <c r="R691" s="13" t="s">
        <v>48</v>
      </c>
      <c r="S691" s="13" t="s">
        <v>36</v>
      </c>
      <c r="T691" s="13" t="s">
        <v>64</v>
      </c>
      <c r="U691" s="13" t="s">
        <v>65</v>
      </c>
      <c r="V691" s="13" t="s">
        <v>288</v>
      </c>
      <c r="W691" s="13" t="s">
        <v>50</v>
      </c>
      <c r="X691" s="192">
        <v>760000</v>
      </c>
      <c r="Y691" s="193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85">
        <f t="shared" si="151"/>
        <v>32698.83185840708</v>
      </c>
      <c r="AD691" s="141">
        <v>4.3799999999999999E-2</v>
      </c>
      <c r="AE691" s="186">
        <f t="shared" si="152"/>
        <v>0</v>
      </c>
      <c r="AF691" s="186" t="str">
        <f>IF(AND(COUNTIFS($J$18:J691,J691)=1,AE691=1),1,"")</f>
        <v/>
      </c>
      <c r="AG691" s="186">
        <f>IF(C691="","",IF(AND(COUNTIFS($J$18:J691,J691)=1,C691&lt;&gt;""),1,""))</f>
        <v>1</v>
      </c>
      <c r="AH691" s="186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214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34</v>
      </c>
      <c r="B692" s="179">
        <v>2019</v>
      </c>
      <c r="C692" s="179">
        <v>11</v>
      </c>
      <c r="D692" s="39" t="str">
        <f t="shared" si="162"/>
        <v>Q3</v>
      </c>
      <c r="E692" s="13" t="s">
        <v>34</v>
      </c>
      <c r="F692" s="179">
        <v>2019</v>
      </c>
      <c r="G692" s="179">
        <v>11</v>
      </c>
      <c r="H692" s="191"/>
      <c r="I692" s="39" t="str">
        <f t="shared" si="149"/>
        <v>Q3</v>
      </c>
      <c r="J692" s="191" t="s">
        <v>814</v>
      </c>
      <c r="K692" s="191" t="s">
        <v>815</v>
      </c>
      <c r="L692" s="17" t="s">
        <v>54</v>
      </c>
      <c r="M692" s="13" t="s">
        <v>46</v>
      </c>
      <c r="N692" s="13">
        <v>1</v>
      </c>
      <c r="O692" s="13"/>
      <c r="P692" s="39" t="str">
        <f t="shared" si="150"/>
        <v>MAIN UNIT</v>
      </c>
      <c r="Q692" s="13" t="s">
        <v>47</v>
      </c>
      <c r="R692" s="13" t="s">
        <v>48</v>
      </c>
      <c r="S692" s="13" t="s">
        <v>36</v>
      </c>
      <c r="T692" s="13" t="s">
        <v>64</v>
      </c>
      <c r="U692" s="13" t="s">
        <v>65</v>
      </c>
      <c r="V692" s="13" t="s">
        <v>66</v>
      </c>
      <c r="W692" s="13" t="s">
        <v>50</v>
      </c>
      <c r="X692" s="192">
        <v>530000</v>
      </c>
      <c r="Y692" s="193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85">
        <f t="shared" si="151"/>
        <v>62786.707964601781</v>
      </c>
      <c r="AD692" s="141">
        <v>0.1206</v>
      </c>
      <c r="AE692" s="186">
        <f t="shared" si="152"/>
        <v>0</v>
      </c>
      <c r="AF692" s="186" t="str">
        <f>IF(AND(COUNTIFS($J$18:J692,J692)=1,AE692=1),1,"")</f>
        <v/>
      </c>
      <c r="AG692" s="186">
        <f>IF(C692="","",IF(AND(COUNTIFS($J$18:J692,J692)=1,C692&lt;&gt;""),1,""))</f>
        <v>1</v>
      </c>
      <c r="AH692" s="186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214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34</v>
      </c>
      <c r="B693" s="179">
        <v>2019</v>
      </c>
      <c r="C693" s="179">
        <v>11</v>
      </c>
      <c r="D693" s="39" t="str">
        <f t="shared" si="162"/>
        <v>Q3</v>
      </c>
      <c r="E693" s="13" t="s">
        <v>34</v>
      </c>
      <c r="F693" s="179">
        <v>2019</v>
      </c>
      <c r="G693" s="179">
        <v>11</v>
      </c>
      <c r="H693" s="191"/>
      <c r="I693" s="39" t="str">
        <f t="shared" si="149"/>
        <v>Q3</v>
      </c>
      <c r="J693" s="191" t="s">
        <v>814</v>
      </c>
      <c r="K693" s="191" t="s">
        <v>815</v>
      </c>
      <c r="L693" s="17" t="s">
        <v>54</v>
      </c>
      <c r="M693" s="13" t="s">
        <v>46</v>
      </c>
      <c r="N693" s="13">
        <v>1</v>
      </c>
      <c r="O693" s="13"/>
      <c r="P693" s="39" t="str">
        <f t="shared" si="150"/>
        <v>MAIN UNIT</v>
      </c>
      <c r="Q693" s="13" t="s">
        <v>47</v>
      </c>
      <c r="R693" s="13" t="s">
        <v>48</v>
      </c>
      <c r="S693" s="13" t="s">
        <v>36</v>
      </c>
      <c r="T693" s="13" t="s">
        <v>64</v>
      </c>
      <c r="U693" s="13" t="s">
        <v>65</v>
      </c>
      <c r="V693" s="13" t="s">
        <v>66</v>
      </c>
      <c r="W693" s="13" t="s">
        <v>50</v>
      </c>
      <c r="X693" s="192">
        <v>530000</v>
      </c>
      <c r="Y693" s="193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85">
        <f t="shared" si="151"/>
        <v>62786.707964601781</v>
      </c>
      <c r="AD693" s="141">
        <v>0.1206</v>
      </c>
      <c r="AE693" s="186">
        <f t="shared" si="152"/>
        <v>0</v>
      </c>
      <c r="AF693" s="186" t="str">
        <f>IF(AND(COUNTIFS($J$18:J693,J693)=1,AE693=1),1,"")</f>
        <v/>
      </c>
      <c r="AG693" s="186" t="str">
        <f>IF(C693="","",IF(AND(COUNTIFS($J$18:J693,J693)=1,C693&lt;&gt;""),1,""))</f>
        <v/>
      </c>
      <c r="AH693" s="186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214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34</v>
      </c>
      <c r="B694" s="179">
        <v>2019</v>
      </c>
      <c r="C694" s="179">
        <v>11</v>
      </c>
      <c r="D694" s="39" t="str">
        <f t="shared" si="162"/>
        <v>Q3</v>
      </c>
      <c r="E694" s="13" t="s">
        <v>34</v>
      </c>
      <c r="F694" s="179">
        <v>2019</v>
      </c>
      <c r="G694" s="179">
        <v>11</v>
      </c>
      <c r="H694" s="191"/>
      <c r="I694" s="39" t="str">
        <f t="shared" si="149"/>
        <v>Q3</v>
      </c>
      <c r="J694" s="191" t="s">
        <v>816</v>
      </c>
      <c r="K694" s="191" t="s">
        <v>817</v>
      </c>
      <c r="L694" s="17" t="s">
        <v>78</v>
      </c>
      <c r="M694" s="13" t="s">
        <v>46</v>
      </c>
      <c r="N694" s="13">
        <v>1</v>
      </c>
      <c r="O694" s="13"/>
      <c r="P694" s="39" t="str">
        <f t="shared" si="150"/>
        <v>MAIN UNIT</v>
      </c>
      <c r="Q694" s="13" t="s">
        <v>47</v>
      </c>
      <c r="R694" s="13" t="s">
        <v>48</v>
      </c>
      <c r="S694" s="13" t="s">
        <v>36</v>
      </c>
      <c r="T694" s="13" t="s">
        <v>64</v>
      </c>
      <c r="U694" s="13" t="s">
        <v>65</v>
      </c>
      <c r="V694" s="13" t="s">
        <v>288</v>
      </c>
      <c r="W694" s="13" t="s">
        <v>95</v>
      </c>
      <c r="X694" s="192">
        <v>11000000</v>
      </c>
      <c r="Y694" s="193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85">
        <f t="shared" si="151"/>
        <v>83518.05</v>
      </c>
      <c r="AD694" s="141">
        <v>0.1033</v>
      </c>
      <c r="AE694" s="186">
        <f t="shared" si="152"/>
        <v>0</v>
      </c>
      <c r="AF694" s="186" t="str">
        <f>IF(AND(COUNTIFS($J$18:J694,J694)=1,AE694=1),1,"")</f>
        <v/>
      </c>
      <c r="AG694" s="186">
        <f>IF(C694="","",IF(AND(COUNTIFS($J$18:J694,J694)=1,C694&lt;&gt;""),1,""))</f>
        <v>1</v>
      </c>
      <c r="AH694" s="186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214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34</v>
      </c>
      <c r="B695" s="179">
        <v>2019</v>
      </c>
      <c r="C695" s="179">
        <v>11</v>
      </c>
      <c r="D695" s="39" t="str">
        <f t="shared" si="162"/>
        <v>Q3</v>
      </c>
      <c r="E695" s="13" t="s">
        <v>34</v>
      </c>
      <c r="F695" s="179">
        <v>2019</v>
      </c>
      <c r="G695" s="179">
        <v>11</v>
      </c>
      <c r="H695" s="191"/>
      <c r="I695" s="39" t="str">
        <f t="shared" si="149"/>
        <v>Q3</v>
      </c>
      <c r="J695" s="191" t="s">
        <v>818</v>
      </c>
      <c r="K695" s="191" t="s">
        <v>117</v>
      </c>
      <c r="L695" s="17" t="s">
        <v>54</v>
      </c>
      <c r="M695" s="13" t="s">
        <v>46</v>
      </c>
      <c r="N695" s="13">
        <v>1</v>
      </c>
      <c r="O695" s="13"/>
      <c r="P695" s="39" t="str">
        <f t="shared" si="150"/>
        <v>MAIN UNIT</v>
      </c>
      <c r="Q695" s="13" t="s">
        <v>47</v>
      </c>
      <c r="R695" s="13" t="s">
        <v>48</v>
      </c>
      <c r="S695" s="13" t="s">
        <v>36</v>
      </c>
      <c r="T695" s="13" t="s">
        <v>64</v>
      </c>
      <c r="U695" s="13" t="s">
        <v>65</v>
      </c>
      <c r="V695" s="13" t="s">
        <v>118</v>
      </c>
      <c r="W695" s="13" t="s">
        <v>95</v>
      </c>
      <c r="X695" s="192">
        <v>7000000</v>
      </c>
      <c r="Y695" s="193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85">
        <f t="shared" si="151"/>
        <v>68222.7</v>
      </c>
      <c r="AD695" s="141">
        <v>0.1326</v>
      </c>
      <c r="AE695" s="186">
        <f t="shared" si="152"/>
        <v>0</v>
      </c>
      <c r="AF695" s="186" t="str">
        <f>IF(AND(COUNTIFS($J$18:J695,J695)=1,AE695=1),1,"")</f>
        <v/>
      </c>
      <c r="AG695" s="186">
        <f>IF(C695="","",IF(AND(COUNTIFS($J$18:J695,J695)=1,C695&lt;&gt;""),1,""))</f>
        <v>1</v>
      </c>
      <c r="AH695" s="186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214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34</v>
      </c>
      <c r="B696" s="179">
        <v>2019</v>
      </c>
      <c r="C696" s="179">
        <v>11</v>
      </c>
      <c r="D696" s="39" t="str">
        <f t="shared" si="162"/>
        <v>Q3</v>
      </c>
      <c r="E696" s="13" t="s">
        <v>34</v>
      </c>
      <c r="F696" s="179">
        <v>2019</v>
      </c>
      <c r="G696" s="179">
        <v>11</v>
      </c>
      <c r="H696" s="191"/>
      <c r="I696" s="39" t="str">
        <f t="shared" si="149"/>
        <v>Q3</v>
      </c>
      <c r="J696" s="191" t="s">
        <v>818</v>
      </c>
      <c r="K696" s="191" t="s">
        <v>117</v>
      </c>
      <c r="L696" s="17" t="s">
        <v>54</v>
      </c>
      <c r="M696" s="13" t="s">
        <v>46</v>
      </c>
      <c r="N696" s="13">
        <v>1</v>
      </c>
      <c r="O696" s="13"/>
      <c r="P696" s="39" t="str">
        <f t="shared" si="150"/>
        <v>MAIN UNIT</v>
      </c>
      <c r="Q696" s="13" t="s">
        <v>47</v>
      </c>
      <c r="R696" s="13" t="s">
        <v>48</v>
      </c>
      <c r="S696" s="13" t="s">
        <v>36</v>
      </c>
      <c r="T696" s="13" t="s">
        <v>64</v>
      </c>
      <c r="U696" s="13" t="s">
        <v>65</v>
      </c>
      <c r="V696" s="13" t="s">
        <v>118</v>
      </c>
      <c r="W696" s="13" t="s">
        <v>95</v>
      </c>
      <c r="X696" s="192">
        <v>7000000</v>
      </c>
      <c r="Y696" s="193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85">
        <f t="shared" si="151"/>
        <v>68222.7</v>
      </c>
      <c r="AD696" s="141">
        <v>0.1326</v>
      </c>
      <c r="AE696" s="186">
        <f t="shared" si="152"/>
        <v>0</v>
      </c>
      <c r="AF696" s="186" t="str">
        <f>IF(AND(COUNTIFS($J$18:J696,J696)=1,AE696=1),1,"")</f>
        <v/>
      </c>
      <c r="AG696" s="186" t="str">
        <f>IF(C696="","",IF(AND(COUNTIFS($J$18:J696,J696)=1,C696&lt;&gt;""),1,""))</f>
        <v/>
      </c>
      <c r="AH696" s="186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214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34</v>
      </c>
      <c r="B697" s="179">
        <v>2019</v>
      </c>
      <c r="C697" s="179">
        <v>11</v>
      </c>
      <c r="D697" s="39" t="str">
        <f t="shared" si="162"/>
        <v>Q3</v>
      </c>
      <c r="E697" s="13" t="s">
        <v>34</v>
      </c>
      <c r="F697" s="179">
        <v>2019</v>
      </c>
      <c r="G697" s="179">
        <v>11</v>
      </c>
      <c r="H697" s="191"/>
      <c r="I697" s="39" t="str">
        <f t="shared" si="149"/>
        <v>Q3</v>
      </c>
      <c r="J697" s="191" t="s">
        <v>819</v>
      </c>
      <c r="K697" s="191" t="s">
        <v>600</v>
      </c>
      <c r="L697" s="17" t="s">
        <v>54</v>
      </c>
      <c r="M697" s="13" t="s">
        <v>46</v>
      </c>
      <c r="N697" s="13">
        <v>1</v>
      </c>
      <c r="O697" s="13"/>
      <c r="P697" s="39" t="str">
        <f t="shared" si="150"/>
        <v>MAIN UNIT</v>
      </c>
      <c r="Q697" s="13" t="s">
        <v>47</v>
      </c>
      <c r="R697" s="13" t="s">
        <v>48</v>
      </c>
      <c r="S697" s="13" t="s">
        <v>36</v>
      </c>
      <c r="T697" s="13" t="s">
        <v>64</v>
      </c>
      <c r="U697" s="13" t="s">
        <v>65</v>
      </c>
      <c r="V697" s="13" t="s">
        <v>288</v>
      </c>
      <c r="W697" s="13" t="s">
        <v>95</v>
      </c>
      <c r="X697" s="192">
        <v>8200000</v>
      </c>
      <c r="Y697" s="193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85">
        <f t="shared" si="151"/>
        <v>67683.209999999992</v>
      </c>
      <c r="AD697" s="141">
        <v>0.1123</v>
      </c>
      <c r="AE697" s="186">
        <f t="shared" si="152"/>
        <v>0</v>
      </c>
      <c r="AF697" s="186" t="str">
        <f>IF(AND(COUNTIFS($J$18:J697,J697)=1,AE697=1),1,"")</f>
        <v/>
      </c>
      <c r="AG697" s="186">
        <f>IF(C697="","",IF(AND(COUNTIFS($J$18:J697,J697)=1,C697&lt;&gt;""),1,""))</f>
        <v>1</v>
      </c>
      <c r="AH697" s="186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214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34</v>
      </c>
      <c r="B698" s="179">
        <v>2019</v>
      </c>
      <c r="C698" s="179">
        <v>11</v>
      </c>
      <c r="D698" s="39" t="str">
        <f t="shared" si="162"/>
        <v>Q3</v>
      </c>
      <c r="E698" s="13" t="s">
        <v>34</v>
      </c>
      <c r="F698" s="179">
        <v>2019</v>
      </c>
      <c r="G698" s="179">
        <v>11</v>
      </c>
      <c r="H698" s="191"/>
      <c r="I698" s="39" t="str">
        <f t="shared" si="149"/>
        <v>Q3</v>
      </c>
      <c r="J698" s="191" t="s">
        <v>820</v>
      </c>
      <c r="K698" s="191" t="s">
        <v>628</v>
      </c>
      <c r="L698" s="17" t="s">
        <v>78</v>
      </c>
      <c r="M698" s="13" t="s">
        <v>46</v>
      </c>
      <c r="N698" s="13">
        <v>1</v>
      </c>
      <c r="O698" s="13"/>
      <c r="P698" s="39" t="str">
        <f t="shared" si="150"/>
        <v>MAIN UNIT</v>
      </c>
      <c r="Q698" s="13" t="s">
        <v>47</v>
      </c>
      <c r="R698" s="13" t="s">
        <v>48</v>
      </c>
      <c r="S698" s="13" t="s">
        <v>36</v>
      </c>
      <c r="T698" s="13" t="s">
        <v>64</v>
      </c>
      <c r="U698" s="13" t="s">
        <v>65</v>
      </c>
      <c r="V698" s="13" t="s">
        <v>98</v>
      </c>
      <c r="W698" s="13" t="s">
        <v>95</v>
      </c>
      <c r="X698" s="192">
        <v>11200000</v>
      </c>
      <c r="Y698" s="193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85">
        <f t="shared" si="151"/>
        <v>91128.24</v>
      </c>
      <c r="AD698" s="141">
        <v>0.11070000000000001</v>
      </c>
      <c r="AE698" s="186">
        <f t="shared" si="152"/>
        <v>0</v>
      </c>
      <c r="AF698" s="186" t="str">
        <f>IF(AND(COUNTIFS($J$18:J698,J698)=1,AE698=1),1,"")</f>
        <v/>
      </c>
      <c r="AG698" s="186">
        <f>IF(C698="","",IF(AND(COUNTIFS($J$18:J698,J698)=1,C698&lt;&gt;""),1,""))</f>
        <v>1</v>
      </c>
      <c r="AH698" s="186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214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34</v>
      </c>
      <c r="B699" s="179">
        <v>2019</v>
      </c>
      <c r="C699" s="179">
        <v>11</v>
      </c>
      <c r="D699" s="39" t="str">
        <f t="shared" si="162"/>
        <v>Q3</v>
      </c>
      <c r="E699" s="13" t="s">
        <v>34</v>
      </c>
      <c r="F699" s="179">
        <v>2019</v>
      </c>
      <c r="G699" s="179">
        <v>11</v>
      </c>
      <c r="H699" s="191"/>
      <c r="I699" s="39" t="str">
        <f t="shared" si="149"/>
        <v>Q3</v>
      </c>
      <c r="J699" s="191" t="s">
        <v>821</v>
      </c>
      <c r="K699" s="191" t="s">
        <v>822</v>
      </c>
      <c r="L699" s="17" t="s">
        <v>54</v>
      </c>
      <c r="M699" s="13" t="s">
        <v>46</v>
      </c>
      <c r="N699" s="13">
        <v>1</v>
      </c>
      <c r="O699" s="13"/>
      <c r="P699" s="39" t="str">
        <f t="shared" si="150"/>
        <v>MAIN UNIT</v>
      </c>
      <c r="Q699" s="13" t="s">
        <v>47</v>
      </c>
      <c r="R699" s="13" t="s">
        <v>48</v>
      </c>
      <c r="S699" s="13" t="s">
        <v>36</v>
      </c>
      <c r="T699" s="13" t="s">
        <v>64</v>
      </c>
      <c r="U699" s="13" t="s">
        <v>65</v>
      </c>
      <c r="V699" s="13" t="s">
        <v>121</v>
      </c>
      <c r="W699" s="13" t="s">
        <v>95</v>
      </c>
      <c r="X699" s="192">
        <v>9000000</v>
      </c>
      <c r="Y699" s="193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85">
        <f t="shared" si="151"/>
        <v>78321.600000000006</v>
      </c>
      <c r="AD699" s="141">
        <v>0.11840000000000001</v>
      </c>
      <c r="AE699" s="186">
        <f t="shared" si="152"/>
        <v>0</v>
      </c>
      <c r="AF699" s="186" t="str">
        <f>IF(AND(COUNTIFS($J$18:J699,J699)=1,AE699=1),1,"")</f>
        <v/>
      </c>
      <c r="AG699" s="186">
        <f>IF(C699="","",IF(AND(COUNTIFS($J$18:J699,J699)=1,C699&lt;&gt;""),1,""))</f>
        <v>1</v>
      </c>
      <c r="AH699" s="186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214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34</v>
      </c>
      <c r="B700" s="179">
        <v>2019</v>
      </c>
      <c r="C700" s="179">
        <v>11</v>
      </c>
      <c r="D700" s="39" t="str">
        <f t="shared" si="162"/>
        <v>Q3</v>
      </c>
      <c r="E700" s="13" t="s">
        <v>34</v>
      </c>
      <c r="F700" s="179">
        <v>2019</v>
      </c>
      <c r="G700" s="179">
        <v>11</v>
      </c>
      <c r="H700" s="191"/>
      <c r="I700" s="39" t="str">
        <f t="shared" si="149"/>
        <v>Q3</v>
      </c>
      <c r="J700" s="191" t="s">
        <v>821</v>
      </c>
      <c r="K700" s="191" t="s">
        <v>822</v>
      </c>
      <c r="L700" s="17" t="s">
        <v>78</v>
      </c>
      <c r="M700" s="13" t="s">
        <v>46</v>
      </c>
      <c r="N700" s="13">
        <v>1</v>
      </c>
      <c r="O700" s="13"/>
      <c r="P700" s="39" t="str">
        <f t="shared" si="150"/>
        <v>MAIN UNIT</v>
      </c>
      <c r="Q700" s="13" t="s">
        <v>47</v>
      </c>
      <c r="R700" s="13" t="s">
        <v>48</v>
      </c>
      <c r="S700" s="13" t="s">
        <v>36</v>
      </c>
      <c r="T700" s="13" t="s">
        <v>64</v>
      </c>
      <c r="U700" s="13" t="s">
        <v>65</v>
      </c>
      <c r="V700" s="13" t="s">
        <v>121</v>
      </c>
      <c r="W700" s="13" t="s">
        <v>95</v>
      </c>
      <c r="X700" s="192">
        <v>12900000</v>
      </c>
      <c r="Y700" s="193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85">
        <f t="shared" si="151"/>
        <v>112260.96</v>
      </c>
      <c r="AD700" s="141">
        <v>0.11840000000000001</v>
      </c>
      <c r="AE700" s="186">
        <f t="shared" si="152"/>
        <v>0</v>
      </c>
      <c r="AF700" s="186" t="str">
        <f>IF(AND(COUNTIFS($J$18:J700,J700)=1,AE700=1),1,"")</f>
        <v/>
      </c>
      <c r="AG700" s="186" t="str">
        <f>IF(C700="","",IF(AND(COUNTIFS($J$18:J700,J700)=1,C700&lt;&gt;""),1,""))</f>
        <v/>
      </c>
      <c r="AH700" s="186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214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34</v>
      </c>
      <c r="B701" s="179">
        <v>2019</v>
      </c>
      <c r="C701" s="179">
        <v>11</v>
      </c>
      <c r="D701" s="39" t="str">
        <f t="shared" si="162"/>
        <v>Q3</v>
      </c>
      <c r="E701" s="13" t="s">
        <v>34</v>
      </c>
      <c r="F701" s="179">
        <v>2019</v>
      </c>
      <c r="G701" s="179">
        <v>11</v>
      </c>
      <c r="H701" s="191"/>
      <c r="I701" s="39" t="str">
        <f t="shared" si="149"/>
        <v>Q3</v>
      </c>
      <c r="J701" s="191" t="s">
        <v>821</v>
      </c>
      <c r="K701" s="191" t="s">
        <v>822</v>
      </c>
      <c r="L701" s="17" t="s">
        <v>78</v>
      </c>
      <c r="M701" s="13" t="s">
        <v>46</v>
      </c>
      <c r="N701" s="13">
        <v>1</v>
      </c>
      <c r="O701" s="13"/>
      <c r="P701" s="39" t="str">
        <f t="shared" si="150"/>
        <v>MAIN UNIT</v>
      </c>
      <c r="Q701" s="13" t="s">
        <v>47</v>
      </c>
      <c r="R701" s="13" t="s">
        <v>48</v>
      </c>
      <c r="S701" s="13" t="s">
        <v>36</v>
      </c>
      <c r="T701" s="13" t="s">
        <v>64</v>
      </c>
      <c r="U701" s="13" t="s">
        <v>65</v>
      </c>
      <c r="V701" s="13" t="s">
        <v>121</v>
      </c>
      <c r="W701" s="13" t="s">
        <v>95</v>
      </c>
      <c r="X701" s="192">
        <v>12900000</v>
      </c>
      <c r="Y701" s="193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85">
        <f t="shared" si="151"/>
        <v>112260.96</v>
      </c>
      <c r="AD701" s="141">
        <v>0.11840000000000001</v>
      </c>
      <c r="AE701" s="186">
        <f t="shared" si="152"/>
        <v>0</v>
      </c>
      <c r="AF701" s="186" t="str">
        <f>IF(AND(COUNTIFS($J$18:J701,J701)=1,AE701=1),1,"")</f>
        <v/>
      </c>
      <c r="AG701" s="186" t="str">
        <f>IF(C701="","",IF(AND(COUNTIFS($J$18:J701,J701)=1,C701&lt;&gt;""),1,""))</f>
        <v/>
      </c>
      <c r="AH701" s="186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214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34</v>
      </c>
      <c r="B702" s="179">
        <v>2019</v>
      </c>
      <c r="C702" s="179">
        <v>11</v>
      </c>
      <c r="D702" s="39" t="str">
        <f t="shared" si="162"/>
        <v>Q3</v>
      </c>
      <c r="E702" s="13" t="s">
        <v>34</v>
      </c>
      <c r="F702" s="179">
        <v>2019</v>
      </c>
      <c r="G702" s="179">
        <v>11</v>
      </c>
      <c r="H702" s="191"/>
      <c r="I702" s="39" t="str">
        <f t="shared" si="149"/>
        <v>Q3</v>
      </c>
      <c r="J702" s="191" t="s">
        <v>823</v>
      </c>
      <c r="K702" s="191" t="s">
        <v>3125</v>
      </c>
      <c r="L702" s="17" t="s">
        <v>54</v>
      </c>
      <c r="M702" s="13" t="s">
        <v>46</v>
      </c>
      <c r="N702" s="13">
        <v>1</v>
      </c>
      <c r="O702" s="13"/>
      <c r="P702" s="39" t="str">
        <f t="shared" si="150"/>
        <v>MAIN UNIT</v>
      </c>
      <c r="Q702" s="13" t="s">
        <v>47</v>
      </c>
      <c r="R702" s="13" t="s">
        <v>48</v>
      </c>
      <c r="S702" s="13" t="s">
        <v>38</v>
      </c>
      <c r="T702" s="13" t="s">
        <v>324</v>
      </c>
      <c r="U702" s="13" t="s">
        <v>136</v>
      </c>
      <c r="V702" s="13" t="s">
        <v>520</v>
      </c>
      <c r="W702" s="13" t="s">
        <v>50</v>
      </c>
      <c r="X702" s="192">
        <v>560000</v>
      </c>
      <c r="Y702" s="193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85">
        <f t="shared" si="151"/>
        <v>64525.380530973467</v>
      </c>
      <c r="AD702" s="141">
        <v>0.1173</v>
      </c>
      <c r="AE702" s="186">
        <f t="shared" si="152"/>
        <v>0</v>
      </c>
      <c r="AF702" s="186" t="str">
        <f>IF(AND(COUNTIFS($J$18:J702,J702)=1,AE702=1),1,"")</f>
        <v/>
      </c>
      <c r="AG702" s="186">
        <f>IF(C702="","",IF(AND(COUNTIFS($J$18:J702,J702)=1,C702&lt;&gt;""),1,""))</f>
        <v>1</v>
      </c>
      <c r="AH702" s="186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214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34</v>
      </c>
      <c r="B703" s="179">
        <v>2019</v>
      </c>
      <c r="C703" s="179">
        <v>11</v>
      </c>
      <c r="D703" s="39" t="str">
        <f t="shared" si="162"/>
        <v>Q3</v>
      </c>
      <c r="E703" s="13" t="s">
        <v>34</v>
      </c>
      <c r="F703" s="179">
        <v>2019</v>
      </c>
      <c r="G703" s="179">
        <v>11</v>
      </c>
      <c r="H703" s="191"/>
      <c r="I703" s="39" t="str">
        <f t="shared" si="149"/>
        <v>Q3</v>
      </c>
      <c r="J703" s="191" t="s">
        <v>824</v>
      </c>
      <c r="K703" s="191" t="s">
        <v>3103</v>
      </c>
      <c r="L703" s="17" t="s">
        <v>78</v>
      </c>
      <c r="M703" s="13" t="s">
        <v>46</v>
      </c>
      <c r="N703" s="13">
        <v>1</v>
      </c>
      <c r="O703" s="13"/>
      <c r="P703" s="39" t="str">
        <f t="shared" si="150"/>
        <v>MAIN UNIT</v>
      </c>
      <c r="Q703" s="13" t="s">
        <v>47</v>
      </c>
      <c r="R703" s="13" t="s">
        <v>48</v>
      </c>
      <c r="S703" s="13" t="s">
        <v>38</v>
      </c>
      <c r="T703" s="13" t="s">
        <v>324</v>
      </c>
      <c r="U703" s="13" t="s">
        <v>136</v>
      </c>
      <c r="V703" s="13" t="s">
        <v>520</v>
      </c>
      <c r="W703" s="13" t="s">
        <v>50</v>
      </c>
      <c r="X703" s="192">
        <v>986000</v>
      </c>
      <c r="Y703" s="193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85">
        <f t="shared" si="151"/>
        <v>79324.136283185857</v>
      </c>
      <c r="AD703" s="141">
        <v>8.1900000000000001E-2</v>
      </c>
      <c r="AE703" s="186">
        <f t="shared" si="152"/>
        <v>0</v>
      </c>
      <c r="AF703" s="186" t="str">
        <f>IF(AND(COUNTIFS($J$18:J703,J703)=1,AE703=1),1,"")</f>
        <v/>
      </c>
      <c r="AG703" s="186">
        <f>IF(C703="","",IF(AND(COUNTIFS($J$18:J703,J703)=1,C703&lt;&gt;""),1,""))</f>
        <v>1</v>
      </c>
      <c r="AH703" s="186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214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34</v>
      </c>
      <c r="B704" s="179">
        <v>2019</v>
      </c>
      <c r="C704" s="179">
        <v>10</v>
      </c>
      <c r="D704" s="39" t="str">
        <f t="shared" si="162"/>
        <v>Q3</v>
      </c>
      <c r="E704" s="13" t="s">
        <v>34</v>
      </c>
      <c r="F704" s="179">
        <v>2019</v>
      </c>
      <c r="G704" s="179">
        <v>11</v>
      </c>
      <c r="H704" s="191"/>
      <c r="I704" s="39" t="str">
        <f t="shared" si="149"/>
        <v>Q3</v>
      </c>
      <c r="J704" s="191" t="s">
        <v>825</v>
      </c>
      <c r="K704" s="191" t="s">
        <v>826</v>
      </c>
      <c r="L704" s="17" t="s">
        <v>78</v>
      </c>
      <c r="M704" s="13" t="s">
        <v>46</v>
      </c>
      <c r="N704" s="13">
        <v>1</v>
      </c>
      <c r="O704" s="13"/>
      <c r="P704" s="39" t="str">
        <f t="shared" si="150"/>
        <v>MAIN UNIT</v>
      </c>
      <c r="Q704" s="13" t="s">
        <v>47</v>
      </c>
      <c r="R704" s="13" t="s">
        <v>48</v>
      </c>
      <c r="S704" s="13" t="s">
        <v>36</v>
      </c>
      <c r="T704" s="13" t="s">
        <v>64</v>
      </c>
      <c r="U704" s="13" t="s">
        <v>65</v>
      </c>
      <c r="V704" s="13" t="s">
        <v>121</v>
      </c>
      <c r="W704" s="13" t="s">
        <v>827</v>
      </c>
      <c r="X704" s="192">
        <v>182250</v>
      </c>
      <c r="Y704" s="193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85">
        <f t="shared" si="151"/>
        <v>149262.75</v>
      </c>
      <c r="AD704" s="141">
        <v>0.105</v>
      </c>
      <c r="AE704" s="186">
        <f t="shared" si="152"/>
        <v>0</v>
      </c>
      <c r="AF704" s="186" t="str">
        <f>IF(AND(COUNTIFS($J$18:J704,J704)=1,AE704=1),1,"")</f>
        <v/>
      </c>
      <c r="AG704" s="186">
        <f>IF(C704="","",IF(AND(COUNTIFS($J$18:J704,J704)=1,C704&lt;&gt;""),1,""))</f>
        <v>1</v>
      </c>
      <c r="AH704" s="186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214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34</v>
      </c>
      <c r="B705" s="179">
        <v>2019</v>
      </c>
      <c r="C705" s="179">
        <v>10</v>
      </c>
      <c r="D705" s="39" t="str">
        <f t="shared" si="162"/>
        <v>Q3</v>
      </c>
      <c r="E705" s="13" t="s">
        <v>34</v>
      </c>
      <c r="F705" s="179">
        <v>2019</v>
      </c>
      <c r="G705" s="179">
        <v>11</v>
      </c>
      <c r="H705" s="191"/>
      <c r="I705" s="39" t="str">
        <f t="shared" si="149"/>
        <v>Q3</v>
      </c>
      <c r="J705" s="191" t="s">
        <v>825</v>
      </c>
      <c r="K705" s="191" t="s">
        <v>826</v>
      </c>
      <c r="L705" s="17" t="s">
        <v>78</v>
      </c>
      <c r="M705" s="13" t="s">
        <v>46</v>
      </c>
      <c r="N705" s="13">
        <v>1</v>
      </c>
      <c r="O705" s="13"/>
      <c r="P705" s="39" t="str">
        <f t="shared" si="150"/>
        <v>MAIN UNIT</v>
      </c>
      <c r="Q705" s="13" t="s">
        <v>47</v>
      </c>
      <c r="R705" s="13" t="s">
        <v>48</v>
      </c>
      <c r="S705" s="13" t="s">
        <v>36</v>
      </c>
      <c r="T705" s="13" t="s">
        <v>64</v>
      </c>
      <c r="U705" s="13" t="s">
        <v>65</v>
      </c>
      <c r="V705" s="13" t="s">
        <v>121</v>
      </c>
      <c r="W705" s="13" t="s">
        <v>827</v>
      </c>
      <c r="X705" s="192">
        <v>182250</v>
      </c>
      <c r="Y705" s="193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85">
        <f t="shared" si="151"/>
        <v>149262.75</v>
      </c>
      <c r="AD705" s="141">
        <v>0.105</v>
      </c>
      <c r="AE705" s="186">
        <f t="shared" si="152"/>
        <v>0</v>
      </c>
      <c r="AF705" s="186" t="str">
        <f>IF(AND(COUNTIFS($J$18:J705,J705)=1,AE705=1),1,"")</f>
        <v/>
      </c>
      <c r="AG705" s="186" t="str">
        <f>IF(C705="","",IF(AND(COUNTIFS($J$18:J705,J705)=1,C705&lt;&gt;""),1,""))</f>
        <v/>
      </c>
      <c r="AH705" s="186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214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34</v>
      </c>
      <c r="B706" s="179">
        <v>2019</v>
      </c>
      <c r="C706" s="179">
        <v>10</v>
      </c>
      <c r="D706" s="39" t="str">
        <f t="shared" si="162"/>
        <v>Q3</v>
      </c>
      <c r="E706" s="13" t="s">
        <v>34</v>
      </c>
      <c r="F706" s="179">
        <v>2019</v>
      </c>
      <c r="G706" s="179">
        <v>11</v>
      </c>
      <c r="H706" s="191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191" t="s">
        <v>828</v>
      </c>
      <c r="K706" s="191" t="s">
        <v>829</v>
      </c>
      <c r="L706" s="17" t="s">
        <v>78</v>
      </c>
      <c r="M706" s="13" t="s">
        <v>46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55</v>
      </c>
      <c r="R706" s="13" t="s">
        <v>48</v>
      </c>
      <c r="S706" s="13" t="s">
        <v>36</v>
      </c>
      <c r="T706" s="13" t="s">
        <v>64</v>
      </c>
      <c r="U706" s="13" t="s">
        <v>65</v>
      </c>
      <c r="V706" s="13" t="s">
        <v>98</v>
      </c>
      <c r="W706" s="13" t="s">
        <v>50</v>
      </c>
      <c r="X706" s="192">
        <v>1000000</v>
      </c>
      <c r="Y706" s="193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85">
        <f t="shared" ref="AC706:AC769" si="166">IF(R706&lt;&gt;"",AB706*AD706,"")</f>
        <v>158543.36283185842</v>
      </c>
      <c r="AD706" s="141">
        <v>0.16139999999999999</v>
      </c>
      <c r="AE706" s="186">
        <f t="shared" ref="AE706:AE769" si="167">IF(Q706="","",IF(Q706="Yes",1,0))</f>
        <v>1</v>
      </c>
      <c r="AF706" s="186">
        <f>IF(AND(COUNTIFS($J$18:J706,J706)=1,AE706=1),1,"")</f>
        <v>1</v>
      </c>
      <c r="AG706" s="186">
        <f>IF(C706="","",IF(AND(COUNTIFS($J$18:J706,J706)=1,C706&lt;&gt;""),1,""))</f>
        <v>1</v>
      </c>
      <c r="AH706" s="186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214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34</v>
      </c>
      <c r="B707" s="179">
        <v>2019</v>
      </c>
      <c r="C707" s="179">
        <v>10</v>
      </c>
      <c r="D707" s="39" t="str">
        <f t="shared" si="162"/>
        <v>Q3</v>
      </c>
      <c r="E707" s="13" t="s">
        <v>34</v>
      </c>
      <c r="F707" s="179">
        <v>2019</v>
      </c>
      <c r="G707" s="179">
        <v>11</v>
      </c>
      <c r="H707" s="191"/>
      <c r="I707" s="39" t="str">
        <f t="shared" si="164"/>
        <v>Q3</v>
      </c>
      <c r="J707" s="191" t="s">
        <v>828</v>
      </c>
      <c r="K707" s="191" t="s">
        <v>829</v>
      </c>
      <c r="L707" s="17" t="s">
        <v>54</v>
      </c>
      <c r="M707" s="13" t="s">
        <v>46</v>
      </c>
      <c r="N707" s="13">
        <v>1</v>
      </c>
      <c r="O707" s="13"/>
      <c r="P707" s="39" t="str">
        <f t="shared" si="165"/>
        <v>MAIN UNIT</v>
      </c>
      <c r="Q707" s="13" t="s">
        <v>55</v>
      </c>
      <c r="R707" s="13" t="s">
        <v>48</v>
      </c>
      <c r="S707" s="13" t="s">
        <v>36</v>
      </c>
      <c r="T707" s="13" t="s">
        <v>64</v>
      </c>
      <c r="U707" s="13" t="s">
        <v>65</v>
      </c>
      <c r="V707" s="13" t="s">
        <v>98</v>
      </c>
      <c r="W707" s="13" t="s">
        <v>50</v>
      </c>
      <c r="X707" s="192">
        <v>580000</v>
      </c>
      <c r="Y707" s="193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85">
        <f t="shared" si="166"/>
        <v>91955.150442477883</v>
      </c>
      <c r="AD707" s="141">
        <v>0.16139999999999999</v>
      </c>
      <c r="AE707" s="186">
        <f t="shared" si="167"/>
        <v>1</v>
      </c>
      <c r="AF707" s="186" t="str">
        <f>IF(AND(COUNTIFS($J$18:J707,J707)=1,AE707=1),1,"")</f>
        <v/>
      </c>
      <c r="AG707" s="186" t="str">
        <f>IF(C707="","",IF(AND(COUNTIFS($J$18:J707,J707)=1,C707&lt;&gt;""),1,""))</f>
        <v/>
      </c>
      <c r="AH707" s="186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214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34</v>
      </c>
      <c r="B708" s="179">
        <v>2019</v>
      </c>
      <c r="C708" s="179">
        <v>10</v>
      </c>
      <c r="D708" s="39" t="str">
        <f t="shared" si="162"/>
        <v>Q3</v>
      </c>
      <c r="E708" s="13" t="s">
        <v>34</v>
      </c>
      <c r="F708" s="179">
        <v>2019</v>
      </c>
      <c r="G708" s="179">
        <v>11</v>
      </c>
      <c r="H708" s="191"/>
      <c r="I708" s="39" t="str">
        <f t="shared" si="164"/>
        <v>Q3</v>
      </c>
      <c r="J708" s="191" t="s">
        <v>830</v>
      </c>
      <c r="K708" s="191" t="s">
        <v>831</v>
      </c>
      <c r="L708" s="17" t="s">
        <v>78</v>
      </c>
      <c r="M708" s="13" t="s">
        <v>46</v>
      </c>
      <c r="N708" s="13">
        <v>1</v>
      </c>
      <c r="O708" s="13"/>
      <c r="P708" s="39" t="str">
        <f t="shared" si="165"/>
        <v>MAIN UNIT</v>
      </c>
      <c r="Q708" s="13" t="s">
        <v>47</v>
      </c>
      <c r="R708" s="13" t="s">
        <v>48</v>
      </c>
      <c r="S708" s="13" t="s">
        <v>36</v>
      </c>
      <c r="T708" s="13" t="s">
        <v>64</v>
      </c>
      <c r="U708" s="13" t="s">
        <v>65</v>
      </c>
      <c r="V708" s="13" t="s">
        <v>66</v>
      </c>
      <c r="W708" s="13" t="s">
        <v>50</v>
      </c>
      <c r="X708" s="192">
        <v>891000</v>
      </c>
      <c r="Y708" s="193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85">
        <f t="shared" si="166"/>
        <v>79470.892035398254</v>
      </c>
      <c r="AD708" s="141">
        <v>9.0800000000000006E-2</v>
      </c>
      <c r="AE708" s="186">
        <f t="shared" si="167"/>
        <v>0</v>
      </c>
      <c r="AF708" s="186" t="str">
        <f>IF(AND(COUNTIFS($J$18:J708,J708)=1,AE708=1),1,"")</f>
        <v/>
      </c>
      <c r="AG708" s="186">
        <f>IF(C708="","",IF(AND(COUNTIFS($J$18:J708,J708)=1,C708&lt;&gt;""),1,""))</f>
        <v>1</v>
      </c>
      <c r="AH708" s="186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214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34</v>
      </c>
      <c r="B709" s="179">
        <v>2019</v>
      </c>
      <c r="C709" s="179">
        <v>10</v>
      </c>
      <c r="D709" s="39" t="str">
        <f t="shared" si="162"/>
        <v>Q3</v>
      </c>
      <c r="E709" s="13" t="s">
        <v>34</v>
      </c>
      <c r="F709" s="179">
        <v>2019</v>
      </c>
      <c r="G709" s="179">
        <v>11</v>
      </c>
      <c r="H709" s="191"/>
      <c r="I709" s="39" t="str">
        <f t="shared" si="164"/>
        <v>Q3</v>
      </c>
      <c r="J709" s="191" t="s">
        <v>832</v>
      </c>
      <c r="K709" s="191" t="s">
        <v>833</v>
      </c>
      <c r="L709" s="17" t="s">
        <v>78</v>
      </c>
      <c r="M709" s="13" t="s">
        <v>46</v>
      </c>
      <c r="N709" s="13">
        <v>1</v>
      </c>
      <c r="O709" s="13"/>
      <c r="P709" s="39" t="str">
        <f t="shared" si="165"/>
        <v>MAIN UNIT</v>
      </c>
      <c r="Q709" s="13" t="s">
        <v>47</v>
      </c>
      <c r="R709" s="13" t="s">
        <v>48</v>
      </c>
      <c r="S709" s="13" t="s">
        <v>36</v>
      </c>
      <c r="T709" s="13" t="s">
        <v>64</v>
      </c>
      <c r="U709" s="13" t="s">
        <v>65</v>
      </c>
      <c r="V709" s="13" t="s">
        <v>113</v>
      </c>
      <c r="W709" s="13" t="s">
        <v>95</v>
      </c>
      <c r="X709" s="192">
        <v>13760000</v>
      </c>
      <c r="Y709" s="193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85">
        <f t="shared" si="166"/>
        <v>135421.10399999999</v>
      </c>
      <c r="AD709" s="141">
        <v>0.13389999999999999</v>
      </c>
      <c r="AE709" s="186">
        <f t="shared" si="167"/>
        <v>0</v>
      </c>
      <c r="AF709" s="186" t="str">
        <f>IF(AND(COUNTIFS($J$18:J709,J709)=1,AE709=1),1,"")</f>
        <v/>
      </c>
      <c r="AG709" s="186">
        <f>IF(C709="","",IF(AND(COUNTIFS($J$18:J709,J709)=1,C709&lt;&gt;""),1,""))</f>
        <v>1</v>
      </c>
      <c r="AH709" s="186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214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34</v>
      </c>
      <c r="B710" s="179">
        <v>2019</v>
      </c>
      <c r="C710" s="179">
        <v>10</v>
      </c>
      <c r="D710" s="39" t="str">
        <f t="shared" si="162"/>
        <v>Q3</v>
      </c>
      <c r="E710" s="13" t="s">
        <v>34</v>
      </c>
      <c r="F710" s="179">
        <v>2019</v>
      </c>
      <c r="G710" s="179">
        <v>11</v>
      </c>
      <c r="H710" s="191"/>
      <c r="I710" s="39" t="str">
        <f t="shared" si="164"/>
        <v>Q3</v>
      </c>
      <c r="J710" s="191" t="s">
        <v>832</v>
      </c>
      <c r="K710" s="191" t="s">
        <v>833</v>
      </c>
      <c r="L710" s="17" t="s">
        <v>54</v>
      </c>
      <c r="M710" s="13" t="s">
        <v>46</v>
      </c>
      <c r="N710" s="13">
        <v>1</v>
      </c>
      <c r="O710" s="13"/>
      <c r="P710" s="39" t="str">
        <f t="shared" si="165"/>
        <v>MAIN UNIT</v>
      </c>
      <c r="Q710" s="13" t="s">
        <v>47</v>
      </c>
      <c r="R710" s="13" t="s">
        <v>48</v>
      </c>
      <c r="S710" s="13" t="s">
        <v>36</v>
      </c>
      <c r="T710" s="13" t="s">
        <v>64</v>
      </c>
      <c r="U710" s="13" t="s">
        <v>65</v>
      </c>
      <c r="V710" s="13" t="s">
        <v>113</v>
      </c>
      <c r="W710" s="13" t="s">
        <v>95</v>
      </c>
      <c r="X710" s="192">
        <v>8000000</v>
      </c>
      <c r="Y710" s="193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85">
        <f t="shared" si="166"/>
        <v>78733.2</v>
      </c>
      <c r="AD710" s="141">
        <v>0.13389999999999999</v>
      </c>
      <c r="AE710" s="186">
        <f t="shared" si="167"/>
        <v>0</v>
      </c>
      <c r="AF710" s="186" t="str">
        <f>IF(AND(COUNTIFS($J$18:J710,J710)=1,AE710=1),1,"")</f>
        <v/>
      </c>
      <c r="AG710" s="186" t="str">
        <f>IF(C710="","",IF(AND(COUNTIFS($J$18:J710,J710)=1,C710&lt;&gt;""),1,""))</f>
        <v/>
      </c>
      <c r="AH710" s="186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214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34</v>
      </c>
      <c r="B711" s="179">
        <v>2019</v>
      </c>
      <c r="C711" s="179">
        <v>10</v>
      </c>
      <c r="D711" s="39" t="str">
        <f t="shared" si="162"/>
        <v>Q3</v>
      </c>
      <c r="E711" s="13" t="s">
        <v>34</v>
      </c>
      <c r="F711" s="179">
        <v>2019</v>
      </c>
      <c r="G711" s="179">
        <v>11</v>
      </c>
      <c r="H711" s="191"/>
      <c r="I711" s="39" t="str">
        <f t="shared" si="164"/>
        <v>Q3</v>
      </c>
      <c r="J711" s="191" t="s">
        <v>834</v>
      </c>
      <c r="K711" s="191" t="s">
        <v>835</v>
      </c>
      <c r="L711" s="17" t="s">
        <v>78</v>
      </c>
      <c r="M711" s="13" t="s">
        <v>46</v>
      </c>
      <c r="N711" s="13">
        <v>1</v>
      </c>
      <c r="O711" s="13"/>
      <c r="P711" s="39" t="str">
        <f t="shared" si="165"/>
        <v>MAIN UNIT</v>
      </c>
      <c r="Q711" s="13" t="s">
        <v>55</v>
      </c>
      <c r="R711" s="13" t="s">
        <v>48</v>
      </c>
      <c r="S711" s="13" t="s">
        <v>37</v>
      </c>
      <c r="T711" s="13" t="s">
        <v>154</v>
      </c>
      <c r="U711" s="13" t="s">
        <v>75</v>
      </c>
      <c r="V711" s="13" t="s">
        <v>70</v>
      </c>
      <c r="W711" s="13" t="s">
        <v>95</v>
      </c>
      <c r="X711" s="192">
        <v>13506107</v>
      </c>
      <c r="Y711" s="193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85">
        <f t="shared" si="166"/>
        <v>134411.42625329999</v>
      </c>
      <c r="AD711" s="141">
        <v>0.13539999999999999</v>
      </c>
      <c r="AE711" s="186">
        <f t="shared" si="167"/>
        <v>1</v>
      </c>
      <c r="AF711" s="186">
        <f>IF(AND(COUNTIFS($J$18:J711,J711)=1,AE711=1),1,"")</f>
        <v>1</v>
      </c>
      <c r="AG711" s="186">
        <f>IF(C711="","",IF(AND(COUNTIFS($J$18:J711,J711)=1,C711&lt;&gt;""),1,""))</f>
        <v>1</v>
      </c>
      <c r="AH711" s="186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214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34</v>
      </c>
      <c r="B712" s="179">
        <v>2019</v>
      </c>
      <c r="C712" s="179">
        <v>10</v>
      </c>
      <c r="D712" s="39" t="str">
        <f t="shared" si="162"/>
        <v>Q3</v>
      </c>
      <c r="E712" s="13" t="s">
        <v>34</v>
      </c>
      <c r="F712" s="179">
        <v>2019</v>
      </c>
      <c r="G712" s="179">
        <v>11</v>
      </c>
      <c r="H712" s="191"/>
      <c r="I712" s="39" t="str">
        <f t="shared" si="164"/>
        <v>Q3</v>
      </c>
      <c r="J712" s="191" t="s">
        <v>834</v>
      </c>
      <c r="K712" s="191" t="s">
        <v>835</v>
      </c>
      <c r="L712" s="17" t="s">
        <v>54</v>
      </c>
      <c r="M712" s="13" t="s">
        <v>46</v>
      </c>
      <c r="N712" s="13">
        <v>2</v>
      </c>
      <c r="O712" s="13"/>
      <c r="P712" s="39" t="str">
        <f t="shared" si="165"/>
        <v>MAIN UNIT</v>
      </c>
      <c r="Q712" s="13" t="s">
        <v>55</v>
      </c>
      <c r="R712" s="13" t="s">
        <v>48</v>
      </c>
      <c r="S712" s="13" t="s">
        <v>37</v>
      </c>
      <c r="T712" s="13" t="s">
        <v>154</v>
      </c>
      <c r="U712" s="13" t="s">
        <v>75</v>
      </c>
      <c r="V712" s="13" t="s">
        <v>70</v>
      </c>
      <c r="W712" s="13" t="s">
        <v>95</v>
      </c>
      <c r="X712" s="192">
        <v>9296866</v>
      </c>
      <c r="Y712" s="193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85">
        <f t="shared" si="166"/>
        <v>185042.96149079996</v>
      </c>
      <c r="AD712" s="141">
        <v>0.13539999999999999</v>
      </c>
      <c r="AE712" s="186">
        <f t="shared" si="167"/>
        <v>1</v>
      </c>
      <c r="AF712" s="186" t="str">
        <f>IF(AND(COUNTIFS($J$18:J712,J712)=1,AE712=1),1,"")</f>
        <v/>
      </c>
      <c r="AG712" s="186" t="str">
        <f>IF(C712="","",IF(AND(COUNTIFS($J$18:J712,J712)=1,C712&lt;&gt;""),1,""))</f>
        <v/>
      </c>
      <c r="AH712" s="186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214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34</v>
      </c>
      <c r="B713" s="179">
        <v>2019</v>
      </c>
      <c r="C713" s="179">
        <v>9</v>
      </c>
      <c r="D713" s="39" t="str">
        <f t="shared" si="162"/>
        <v>Q2</v>
      </c>
      <c r="E713" s="13" t="s">
        <v>34</v>
      </c>
      <c r="F713" s="179">
        <v>2019</v>
      </c>
      <c r="G713" s="179">
        <v>11</v>
      </c>
      <c r="H713" s="191"/>
      <c r="I713" s="39" t="str">
        <f t="shared" si="164"/>
        <v>Q3</v>
      </c>
      <c r="J713" s="191" t="s">
        <v>836</v>
      </c>
      <c r="K713" s="191" t="s">
        <v>837</v>
      </c>
      <c r="L713" s="17" t="s">
        <v>78</v>
      </c>
      <c r="M713" s="13" t="s">
        <v>46</v>
      </c>
      <c r="N713" s="13">
        <v>1</v>
      </c>
      <c r="O713" s="13"/>
      <c r="P713" s="39" t="str">
        <f t="shared" si="165"/>
        <v>MAIN UNIT</v>
      </c>
      <c r="Q713" s="13" t="s">
        <v>55</v>
      </c>
      <c r="R713" s="13" t="s">
        <v>48</v>
      </c>
      <c r="S713" s="13" t="s">
        <v>36</v>
      </c>
      <c r="T713" s="13" t="s">
        <v>64</v>
      </c>
      <c r="U713" s="13" t="s">
        <v>65</v>
      </c>
      <c r="V713" s="13" t="s">
        <v>118</v>
      </c>
      <c r="W713" s="13" t="s">
        <v>50</v>
      </c>
      <c r="X713" s="192">
        <v>840000</v>
      </c>
      <c r="Y713" s="193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85">
        <f t="shared" si="166"/>
        <v>63122.65486725665</v>
      </c>
      <c r="AD713" s="141">
        <v>7.6499999999999999E-2</v>
      </c>
      <c r="AE713" s="186">
        <f t="shared" si="167"/>
        <v>1</v>
      </c>
      <c r="AF713" s="186">
        <f>IF(AND(COUNTIFS($J$18:J713,J713)=1,AE713=1),1,"")</f>
        <v>1</v>
      </c>
      <c r="AG713" s="186">
        <f>IF(C713="","",IF(AND(COUNTIFS($J$18:J713,J713)=1,C713&lt;&gt;""),1,""))</f>
        <v>1</v>
      </c>
      <c r="AH713" s="186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214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34</v>
      </c>
      <c r="B714" s="179">
        <v>2019</v>
      </c>
      <c r="C714" s="179">
        <v>9</v>
      </c>
      <c r="D714" s="39" t="str">
        <f t="shared" si="162"/>
        <v>Q2</v>
      </c>
      <c r="E714" s="13" t="s">
        <v>34</v>
      </c>
      <c r="F714" s="179">
        <v>2019</v>
      </c>
      <c r="G714" s="179">
        <v>11</v>
      </c>
      <c r="H714" s="191"/>
      <c r="I714" s="39" t="str">
        <f t="shared" si="164"/>
        <v>Q3</v>
      </c>
      <c r="J714" s="191" t="s">
        <v>836</v>
      </c>
      <c r="K714" s="191" t="s">
        <v>837</v>
      </c>
      <c r="L714" s="17" t="s">
        <v>78</v>
      </c>
      <c r="M714" s="13" t="s">
        <v>46</v>
      </c>
      <c r="N714" s="13">
        <v>1</v>
      </c>
      <c r="O714" s="13"/>
      <c r="P714" s="39" t="str">
        <f t="shared" si="165"/>
        <v>MAIN UNIT</v>
      </c>
      <c r="Q714" s="13" t="s">
        <v>55</v>
      </c>
      <c r="R714" s="13" t="s">
        <v>48</v>
      </c>
      <c r="S714" s="13" t="s">
        <v>36</v>
      </c>
      <c r="T714" s="13" t="s">
        <v>64</v>
      </c>
      <c r="U714" s="13" t="s">
        <v>65</v>
      </c>
      <c r="V714" s="13" t="s">
        <v>118</v>
      </c>
      <c r="W714" s="13" t="s">
        <v>50</v>
      </c>
      <c r="X714" s="192">
        <v>840000</v>
      </c>
      <c r="Y714" s="193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85">
        <f t="shared" si="166"/>
        <v>63122.65486725665</v>
      </c>
      <c r="AD714" s="141">
        <v>7.6499999999999999E-2</v>
      </c>
      <c r="AE714" s="186">
        <f t="shared" si="167"/>
        <v>1</v>
      </c>
      <c r="AF714" s="186" t="str">
        <f>IF(AND(COUNTIFS($J$18:J714,J714)=1,AE714=1),1,"")</f>
        <v/>
      </c>
      <c r="AG714" s="186" t="str">
        <f>IF(C714="","",IF(AND(COUNTIFS($J$18:J714,J714)=1,C714&lt;&gt;""),1,""))</f>
        <v/>
      </c>
      <c r="AH714" s="186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214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34</v>
      </c>
      <c r="B715" s="179">
        <v>2019</v>
      </c>
      <c r="C715" s="179">
        <v>9</v>
      </c>
      <c r="D715" s="39" t="str">
        <f t="shared" si="162"/>
        <v>Q2</v>
      </c>
      <c r="E715" s="13" t="s">
        <v>34</v>
      </c>
      <c r="F715" s="179">
        <v>2019</v>
      </c>
      <c r="G715" s="179">
        <v>11</v>
      </c>
      <c r="H715" s="191"/>
      <c r="I715" s="39" t="str">
        <f t="shared" si="164"/>
        <v>Q3</v>
      </c>
      <c r="J715" s="191" t="s">
        <v>836</v>
      </c>
      <c r="K715" s="191" t="s">
        <v>837</v>
      </c>
      <c r="L715" s="17" t="s">
        <v>78</v>
      </c>
      <c r="M715" s="13" t="s">
        <v>46</v>
      </c>
      <c r="N715" s="13">
        <v>1</v>
      </c>
      <c r="O715" s="13"/>
      <c r="P715" s="39" t="str">
        <f t="shared" si="165"/>
        <v>MAIN UNIT</v>
      </c>
      <c r="Q715" s="13" t="s">
        <v>55</v>
      </c>
      <c r="R715" s="13" t="s">
        <v>48</v>
      </c>
      <c r="S715" s="13" t="s">
        <v>36</v>
      </c>
      <c r="T715" s="13" t="s">
        <v>64</v>
      </c>
      <c r="U715" s="13" t="s">
        <v>65</v>
      </c>
      <c r="V715" s="13" t="s">
        <v>118</v>
      </c>
      <c r="W715" s="13" t="s">
        <v>50</v>
      </c>
      <c r="X715" s="192">
        <v>840000</v>
      </c>
      <c r="Y715" s="193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85">
        <f t="shared" si="166"/>
        <v>63122.65486725665</v>
      </c>
      <c r="AD715" s="141">
        <v>7.6499999999999999E-2</v>
      </c>
      <c r="AE715" s="186">
        <f t="shared" si="167"/>
        <v>1</v>
      </c>
      <c r="AF715" s="186" t="str">
        <f>IF(AND(COUNTIFS($J$18:J715,J715)=1,AE715=1),1,"")</f>
        <v/>
      </c>
      <c r="AG715" s="186" t="str">
        <f>IF(C715="","",IF(AND(COUNTIFS($J$18:J715,J715)=1,C715&lt;&gt;""),1,""))</f>
        <v/>
      </c>
      <c r="AH715" s="186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214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34</v>
      </c>
      <c r="B716" s="179">
        <v>2019</v>
      </c>
      <c r="C716" s="179">
        <v>9</v>
      </c>
      <c r="D716" s="39" t="str">
        <f t="shared" si="162"/>
        <v>Q2</v>
      </c>
      <c r="E716" s="13" t="s">
        <v>34</v>
      </c>
      <c r="F716" s="179">
        <v>2019</v>
      </c>
      <c r="G716" s="179">
        <v>11</v>
      </c>
      <c r="H716" s="191"/>
      <c r="I716" s="39" t="str">
        <f t="shared" si="164"/>
        <v>Q3</v>
      </c>
      <c r="J716" s="191" t="s">
        <v>836</v>
      </c>
      <c r="K716" s="191" t="s">
        <v>837</v>
      </c>
      <c r="L716" s="17" t="s">
        <v>78</v>
      </c>
      <c r="M716" s="13" t="s">
        <v>46</v>
      </c>
      <c r="N716" s="13">
        <v>1</v>
      </c>
      <c r="O716" s="13"/>
      <c r="P716" s="39" t="str">
        <f t="shared" si="165"/>
        <v>MAIN UNIT</v>
      </c>
      <c r="Q716" s="13" t="s">
        <v>55</v>
      </c>
      <c r="R716" s="13" t="s">
        <v>48</v>
      </c>
      <c r="S716" s="13" t="s">
        <v>36</v>
      </c>
      <c r="T716" s="13" t="s">
        <v>64</v>
      </c>
      <c r="U716" s="13" t="s">
        <v>65</v>
      </c>
      <c r="V716" s="13" t="s">
        <v>118</v>
      </c>
      <c r="W716" s="13" t="s">
        <v>50</v>
      </c>
      <c r="X716" s="192">
        <v>840000</v>
      </c>
      <c r="Y716" s="193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85">
        <f t="shared" si="166"/>
        <v>63122.65486725665</v>
      </c>
      <c r="AD716" s="141">
        <v>7.6499999999999999E-2</v>
      </c>
      <c r="AE716" s="186">
        <f t="shared" si="167"/>
        <v>1</v>
      </c>
      <c r="AF716" s="186" t="str">
        <f>IF(AND(COUNTIFS($J$18:J716,J716)=1,AE716=1),1,"")</f>
        <v/>
      </c>
      <c r="AG716" s="186" t="str">
        <f>IF(C716="","",IF(AND(COUNTIFS($J$18:J716,J716)=1,C716&lt;&gt;""),1,""))</f>
        <v/>
      </c>
      <c r="AH716" s="186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214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34</v>
      </c>
      <c r="B717" s="179">
        <v>2019</v>
      </c>
      <c r="C717" s="179">
        <v>9</v>
      </c>
      <c r="D717" s="39" t="str">
        <f t="shared" si="162"/>
        <v>Q2</v>
      </c>
      <c r="E717" s="13" t="s">
        <v>34</v>
      </c>
      <c r="F717" s="179">
        <v>2019</v>
      </c>
      <c r="G717" s="179">
        <v>11</v>
      </c>
      <c r="H717" s="191"/>
      <c r="I717" s="39" t="str">
        <f t="shared" si="164"/>
        <v>Q3</v>
      </c>
      <c r="J717" s="191" t="s">
        <v>836</v>
      </c>
      <c r="K717" s="191" t="s">
        <v>837</v>
      </c>
      <c r="L717" s="17" t="s">
        <v>54</v>
      </c>
      <c r="M717" s="13" t="s">
        <v>46</v>
      </c>
      <c r="N717" s="13">
        <v>1</v>
      </c>
      <c r="O717" s="13"/>
      <c r="P717" s="39" t="str">
        <f t="shared" si="165"/>
        <v>MAIN UNIT</v>
      </c>
      <c r="Q717" s="13" t="s">
        <v>55</v>
      </c>
      <c r="R717" s="13" t="s">
        <v>48</v>
      </c>
      <c r="S717" s="13" t="s">
        <v>36</v>
      </c>
      <c r="T717" s="13" t="s">
        <v>64</v>
      </c>
      <c r="U717" s="13" t="s">
        <v>65</v>
      </c>
      <c r="V717" s="13" t="s">
        <v>118</v>
      </c>
      <c r="W717" s="13" t="s">
        <v>50</v>
      </c>
      <c r="X717" s="192">
        <v>624100</v>
      </c>
      <c r="Y717" s="193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85">
        <f t="shared" si="166"/>
        <v>46898.629646017711</v>
      </c>
      <c r="AD717" s="141">
        <v>7.6499999999999999E-2</v>
      </c>
      <c r="AE717" s="186">
        <f t="shared" si="167"/>
        <v>1</v>
      </c>
      <c r="AF717" s="186" t="str">
        <f>IF(AND(COUNTIFS($J$18:J717,J717)=1,AE717=1),1,"")</f>
        <v/>
      </c>
      <c r="AG717" s="186" t="str">
        <f>IF(C717="","",IF(AND(COUNTIFS($J$18:J717,J717)=1,C717&lt;&gt;""),1,""))</f>
        <v/>
      </c>
      <c r="AH717" s="186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214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34</v>
      </c>
      <c r="B718" s="179">
        <v>2019</v>
      </c>
      <c r="C718" s="179">
        <v>9</v>
      </c>
      <c r="D718" s="39" t="str">
        <f t="shared" si="162"/>
        <v>Q2</v>
      </c>
      <c r="E718" s="13" t="s">
        <v>34</v>
      </c>
      <c r="F718" s="179">
        <v>2019</v>
      </c>
      <c r="G718" s="179">
        <v>11</v>
      </c>
      <c r="H718" s="191"/>
      <c r="I718" s="39" t="str">
        <f t="shared" si="164"/>
        <v>Q3</v>
      </c>
      <c r="J718" s="191" t="s">
        <v>836</v>
      </c>
      <c r="K718" s="191" t="s">
        <v>837</v>
      </c>
      <c r="L718" s="17" t="s">
        <v>54</v>
      </c>
      <c r="M718" s="13" t="s">
        <v>46</v>
      </c>
      <c r="N718" s="13">
        <v>1</v>
      </c>
      <c r="O718" s="13"/>
      <c r="P718" s="39" t="str">
        <f t="shared" si="165"/>
        <v>MAIN UNIT</v>
      </c>
      <c r="Q718" s="13" t="s">
        <v>55</v>
      </c>
      <c r="R718" s="13" t="s">
        <v>48</v>
      </c>
      <c r="S718" s="13" t="s">
        <v>36</v>
      </c>
      <c r="T718" s="13" t="s">
        <v>64</v>
      </c>
      <c r="U718" s="13" t="s">
        <v>65</v>
      </c>
      <c r="V718" s="13" t="s">
        <v>118</v>
      </c>
      <c r="W718" s="13" t="s">
        <v>50</v>
      </c>
      <c r="X718" s="192">
        <v>624100</v>
      </c>
      <c r="Y718" s="193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85">
        <f t="shared" si="166"/>
        <v>46898.629646017711</v>
      </c>
      <c r="AD718" s="141">
        <v>7.6499999999999999E-2</v>
      </c>
      <c r="AE718" s="186">
        <f t="shared" si="167"/>
        <v>1</v>
      </c>
      <c r="AF718" s="186" t="str">
        <f>IF(AND(COUNTIFS($J$18:J718,J718)=1,AE718=1),1,"")</f>
        <v/>
      </c>
      <c r="AG718" s="186" t="str">
        <f>IF(C718="","",IF(AND(COUNTIFS($J$18:J718,J718)=1,C718&lt;&gt;""),1,""))</f>
        <v/>
      </c>
      <c r="AH718" s="186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214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34</v>
      </c>
      <c r="B719" s="179">
        <v>2019</v>
      </c>
      <c r="C719" s="179">
        <v>9</v>
      </c>
      <c r="D719" s="39" t="str">
        <f t="shared" si="162"/>
        <v>Q2</v>
      </c>
      <c r="E719" s="13" t="s">
        <v>34</v>
      </c>
      <c r="F719" s="179">
        <v>2019</v>
      </c>
      <c r="G719" s="179">
        <v>11</v>
      </c>
      <c r="H719" s="191"/>
      <c r="I719" s="39" t="str">
        <f t="shared" si="164"/>
        <v>Q3</v>
      </c>
      <c r="J719" s="191" t="s">
        <v>838</v>
      </c>
      <c r="K719" s="191" t="s">
        <v>839</v>
      </c>
      <c r="L719" s="17" t="s">
        <v>78</v>
      </c>
      <c r="M719" s="13" t="s">
        <v>46</v>
      </c>
      <c r="N719" s="13">
        <v>1</v>
      </c>
      <c r="O719" s="13"/>
      <c r="P719" s="39" t="str">
        <f t="shared" si="165"/>
        <v>MAIN UNIT</v>
      </c>
      <c r="Q719" s="13" t="s">
        <v>55</v>
      </c>
      <c r="R719" s="13" t="s">
        <v>48</v>
      </c>
      <c r="S719" s="13" t="s">
        <v>36</v>
      </c>
      <c r="T719" s="13" t="s">
        <v>64</v>
      </c>
      <c r="U719" s="13" t="s">
        <v>65</v>
      </c>
      <c r="V719" s="13" t="s">
        <v>92</v>
      </c>
      <c r="W719" s="13" t="s">
        <v>50</v>
      </c>
      <c r="X719" s="192">
        <v>1080000</v>
      </c>
      <c r="Y719" s="193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85">
        <f t="shared" si="166"/>
        <v>145235.1504424779</v>
      </c>
      <c r="AD719" s="141">
        <v>0.13689999999999999</v>
      </c>
      <c r="AE719" s="186">
        <f t="shared" si="167"/>
        <v>1</v>
      </c>
      <c r="AF719" s="186">
        <f>IF(AND(COUNTIFS($J$18:J719,J719)=1,AE719=1),1,"")</f>
        <v>1</v>
      </c>
      <c r="AG719" s="186">
        <f>IF(C719="","",IF(AND(COUNTIFS($J$18:J719,J719)=1,C719&lt;&gt;""),1,""))</f>
        <v>1</v>
      </c>
      <c r="AH719" s="186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214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34</v>
      </c>
      <c r="B720" s="179">
        <v>2019</v>
      </c>
      <c r="C720" s="179">
        <v>9</v>
      </c>
      <c r="D720" s="39" t="str">
        <f t="shared" si="162"/>
        <v>Q2</v>
      </c>
      <c r="E720" s="13" t="s">
        <v>34</v>
      </c>
      <c r="F720" s="179">
        <v>2019</v>
      </c>
      <c r="G720" s="179">
        <v>11</v>
      </c>
      <c r="H720" s="191"/>
      <c r="I720" s="39" t="str">
        <f t="shared" si="164"/>
        <v>Q3</v>
      </c>
      <c r="J720" s="191" t="s">
        <v>840</v>
      </c>
      <c r="K720" s="191" t="s">
        <v>3126</v>
      </c>
      <c r="L720" s="17" t="s">
        <v>54</v>
      </c>
      <c r="M720" s="13" t="s">
        <v>46</v>
      </c>
      <c r="N720" s="13">
        <v>2</v>
      </c>
      <c r="O720" s="13"/>
      <c r="P720" s="39" t="str">
        <f t="shared" si="165"/>
        <v>MAIN UNIT</v>
      </c>
      <c r="Q720" s="13" t="s">
        <v>55</v>
      </c>
      <c r="R720" s="13" t="s">
        <v>48</v>
      </c>
      <c r="S720" s="13" t="s">
        <v>38</v>
      </c>
      <c r="T720" s="13" t="s">
        <v>135</v>
      </c>
      <c r="U720" s="13" t="s">
        <v>136</v>
      </c>
      <c r="V720" s="13" t="s">
        <v>471</v>
      </c>
      <c r="W720" s="13" t="s">
        <v>50</v>
      </c>
      <c r="X720" s="192">
        <v>640750</v>
      </c>
      <c r="Y720" s="193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85">
        <f t="shared" si="166"/>
        <v>106496.05221238939</v>
      </c>
      <c r="AD720" s="141">
        <v>8.4599999999999995E-2</v>
      </c>
      <c r="AE720" s="186">
        <f t="shared" si="167"/>
        <v>1</v>
      </c>
      <c r="AF720" s="186">
        <f>IF(AND(COUNTIFS($J$18:J720,J720)=1,AE720=1),1,"")</f>
        <v>1</v>
      </c>
      <c r="AG720" s="186">
        <f>IF(C720="","",IF(AND(COUNTIFS($J$18:J720,J720)=1,C720&lt;&gt;""),1,""))</f>
        <v>1</v>
      </c>
      <c r="AH720" s="186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841</v>
      </c>
      <c r="AP720" s="28" t="str">
        <f t="shared" si="171"/>
        <v>201911</v>
      </c>
      <c r="AQ720" s="28" t="str">
        <f t="shared" si="172"/>
        <v>201911RMB</v>
      </c>
      <c r="AR720" s="214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34</v>
      </c>
      <c r="B721" s="179">
        <v>2019</v>
      </c>
      <c r="C721" s="179">
        <v>8</v>
      </c>
      <c r="D721" s="39" t="str">
        <f t="shared" si="162"/>
        <v>Q2</v>
      </c>
      <c r="E721" s="13" t="s">
        <v>34</v>
      </c>
      <c r="F721" s="179">
        <v>2019</v>
      </c>
      <c r="G721" s="179">
        <v>10</v>
      </c>
      <c r="H721" s="191"/>
      <c r="I721" s="39" t="str">
        <f t="shared" si="164"/>
        <v>Q3</v>
      </c>
      <c r="J721" s="191" t="s">
        <v>842</v>
      </c>
      <c r="K721" s="191" t="s">
        <v>843</v>
      </c>
      <c r="L721" s="17" t="s">
        <v>78</v>
      </c>
      <c r="M721" s="13" t="s">
        <v>46</v>
      </c>
      <c r="N721" s="13">
        <v>1</v>
      </c>
      <c r="O721" s="13"/>
      <c r="P721" s="39" t="str">
        <f t="shared" si="165"/>
        <v>MAIN UNIT</v>
      </c>
      <c r="Q721" s="13" t="s">
        <v>55</v>
      </c>
      <c r="R721" s="13" t="s">
        <v>48</v>
      </c>
      <c r="S721" s="13" t="s">
        <v>36</v>
      </c>
      <c r="T721" s="13" t="s">
        <v>64</v>
      </c>
      <c r="U721" s="13" t="s">
        <v>65</v>
      </c>
      <c r="V721" s="13" t="s">
        <v>439</v>
      </c>
      <c r="W721" s="13" t="s">
        <v>50</v>
      </c>
      <c r="X721" s="192">
        <v>1200000</v>
      </c>
      <c r="Y721" s="193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85">
        <f t="shared" si="166"/>
        <v>153261.23893805311</v>
      </c>
      <c r="AD721" s="141">
        <v>0.1318</v>
      </c>
      <c r="AE721" s="186">
        <f t="shared" si="167"/>
        <v>1</v>
      </c>
      <c r="AF721" s="186">
        <f>IF(AND(COUNTIFS($J$18:J721,J721)=1,AE721=1),1,"")</f>
        <v>1</v>
      </c>
      <c r="AG721" s="186">
        <f>IF(C721="","",IF(AND(COUNTIFS($J$18:J721,J721)=1,C721&lt;&gt;""),1,""))</f>
        <v>1</v>
      </c>
      <c r="AH721" s="186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214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34</v>
      </c>
      <c r="B722" s="179">
        <v>2019</v>
      </c>
      <c r="C722" s="179">
        <v>8</v>
      </c>
      <c r="D722" s="39" t="str">
        <f t="shared" si="162"/>
        <v>Q2</v>
      </c>
      <c r="E722" s="13" t="s">
        <v>34</v>
      </c>
      <c r="F722" s="179">
        <v>2019</v>
      </c>
      <c r="G722" s="179">
        <v>10</v>
      </c>
      <c r="H722" s="191"/>
      <c r="I722" s="39" t="str">
        <f t="shared" si="164"/>
        <v>Q3</v>
      </c>
      <c r="J722" s="191" t="s">
        <v>842</v>
      </c>
      <c r="K722" s="191" t="s">
        <v>843</v>
      </c>
      <c r="L722" s="17" t="s">
        <v>54</v>
      </c>
      <c r="M722" s="13" t="s">
        <v>46</v>
      </c>
      <c r="N722" s="13">
        <v>1</v>
      </c>
      <c r="O722" s="13"/>
      <c r="P722" s="39" t="str">
        <f t="shared" si="165"/>
        <v>MAIN UNIT</v>
      </c>
      <c r="Q722" s="13" t="s">
        <v>55</v>
      </c>
      <c r="R722" s="13" t="s">
        <v>48</v>
      </c>
      <c r="S722" s="13" t="s">
        <v>36</v>
      </c>
      <c r="T722" s="13" t="s">
        <v>64</v>
      </c>
      <c r="U722" s="13" t="s">
        <v>65</v>
      </c>
      <c r="V722" s="13" t="s">
        <v>439</v>
      </c>
      <c r="W722" s="13" t="s">
        <v>50</v>
      </c>
      <c r="X722" s="192">
        <v>800000</v>
      </c>
      <c r="Y722" s="193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85">
        <f t="shared" si="166"/>
        <v>102174.1592920354</v>
      </c>
      <c r="AD722" s="141">
        <v>0.1318</v>
      </c>
      <c r="AE722" s="186">
        <f t="shared" si="167"/>
        <v>1</v>
      </c>
      <c r="AF722" s="186" t="str">
        <f>IF(AND(COUNTIFS($J$18:J722,J722)=1,AE722=1),1,"")</f>
        <v/>
      </c>
      <c r="AG722" s="186" t="str">
        <f>IF(C722="","",IF(AND(COUNTIFS($J$18:J722,J722)=1,C722&lt;&gt;""),1,""))</f>
        <v/>
      </c>
      <c r="AH722" s="186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214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34</v>
      </c>
      <c r="B723" s="179">
        <v>2019</v>
      </c>
      <c r="C723" s="179">
        <v>8</v>
      </c>
      <c r="D723" s="39" t="str">
        <f t="shared" si="162"/>
        <v>Q2</v>
      </c>
      <c r="E723" s="13" t="s">
        <v>34</v>
      </c>
      <c r="F723" s="179">
        <v>2019</v>
      </c>
      <c r="G723" s="179">
        <v>10</v>
      </c>
      <c r="H723" s="191"/>
      <c r="I723" s="39" t="str">
        <f t="shared" si="164"/>
        <v>Q3</v>
      </c>
      <c r="J723" s="191" t="s">
        <v>842</v>
      </c>
      <c r="K723" s="191" t="s">
        <v>843</v>
      </c>
      <c r="L723" s="17" t="s">
        <v>54</v>
      </c>
      <c r="M723" s="13" t="s">
        <v>46</v>
      </c>
      <c r="N723" s="13">
        <v>1</v>
      </c>
      <c r="O723" s="13"/>
      <c r="P723" s="39" t="str">
        <f t="shared" si="165"/>
        <v>MAIN UNIT</v>
      </c>
      <c r="Q723" s="13" t="s">
        <v>55</v>
      </c>
      <c r="R723" s="13" t="s">
        <v>48</v>
      </c>
      <c r="S723" s="13" t="s">
        <v>36</v>
      </c>
      <c r="T723" s="13" t="s">
        <v>64</v>
      </c>
      <c r="U723" s="13" t="s">
        <v>65</v>
      </c>
      <c r="V723" s="13" t="s">
        <v>439</v>
      </c>
      <c r="W723" s="13" t="s">
        <v>50</v>
      </c>
      <c r="X723" s="192">
        <v>800000</v>
      </c>
      <c r="Y723" s="193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85">
        <f t="shared" si="166"/>
        <v>102174.1592920354</v>
      </c>
      <c r="AD723" s="141">
        <v>0.1318</v>
      </c>
      <c r="AE723" s="186">
        <f t="shared" si="167"/>
        <v>1</v>
      </c>
      <c r="AF723" s="186" t="str">
        <f>IF(AND(COUNTIFS($J$18:J723,J723)=1,AE723=1),1,"")</f>
        <v/>
      </c>
      <c r="AG723" s="186" t="str">
        <f>IF(C723="","",IF(AND(COUNTIFS($J$18:J723,J723)=1,C723&lt;&gt;""),1,""))</f>
        <v/>
      </c>
      <c r="AH723" s="186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214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34</v>
      </c>
      <c r="B724" s="179">
        <v>2019</v>
      </c>
      <c r="C724" s="179">
        <v>8</v>
      </c>
      <c r="D724" s="39" t="str">
        <f t="shared" si="162"/>
        <v>Q2</v>
      </c>
      <c r="E724" s="13" t="s">
        <v>34</v>
      </c>
      <c r="F724" s="179">
        <v>2019</v>
      </c>
      <c r="G724" s="179">
        <v>10</v>
      </c>
      <c r="H724" s="191"/>
      <c r="I724" s="39" t="str">
        <f t="shared" si="164"/>
        <v>Q3</v>
      </c>
      <c r="J724" s="191" t="s">
        <v>844</v>
      </c>
      <c r="K724" s="191" t="s">
        <v>845</v>
      </c>
      <c r="L724" s="17" t="s">
        <v>636</v>
      </c>
      <c r="M724" s="13" t="s">
        <v>637</v>
      </c>
      <c r="N724" s="13">
        <v>1</v>
      </c>
      <c r="O724" s="13"/>
      <c r="P724" s="39" t="str">
        <f t="shared" si="165"/>
        <v>MAIN UNIT</v>
      </c>
      <c r="Q724" s="13" t="s">
        <v>47</v>
      </c>
      <c r="R724" s="13" t="s">
        <v>48</v>
      </c>
      <c r="S724" s="13" t="s">
        <v>36</v>
      </c>
      <c r="T724" s="13" t="s">
        <v>64</v>
      </c>
      <c r="U724" s="13" t="s">
        <v>65</v>
      </c>
      <c r="V724" s="13" t="s">
        <v>92</v>
      </c>
      <c r="W724" s="13" t="s">
        <v>95</v>
      </c>
      <c r="X724" s="192">
        <v>17025000</v>
      </c>
      <c r="Y724" s="193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85">
        <f t="shared" si="166"/>
        <v>138770.77499999999</v>
      </c>
      <c r="AD724" s="141">
        <v>0.11</v>
      </c>
      <c r="AE724" s="186">
        <f t="shared" si="167"/>
        <v>0</v>
      </c>
      <c r="AF724" s="186" t="str">
        <f>IF(AND(COUNTIFS($J$18:J724,J724)=1,AE724=1),1,"")</f>
        <v/>
      </c>
      <c r="AG724" s="186">
        <f>IF(C724="","",IF(AND(COUNTIFS($J$18:J724,J724)=1,C724&lt;&gt;""),1,""))</f>
        <v>1</v>
      </c>
      <c r="AH724" s="186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214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34</v>
      </c>
      <c r="B725" s="179">
        <v>2019</v>
      </c>
      <c r="C725" s="179">
        <v>8</v>
      </c>
      <c r="D725" s="39" t="str">
        <f t="shared" si="162"/>
        <v>Q2</v>
      </c>
      <c r="E725" s="13" t="s">
        <v>34</v>
      </c>
      <c r="F725" s="179">
        <v>2019</v>
      </c>
      <c r="G725" s="179">
        <v>10</v>
      </c>
      <c r="H725" s="191"/>
      <c r="I725" s="39" t="str">
        <f t="shared" si="164"/>
        <v>Q3</v>
      </c>
      <c r="J725" s="191" t="s">
        <v>844</v>
      </c>
      <c r="K725" s="191" t="s">
        <v>845</v>
      </c>
      <c r="L725" s="17" t="s">
        <v>636</v>
      </c>
      <c r="M725" s="13" t="s">
        <v>637</v>
      </c>
      <c r="N725" s="13">
        <v>1</v>
      </c>
      <c r="O725" s="13"/>
      <c r="P725" s="39" t="str">
        <f t="shared" si="165"/>
        <v>MAIN UNIT</v>
      </c>
      <c r="Q725" s="13" t="s">
        <v>47</v>
      </c>
      <c r="R725" s="13" t="s">
        <v>48</v>
      </c>
      <c r="S725" s="13" t="s">
        <v>36</v>
      </c>
      <c r="T725" s="13" t="s">
        <v>64</v>
      </c>
      <c r="U725" s="13" t="s">
        <v>65</v>
      </c>
      <c r="V725" s="13" t="s">
        <v>92</v>
      </c>
      <c r="W725" s="13" t="s">
        <v>95</v>
      </c>
      <c r="X725" s="192">
        <v>17025000</v>
      </c>
      <c r="Y725" s="193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85">
        <f t="shared" si="166"/>
        <v>138770.77499999999</v>
      </c>
      <c r="AD725" s="141">
        <v>0.11</v>
      </c>
      <c r="AE725" s="186">
        <f t="shared" si="167"/>
        <v>0</v>
      </c>
      <c r="AF725" s="186" t="str">
        <f>IF(AND(COUNTIFS($J$18:J725,J725)=1,AE725=1),1,"")</f>
        <v/>
      </c>
      <c r="AG725" s="186" t="str">
        <f>IF(C725="","",IF(AND(COUNTIFS($J$18:J725,J725)=1,C725&lt;&gt;""),1,""))</f>
        <v/>
      </c>
      <c r="AH725" s="186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214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34</v>
      </c>
      <c r="B726" s="179">
        <v>2019</v>
      </c>
      <c r="C726" s="179">
        <v>8</v>
      </c>
      <c r="D726" s="39" t="str">
        <f t="shared" si="162"/>
        <v>Q2</v>
      </c>
      <c r="E726" s="13" t="s">
        <v>34</v>
      </c>
      <c r="F726" s="179">
        <v>2019</v>
      </c>
      <c r="G726" s="179">
        <v>10</v>
      </c>
      <c r="H726" s="191"/>
      <c r="I726" s="39" t="str">
        <f t="shared" si="164"/>
        <v>Q3</v>
      </c>
      <c r="J726" s="191" t="s">
        <v>846</v>
      </c>
      <c r="K726" s="191" t="s">
        <v>847</v>
      </c>
      <c r="L726" s="17" t="s">
        <v>78</v>
      </c>
      <c r="M726" s="13" t="s">
        <v>46</v>
      </c>
      <c r="N726" s="13">
        <v>1</v>
      </c>
      <c r="O726" s="13"/>
      <c r="P726" s="39" t="str">
        <f t="shared" si="165"/>
        <v>MAIN UNIT</v>
      </c>
      <c r="Q726" s="13" t="s">
        <v>55</v>
      </c>
      <c r="R726" s="13" t="s">
        <v>48</v>
      </c>
      <c r="S726" s="13" t="s">
        <v>36</v>
      </c>
      <c r="T726" s="13" t="s">
        <v>64</v>
      </c>
      <c r="U726" s="13" t="s">
        <v>65</v>
      </c>
      <c r="V726" s="13" t="s">
        <v>660</v>
      </c>
      <c r="W726" s="13" t="s">
        <v>50</v>
      </c>
      <c r="X726" s="192">
        <v>1020000</v>
      </c>
      <c r="Y726" s="193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85">
        <f t="shared" si="166"/>
        <v>68891.973451327431</v>
      </c>
      <c r="AD726" s="141">
        <v>6.9699999999999998E-2</v>
      </c>
      <c r="AE726" s="186">
        <f t="shared" si="167"/>
        <v>1</v>
      </c>
      <c r="AF726" s="186">
        <f>IF(AND(COUNTIFS($J$18:J726,J726)=1,AE726=1),1,"")</f>
        <v>1</v>
      </c>
      <c r="AG726" s="186">
        <f>IF(C726="","",IF(AND(COUNTIFS($J$18:J726,J726)=1,C726&lt;&gt;""),1,""))</f>
        <v>1</v>
      </c>
      <c r="AH726" s="186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214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34</v>
      </c>
      <c r="B727" s="179">
        <v>2019</v>
      </c>
      <c r="C727" s="179">
        <v>6</v>
      </c>
      <c r="D727" s="39" t="str">
        <f t="shared" si="162"/>
        <v>Q1</v>
      </c>
      <c r="E727" s="13" t="s">
        <v>34</v>
      </c>
      <c r="F727" s="179">
        <v>2019</v>
      </c>
      <c r="G727" s="179">
        <v>10</v>
      </c>
      <c r="H727" s="191"/>
      <c r="I727" s="39" t="str">
        <f t="shared" si="164"/>
        <v>Q3</v>
      </c>
      <c r="J727" s="191" t="s">
        <v>848</v>
      </c>
      <c r="K727" s="191" t="s">
        <v>849</v>
      </c>
      <c r="L727" s="17" t="s">
        <v>78</v>
      </c>
      <c r="M727" s="13" t="s">
        <v>46</v>
      </c>
      <c r="N727" s="13">
        <v>1</v>
      </c>
      <c r="O727" s="13"/>
      <c r="P727" s="39" t="str">
        <f t="shared" si="165"/>
        <v>MAIN UNIT</v>
      </c>
      <c r="Q727" s="13" t="s">
        <v>47</v>
      </c>
      <c r="R727" s="13" t="s">
        <v>648</v>
      </c>
      <c r="S727" s="13" t="s">
        <v>36</v>
      </c>
      <c r="T727" s="13" t="s">
        <v>64</v>
      </c>
      <c r="U727" s="13" t="s">
        <v>65</v>
      </c>
      <c r="V727" s="13" t="s">
        <v>113</v>
      </c>
      <c r="W727" s="13" t="s">
        <v>50</v>
      </c>
      <c r="X727" s="192">
        <v>938000</v>
      </c>
      <c r="Y727" s="193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85">
        <f t="shared" si="166"/>
        <v>112800.31061946905</v>
      </c>
      <c r="AD727" s="141">
        <v>0.1241</v>
      </c>
      <c r="AE727" s="186">
        <f t="shared" si="167"/>
        <v>0</v>
      </c>
      <c r="AF727" s="186" t="str">
        <f>IF(AND(COUNTIFS($J$18:J727,J727)=1,AE727=1),1,"")</f>
        <v/>
      </c>
      <c r="AG727" s="186">
        <f>IF(C727="","",IF(AND(COUNTIFS($J$18:J727,J727)=1,C727&lt;&gt;""),1,""))</f>
        <v>1</v>
      </c>
      <c r="AH727" s="186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214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34</v>
      </c>
      <c r="B728" s="179">
        <v>2019</v>
      </c>
      <c r="C728" s="179">
        <v>10</v>
      </c>
      <c r="D728" s="39" t="str">
        <f t="shared" si="162"/>
        <v>Q3</v>
      </c>
      <c r="E728" s="13" t="s">
        <v>34</v>
      </c>
      <c r="F728" s="179">
        <v>2019</v>
      </c>
      <c r="G728" s="179">
        <v>10</v>
      </c>
      <c r="H728" s="191"/>
      <c r="I728" s="39" t="str">
        <f t="shared" si="164"/>
        <v>Q3</v>
      </c>
      <c r="J728" s="191" t="s">
        <v>850</v>
      </c>
      <c r="K728" s="191" t="s">
        <v>389</v>
      </c>
      <c r="L728" s="17" t="s">
        <v>54</v>
      </c>
      <c r="M728" s="13" t="s">
        <v>46</v>
      </c>
      <c r="N728" s="13">
        <v>1</v>
      </c>
      <c r="O728" s="13"/>
      <c r="P728" s="39" t="str">
        <f t="shared" si="165"/>
        <v>MAIN UNIT</v>
      </c>
      <c r="Q728" s="13" t="s">
        <v>47</v>
      </c>
      <c r="R728" s="13" t="s">
        <v>48</v>
      </c>
      <c r="S728" s="13" t="s">
        <v>36</v>
      </c>
      <c r="T728" s="13" t="s">
        <v>64</v>
      </c>
      <c r="U728" s="13" t="s">
        <v>65</v>
      </c>
      <c r="V728" s="13" t="s">
        <v>98</v>
      </c>
      <c r="W728" s="13" t="s">
        <v>95</v>
      </c>
      <c r="X728" s="192">
        <v>9100000</v>
      </c>
      <c r="Y728" s="193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85">
        <f t="shared" si="166"/>
        <v>88064.885999999999</v>
      </c>
      <c r="AD728" s="141">
        <v>0.13059999999999999</v>
      </c>
      <c r="AE728" s="186">
        <f t="shared" si="167"/>
        <v>0</v>
      </c>
      <c r="AF728" s="186" t="str">
        <f>IF(AND(COUNTIFS($J$18:J728,J728)=1,AE728=1),1,"")</f>
        <v/>
      </c>
      <c r="AG728" s="186">
        <f>IF(C728="","",IF(AND(COUNTIFS($J$18:J728,J728)=1,C728&lt;&gt;""),1,""))</f>
        <v>1</v>
      </c>
      <c r="AH728" s="186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214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34</v>
      </c>
      <c r="B729" s="179">
        <v>2019</v>
      </c>
      <c r="C729" s="179">
        <v>10</v>
      </c>
      <c r="D729" s="39" t="str">
        <f t="shared" si="162"/>
        <v>Q3</v>
      </c>
      <c r="E729" s="13" t="s">
        <v>34</v>
      </c>
      <c r="F729" s="179">
        <v>2019</v>
      </c>
      <c r="G729" s="179">
        <v>10</v>
      </c>
      <c r="H729" s="191"/>
      <c r="I729" s="39" t="str">
        <f t="shared" si="164"/>
        <v>Q3</v>
      </c>
      <c r="J729" s="191" t="s">
        <v>851</v>
      </c>
      <c r="K729" s="191" t="s">
        <v>852</v>
      </c>
      <c r="L729" s="17" t="s">
        <v>54</v>
      </c>
      <c r="M729" s="13" t="s">
        <v>46</v>
      </c>
      <c r="N729" s="13">
        <v>1</v>
      </c>
      <c r="O729" s="13"/>
      <c r="P729" s="39" t="str">
        <f t="shared" si="165"/>
        <v>MAIN UNIT</v>
      </c>
      <c r="Q729" s="13" t="s">
        <v>47</v>
      </c>
      <c r="R729" s="13" t="s">
        <v>48</v>
      </c>
      <c r="S729" s="13" t="s">
        <v>36</v>
      </c>
      <c r="T729" s="13" t="s">
        <v>64</v>
      </c>
      <c r="U729" s="13" t="s">
        <v>65</v>
      </c>
      <c r="V729" s="13" t="s">
        <v>113</v>
      </c>
      <c r="W729" s="13" t="s">
        <v>95</v>
      </c>
      <c r="X729" s="192">
        <v>8646865</v>
      </c>
      <c r="Y729" s="193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85">
        <f t="shared" si="166"/>
        <v>128723.19872684999</v>
      </c>
      <c r="AD729" s="141">
        <v>0.2009</v>
      </c>
      <c r="AE729" s="186">
        <f t="shared" si="167"/>
        <v>0</v>
      </c>
      <c r="AF729" s="186" t="str">
        <f>IF(AND(COUNTIFS($J$18:J729,J729)=1,AE729=1),1,"")</f>
        <v/>
      </c>
      <c r="AG729" s="186">
        <f>IF(C729="","",IF(AND(COUNTIFS($J$18:J729,J729)=1,C729&lt;&gt;""),1,""))</f>
        <v>1</v>
      </c>
      <c r="AH729" s="186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214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34</v>
      </c>
      <c r="B730" s="179">
        <v>2019</v>
      </c>
      <c r="C730" s="179">
        <v>10</v>
      </c>
      <c r="D730" s="39" t="str">
        <f t="shared" si="162"/>
        <v>Q3</v>
      </c>
      <c r="E730" s="13" t="s">
        <v>34</v>
      </c>
      <c r="F730" s="179">
        <v>2019</v>
      </c>
      <c r="G730" s="179">
        <v>10</v>
      </c>
      <c r="H730" s="191"/>
      <c r="I730" s="39" t="str">
        <f t="shared" si="164"/>
        <v>Q3</v>
      </c>
      <c r="J730" s="191" t="s">
        <v>851</v>
      </c>
      <c r="K730" s="191" t="s">
        <v>852</v>
      </c>
      <c r="L730" s="17" t="s">
        <v>54</v>
      </c>
      <c r="M730" s="13" t="s">
        <v>46</v>
      </c>
      <c r="N730" s="13">
        <v>1</v>
      </c>
      <c r="O730" s="13"/>
      <c r="P730" s="39" t="str">
        <f t="shared" si="165"/>
        <v>MAIN UNIT</v>
      </c>
      <c r="Q730" s="13" t="s">
        <v>47</v>
      </c>
      <c r="R730" s="13" t="s">
        <v>48</v>
      </c>
      <c r="S730" s="13" t="s">
        <v>36</v>
      </c>
      <c r="T730" s="13" t="s">
        <v>64</v>
      </c>
      <c r="U730" s="13" t="s">
        <v>65</v>
      </c>
      <c r="V730" s="13" t="s">
        <v>113</v>
      </c>
      <c r="W730" s="13" t="s">
        <v>95</v>
      </c>
      <c r="X730" s="192">
        <v>8646865</v>
      </c>
      <c r="Y730" s="193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85">
        <f t="shared" si="166"/>
        <v>128723.19872684999</v>
      </c>
      <c r="AD730" s="141">
        <v>0.2009</v>
      </c>
      <c r="AE730" s="186">
        <f t="shared" si="167"/>
        <v>0</v>
      </c>
      <c r="AF730" s="186" t="str">
        <f>IF(AND(COUNTIFS($J$18:J730,J730)=1,AE730=1),1,"")</f>
        <v/>
      </c>
      <c r="AG730" s="186" t="str">
        <f>IF(C730="","",IF(AND(COUNTIFS($J$18:J730,J730)=1,C730&lt;&gt;""),1,""))</f>
        <v/>
      </c>
      <c r="AH730" s="186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214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34</v>
      </c>
      <c r="B731" s="179">
        <v>2019</v>
      </c>
      <c r="C731" s="179">
        <v>10</v>
      </c>
      <c r="D731" s="39" t="str">
        <f t="shared" si="162"/>
        <v>Q3</v>
      </c>
      <c r="E731" s="13" t="s">
        <v>34</v>
      </c>
      <c r="F731" s="179">
        <v>2019</v>
      </c>
      <c r="G731" s="179">
        <v>10</v>
      </c>
      <c r="H731" s="191"/>
      <c r="I731" s="39" t="str">
        <f t="shared" si="164"/>
        <v>Q3</v>
      </c>
      <c r="J731" s="191" t="s">
        <v>851</v>
      </c>
      <c r="K731" s="191" t="s">
        <v>852</v>
      </c>
      <c r="L731" s="17" t="s">
        <v>54</v>
      </c>
      <c r="M731" s="13" t="s">
        <v>46</v>
      </c>
      <c r="N731" s="13">
        <v>1</v>
      </c>
      <c r="O731" s="13"/>
      <c r="P731" s="39" t="str">
        <f t="shared" si="165"/>
        <v>MAIN UNIT</v>
      </c>
      <c r="Q731" s="13" t="s">
        <v>47</v>
      </c>
      <c r="R731" s="13" t="s">
        <v>48</v>
      </c>
      <c r="S731" s="13" t="s">
        <v>36</v>
      </c>
      <c r="T731" s="13" t="s">
        <v>64</v>
      </c>
      <c r="U731" s="13" t="s">
        <v>65</v>
      </c>
      <c r="V731" s="13" t="s">
        <v>113</v>
      </c>
      <c r="W731" s="13" t="s">
        <v>95</v>
      </c>
      <c r="X731" s="192">
        <v>8646865</v>
      </c>
      <c r="Y731" s="193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85">
        <f t="shared" si="166"/>
        <v>128723.19872684999</v>
      </c>
      <c r="AD731" s="141">
        <v>0.2009</v>
      </c>
      <c r="AE731" s="186">
        <f t="shared" si="167"/>
        <v>0</v>
      </c>
      <c r="AF731" s="186" t="str">
        <f>IF(AND(COUNTIFS($J$18:J731,J731)=1,AE731=1),1,"")</f>
        <v/>
      </c>
      <c r="AG731" s="186" t="str">
        <f>IF(C731="","",IF(AND(COUNTIFS($J$18:J731,J731)=1,C731&lt;&gt;""),1,""))</f>
        <v/>
      </c>
      <c r="AH731" s="186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214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34</v>
      </c>
      <c r="B732" s="179">
        <v>2019</v>
      </c>
      <c r="C732" s="179">
        <v>10</v>
      </c>
      <c r="D732" s="39" t="str">
        <f t="shared" si="162"/>
        <v>Q3</v>
      </c>
      <c r="E732" s="13" t="s">
        <v>34</v>
      </c>
      <c r="F732" s="179">
        <v>2019</v>
      </c>
      <c r="G732" s="179">
        <v>10</v>
      </c>
      <c r="H732" s="191"/>
      <c r="I732" s="39" t="str">
        <f t="shared" si="164"/>
        <v>Q3</v>
      </c>
      <c r="J732" s="191" t="s">
        <v>853</v>
      </c>
      <c r="K732" s="191" t="s">
        <v>854</v>
      </c>
      <c r="L732" s="17" t="s">
        <v>78</v>
      </c>
      <c r="M732" s="13" t="s">
        <v>46</v>
      </c>
      <c r="N732" s="13">
        <v>1</v>
      </c>
      <c r="O732" s="13"/>
      <c r="P732" s="39" t="str">
        <f t="shared" si="165"/>
        <v>MAIN UNIT</v>
      </c>
      <c r="Q732" s="13" t="s">
        <v>47</v>
      </c>
      <c r="R732" s="13" t="s">
        <v>48</v>
      </c>
      <c r="S732" s="13" t="s">
        <v>36</v>
      </c>
      <c r="T732" s="13" t="s">
        <v>64</v>
      </c>
      <c r="U732" s="13" t="s">
        <v>65</v>
      </c>
      <c r="V732" s="13" t="s">
        <v>118</v>
      </c>
      <c r="W732" s="13" t="s">
        <v>50</v>
      </c>
      <c r="X732" s="192">
        <v>885000</v>
      </c>
      <c r="Y732" s="193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85">
        <f t="shared" si="166"/>
        <v>113801.99336283188</v>
      </c>
      <c r="AD732" s="141">
        <v>0.13270000000000001</v>
      </c>
      <c r="AE732" s="186">
        <f t="shared" si="167"/>
        <v>0</v>
      </c>
      <c r="AF732" s="186" t="str">
        <f>IF(AND(COUNTIFS($J$18:J732,J732)=1,AE732=1),1,"")</f>
        <v/>
      </c>
      <c r="AG732" s="186">
        <f>IF(C732="","",IF(AND(COUNTIFS($J$18:J732,J732)=1,C732&lt;&gt;""),1,""))</f>
        <v>1</v>
      </c>
      <c r="AH732" s="186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214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34</v>
      </c>
      <c r="B733" s="179">
        <v>2019</v>
      </c>
      <c r="C733" s="179">
        <v>10</v>
      </c>
      <c r="D733" s="39" t="str">
        <f t="shared" si="162"/>
        <v>Q3</v>
      </c>
      <c r="E733" s="13" t="s">
        <v>34</v>
      </c>
      <c r="F733" s="179">
        <v>2019</v>
      </c>
      <c r="G733" s="179">
        <v>10</v>
      </c>
      <c r="H733" s="191"/>
      <c r="I733" s="39" t="str">
        <f t="shared" si="164"/>
        <v>Q3</v>
      </c>
      <c r="J733" s="191" t="s">
        <v>853</v>
      </c>
      <c r="K733" s="191" t="s">
        <v>854</v>
      </c>
      <c r="L733" s="17" t="s">
        <v>78</v>
      </c>
      <c r="M733" s="13" t="s">
        <v>46</v>
      </c>
      <c r="N733" s="13">
        <v>1</v>
      </c>
      <c r="O733" s="13"/>
      <c r="P733" s="39" t="str">
        <f t="shared" si="165"/>
        <v>MAIN UNIT</v>
      </c>
      <c r="Q733" s="13" t="s">
        <v>47</v>
      </c>
      <c r="R733" s="13" t="s">
        <v>48</v>
      </c>
      <c r="S733" s="13" t="s">
        <v>36</v>
      </c>
      <c r="T733" s="13" t="s">
        <v>64</v>
      </c>
      <c r="U733" s="13" t="s">
        <v>65</v>
      </c>
      <c r="V733" s="13" t="s">
        <v>118</v>
      </c>
      <c r="W733" s="13" t="s">
        <v>50</v>
      </c>
      <c r="X733" s="192">
        <v>885000</v>
      </c>
      <c r="Y733" s="193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85">
        <f t="shared" si="166"/>
        <v>113801.99336283188</v>
      </c>
      <c r="AD733" s="141">
        <v>0.13270000000000001</v>
      </c>
      <c r="AE733" s="186">
        <f t="shared" si="167"/>
        <v>0</v>
      </c>
      <c r="AF733" s="186" t="str">
        <f>IF(AND(COUNTIFS($J$18:J733,J733)=1,AE733=1),1,"")</f>
        <v/>
      </c>
      <c r="AG733" s="186" t="str">
        <f>IF(C733="","",IF(AND(COUNTIFS($J$18:J733,J733)=1,C733&lt;&gt;""),1,""))</f>
        <v/>
      </c>
      <c r="AH733" s="186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214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34</v>
      </c>
      <c r="B734" s="179">
        <v>2019</v>
      </c>
      <c r="C734" s="179">
        <v>10</v>
      </c>
      <c r="D734" s="39" t="str">
        <f t="shared" si="162"/>
        <v>Q3</v>
      </c>
      <c r="E734" s="13" t="s">
        <v>34</v>
      </c>
      <c r="F734" s="179">
        <v>2019</v>
      </c>
      <c r="G734" s="179">
        <v>10</v>
      </c>
      <c r="H734" s="191"/>
      <c r="I734" s="39" t="str">
        <f t="shared" si="164"/>
        <v>Q3</v>
      </c>
      <c r="J734" s="191" t="s">
        <v>855</v>
      </c>
      <c r="K734" s="191" t="s">
        <v>3127</v>
      </c>
      <c r="L734" s="17" t="s">
        <v>78</v>
      </c>
      <c r="M734" s="13" t="s">
        <v>46</v>
      </c>
      <c r="N734" s="13">
        <v>1</v>
      </c>
      <c r="O734" s="13"/>
      <c r="P734" s="39" t="str">
        <f t="shared" si="165"/>
        <v>MAIN UNIT</v>
      </c>
      <c r="Q734" s="13" t="s">
        <v>55</v>
      </c>
      <c r="R734" s="13" t="s">
        <v>48</v>
      </c>
      <c r="S734" s="13" t="s">
        <v>37</v>
      </c>
      <c r="T734" s="13" t="s">
        <v>195</v>
      </c>
      <c r="U734" s="13" t="s">
        <v>196</v>
      </c>
      <c r="V734" s="13" t="s">
        <v>197</v>
      </c>
      <c r="W734" s="13" t="s">
        <v>50</v>
      </c>
      <c r="X734" s="192">
        <v>780000</v>
      </c>
      <c r="Y734" s="193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85">
        <f t="shared" si="166"/>
        <v>76264.327433628321</v>
      </c>
      <c r="AD734" s="141">
        <v>0.1009</v>
      </c>
      <c r="AE734" s="186">
        <f t="shared" si="167"/>
        <v>1</v>
      </c>
      <c r="AF734" s="186">
        <f>IF(AND(COUNTIFS($J$18:J734,J734)=1,AE734=1),1,"")</f>
        <v>1</v>
      </c>
      <c r="AG734" s="186">
        <f>IF(C734="","",IF(AND(COUNTIFS($J$18:J734,J734)=1,C734&lt;&gt;""),1,""))</f>
        <v>1</v>
      </c>
      <c r="AH734" s="186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214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34</v>
      </c>
      <c r="B735" s="179">
        <v>2019</v>
      </c>
      <c r="C735" s="179">
        <v>10</v>
      </c>
      <c r="D735" s="39" t="str">
        <f t="shared" si="162"/>
        <v>Q3</v>
      </c>
      <c r="E735" s="13" t="s">
        <v>34</v>
      </c>
      <c r="F735" s="179">
        <v>2019</v>
      </c>
      <c r="G735" s="179">
        <v>10</v>
      </c>
      <c r="H735" s="191"/>
      <c r="I735" s="39" t="str">
        <f t="shared" si="164"/>
        <v>Q3</v>
      </c>
      <c r="J735" s="191" t="s">
        <v>855</v>
      </c>
      <c r="K735" s="191" t="s">
        <v>3127</v>
      </c>
      <c r="L735" s="17" t="s">
        <v>78</v>
      </c>
      <c r="M735" s="13" t="s">
        <v>46</v>
      </c>
      <c r="N735" s="13">
        <v>1</v>
      </c>
      <c r="O735" s="13"/>
      <c r="P735" s="39" t="str">
        <f t="shared" si="165"/>
        <v>MAIN UNIT</v>
      </c>
      <c r="Q735" s="13" t="s">
        <v>55</v>
      </c>
      <c r="R735" s="13" t="s">
        <v>48</v>
      </c>
      <c r="S735" s="13" t="s">
        <v>37</v>
      </c>
      <c r="T735" s="13" t="s">
        <v>195</v>
      </c>
      <c r="U735" s="13" t="s">
        <v>196</v>
      </c>
      <c r="V735" s="13" t="s">
        <v>197</v>
      </c>
      <c r="W735" s="13" t="s">
        <v>50</v>
      </c>
      <c r="X735" s="192">
        <v>780000</v>
      </c>
      <c r="Y735" s="193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85">
        <f t="shared" si="166"/>
        <v>76264.327433628321</v>
      </c>
      <c r="AD735" s="141">
        <v>0.1009</v>
      </c>
      <c r="AE735" s="186">
        <f t="shared" si="167"/>
        <v>1</v>
      </c>
      <c r="AF735" s="186" t="str">
        <f>IF(AND(COUNTIFS($J$18:J735,J735)=1,AE735=1),1,"")</f>
        <v/>
      </c>
      <c r="AG735" s="186" t="str">
        <f>IF(C735="","",IF(AND(COUNTIFS($J$18:J735,J735)=1,C735&lt;&gt;""),1,""))</f>
        <v/>
      </c>
      <c r="AH735" s="186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214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34</v>
      </c>
      <c r="B736" s="179">
        <v>2019</v>
      </c>
      <c r="C736" s="179">
        <v>10</v>
      </c>
      <c r="D736" s="39" t="str">
        <f t="shared" si="162"/>
        <v>Q3</v>
      </c>
      <c r="E736" s="13" t="s">
        <v>34</v>
      </c>
      <c r="F736" s="179">
        <v>2019</v>
      </c>
      <c r="G736" s="179">
        <v>10</v>
      </c>
      <c r="H736" s="191"/>
      <c r="I736" s="39" t="str">
        <f t="shared" si="164"/>
        <v>Q3</v>
      </c>
      <c r="J736" s="191" t="s">
        <v>855</v>
      </c>
      <c r="K736" s="191" t="s">
        <v>3127</v>
      </c>
      <c r="L736" s="17" t="s">
        <v>54</v>
      </c>
      <c r="M736" s="13" t="s">
        <v>46</v>
      </c>
      <c r="N736" s="13">
        <v>1</v>
      </c>
      <c r="O736" s="13"/>
      <c r="P736" s="39" t="str">
        <f t="shared" si="165"/>
        <v>MAIN UNIT</v>
      </c>
      <c r="Q736" s="13" t="s">
        <v>55</v>
      </c>
      <c r="R736" s="13" t="s">
        <v>48</v>
      </c>
      <c r="S736" s="13" t="s">
        <v>37</v>
      </c>
      <c r="T736" s="13" t="s">
        <v>195</v>
      </c>
      <c r="U736" s="13" t="s">
        <v>196</v>
      </c>
      <c r="V736" s="13" t="s">
        <v>197</v>
      </c>
      <c r="W736" s="13" t="s">
        <v>50</v>
      </c>
      <c r="X736" s="192">
        <v>610000</v>
      </c>
      <c r="Y736" s="193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85">
        <f t="shared" si="166"/>
        <v>59642.615044247796</v>
      </c>
      <c r="AD736" s="141">
        <v>0.1009</v>
      </c>
      <c r="AE736" s="186">
        <f t="shared" si="167"/>
        <v>1</v>
      </c>
      <c r="AF736" s="186" t="str">
        <f>IF(AND(COUNTIFS($J$18:J736,J736)=1,AE736=1),1,"")</f>
        <v/>
      </c>
      <c r="AG736" s="186" t="str">
        <f>IF(C736="","",IF(AND(COUNTIFS($J$18:J736,J736)=1,C736&lt;&gt;""),1,""))</f>
        <v/>
      </c>
      <c r="AH736" s="186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214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34</v>
      </c>
      <c r="B737" s="179">
        <v>2019</v>
      </c>
      <c r="C737" s="179">
        <v>10</v>
      </c>
      <c r="D737" s="39" t="str">
        <f t="shared" si="162"/>
        <v>Q3</v>
      </c>
      <c r="E737" s="13" t="s">
        <v>34</v>
      </c>
      <c r="F737" s="179">
        <v>2019</v>
      </c>
      <c r="G737" s="179">
        <v>10</v>
      </c>
      <c r="H737" s="191"/>
      <c r="I737" s="39" t="str">
        <f t="shared" si="164"/>
        <v>Q3</v>
      </c>
      <c r="J737" s="191" t="s">
        <v>856</v>
      </c>
      <c r="K737" s="191" t="s">
        <v>857</v>
      </c>
      <c r="L737" s="17" t="s">
        <v>78</v>
      </c>
      <c r="M737" s="13" t="s">
        <v>46</v>
      </c>
      <c r="N737" s="13">
        <v>1</v>
      </c>
      <c r="O737" s="13"/>
      <c r="P737" s="39" t="str">
        <f t="shared" si="165"/>
        <v>MAIN UNIT</v>
      </c>
      <c r="Q737" s="13" t="s">
        <v>47</v>
      </c>
      <c r="R737" s="13" t="s">
        <v>48</v>
      </c>
      <c r="S737" s="13" t="s">
        <v>38</v>
      </c>
      <c r="T737" s="13" t="s">
        <v>324</v>
      </c>
      <c r="U737" s="13" t="s">
        <v>136</v>
      </c>
      <c r="V737" s="13" t="s">
        <v>520</v>
      </c>
      <c r="W737" s="13" t="s">
        <v>50</v>
      </c>
      <c r="X737" s="192">
        <v>611500</v>
      </c>
      <c r="Y737" s="193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85">
        <f t="shared" si="166"/>
        <v>52856.328318584077</v>
      </c>
      <c r="AD737" s="141">
        <v>8.9200000000000002E-2</v>
      </c>
      <c r="AE737" s="186">
        <f t="shared" si="167"/>
        <v>0</v>
      </c>
      <c r="AF737" s="186" t="str">
        <f>IF(AND(COUNTIFS($J$18:J737,J737)=1,AE737=1),1,"")</f>
        <v/>
      </c>
      <c r="AG737" s="186">
        <f>IF(C737="","",IF(AND(COUNTIFS($J$18:J737,J737)=1,C737&lt;&gt;""),1,""))</f>
        <v>1</v>
      </c>
      <c r="AH737" s="186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214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34</v>
      </c>
      <c r="B738" s="179">
        <v>2019</v>
      </c>
      <c r="C738" s="179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34</v>
      </c>
      <c r="F738" s="179">
        <v>2019</v>
      </c>
      <c r="G738" s="179">
        <v>10</v>
      </c>
      <c r="H738" s="191"/>
      <c r="I738" s="39" t="str">
        <f t="shared" si="164"/>
        <v>Q3</v>
      </c>
      <c r="J738" s="191" t="s">
        <v>856</v>
      </c>
      <c r="K738" s="191" t="s">
        <v>857</v>
      </c>
      <c r="L738" s="17" t="s">
        <v>78</v>
      </c>
      <c r="M738" s="13" t="s">
        <v>46</v>
      </c>
      <c r="N738" s="13">
        <v>1</v>
      </c>
      <c r="O738" s="13"/>
      <c r="P738" s="39" t="str">
        <f t="shared" si="165"/>
        <v>MAIN UNIT</v>
      </c>
      <c r="Q738" s="13" t="s">
        <v>47</v>
      </c>
      <c r="R738" s="13" t="s">
        <v>48</v>
      </c>
      <c r="S738" s="13" t="s">
        <v>38</v>
      </c>
      <c r="T738" s="13" t="s">
        <v>324</v>
      </c>
      <c r="U738" s="13" t="s">
        <v>136</v>
      </c>
      <c r="V738" s="13" t="s">
        <v>520</v>
      </c>
      <c r="W738" s="13" t="s">
        <v>50</v>
      </c>
      <c r="X738" s="192">
        <v>611500</v>
      </c>
      <c r="Y738" s="193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85">
        <f t="shared" si="166"/>
        <v>52856.328318584077</v>
      </c>
      <c r="AD738" s="141">
        <v>8.9200000000000002E-2</v>
      </c>
      <c r="AE738" s="186">
        <f t="shared" si="167"/>
        <v>0</v>
      </c>
      <c r="AF738" s="186" t="str">
        <f>IF(AND(COUNTIFS($J$18:J738,J738)=1,AE738=1),1,"")</f>
        <v/>
      </c>
      <c r="AG738" s="186" t="str">
        <f>IF(C738="","",IF(AND(COUNTIFS($J$18:J738,J738)=1,C738&lt;&gt;""),1,""))</f>
        <v/>
      </c>
      <c r="AH738" s="186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214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34</v>
      </c>
      <c r="B739" s="179">
        <v>2019</v>
      </c>
      <c r="C739" s="179">
        <v>10</v>
      </c>
      <c r="D739" s="39" t="str">
        <f t="shared" si="177"/>
        <v>Q3</v>
      </c>
      <c r="E739" s="13" t="s">
        <v>34</v>
      </c>
      <c r="F739" s="179">
        <v>2019</v>
      </c>
      <c r="G739" s="179">
        <v>10</v>
      </c>
      <c r="H739" s="191"/>
      <c r="I739" s="39" t="str">
        <f t="shared" si="164"/>
        <v>Q3</v>
      </c>
      <c r="J739" s="191" t="s">
        <v>858</v>
      </c>
      <c r="K739" s="191" t="s">
        <v>859</v>
      </c>
      <c r="L739" s="17" t="s">
        <v>54</v>
      </c>
      <c r="M739" s="13" t="s">
        <v>46</v>
      </c>
      <c r="N739" s="13">
        <v>1</v>
      </c>
      <c r="O739" s="13"/>
      <c r="P739" s="39" t="str">
        <f t="shared" si="165"/>
        <v>MAIN UNIT</v>
      </c>
      <c r="Q739" s="13" t="s">
        <v>47</v>
      </c>
      <c r="R739" s="13" t="s">
        <v>48</v>
      </c>
      <c r="S739" s="13" t="s">
        <v>39</v>
      </c>
      <c r="T739" s="13" t="s">
        <v>860</v>
      </c>
      <c r="U739" s="13" t="s">
        <v>256</v>
      </c>
      <c r="V739" s="13" t="s">
        <v>163</v>
      </c>
      <c r="W739" s="13" t="s">
        <v>50</v>
      </c>
      <c r="X739" s="192">
        <v>550000</v>
      </c>
      <c r="Y739" s="193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85">
        <f t="shared" si="166"/>
        <v>54149.203539823</v>
      </c>
      <c r="AD739" s="141">
        <v>0.1016</v>
      </c>
      <c r="AE739" s="186">
        <f t="shared" si="167"/>
        <v>0</v>
      </c>
      <c r="AF739" s="186" t="str">
        <f>IF(AND(COUNTIFS($J$18:J739,J739)=1,AE739=1),1,"")</f>
        <v/>
      </c>
      <c r="AG739" s="186">
        <f>IF(C739="","",IF(AND(COUNTIFS($J$18:J739,J739)=1,C739&lt;&gt;""),1,""))</f>
        <v>1</v>
      </c>
      <c r="AH739" s="186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214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34</v>
      </c>
      <c r="B740" s="179">
        <v>2019</v>
      </c>
      <c r="C740" s="179">
        <v>9</v>
      </c>
      <c r="D740" s="39" t="str">
        <f t="shared" si="177"/>
        <v>Q2</v>
      </c>
      <c r="E740" s="13" t="s">
        <v>34</v>
      </c>
      <c r="F740" s="179">
        <v>2019</v>
      </c>
      <c r="G740" s="179">
        <v>10</v>
      </c>
      <c r="H740" s="191"/>
      <c r="I740" s="39" t="str">
        <f t="shared" si="164"/>
        <v>Q3</v>
      </c>
      <c r="J740" s="191" t="s">
        <v>861</v>
      </c>
      <c r="K740" s="191" t="s">
        <v>862</v>
      </c>
      <c r="L740" s="17" t="s">
        <v>54</v>
      </c>
      <c r="M740" s="13" t="s">
        <v>46</v>
      </c>
      <c r="N740" s="13">
        <v>1</v>
      </c>
      <c r="O740" s="13"/>
      <c r="P740" s="39" t="str">
        <f t="shared" si="165"/>
        <v>MAIN UNIT</v>
      </c>
      <c r="Q740" s="13" t="s">
        <v>55</v>
      </c>
      <c r="R740" s="13" t="s">
        <v>48</v>
      </c>
      <c r="S740" s="13" t="s">
        <v>36</v>
      </c>
      <c r="T740" s="13" t="s">
        <v>107</v>
      </c>
      <c r="U740" s="13" t="s">
        <v>65</v>
      </c>
      <c r="V740" s="13" t="s">
        <v>288</v>
      </c>
      <c r="W740" s="13" t="s">
        <v>50</v>
      </c>
      <c r="X740" s="192">
        <v>550000</v>
      </c>
      <c r="Y740" s="193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85">
        <f t="shared" si="166"/>
        <v>55161.836283185832</v>
      </c>
      <c r="AD740" s="141">
        <v>0.10349999999999999</v>
      </c>
      <c r="AE740" s="186">
        <f t="shared" si="167"/>
        <v>1</v>
      </c>
      <c r="AF740" s="186">
        <f>IF(AND(COUNTIFS($J$18:J740,J740)=1,AE740=1),1,"")</f>
        <v>1</v>
      </c>
      <c r="AG740" s="186">
        <f>IF(C740="","",IF(AND(COUNTIFS($J$18:J740,J740)=1,C740&lt;&gt;""),1,""))</f>
        <v>1</v>
      </c>
      <c r="AH740" s="186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214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34</v>
      </c>
      <c r="B741" s="179">
        <v>2019</v>
      </c>
      <c r="C741" s="179">
        <v>9</v>
      </c>
      <c r="D741" s="39" t="str">
        <f t="shared" si="177"/>
        <v>Q2</v>
      </c>
      <c r="E741" s="13" t="s">
        <v>34</v>
      </c>
      <c r="F741" s="179">
        <v>2019</v>
      </c>
      <c r="G741" s="179">
        <v>10</v>
      </c>
      <c r="H741" s="191"/>
      <c r="I741" s="39" t="str">
        <f t="shared" si="164"/>
        <v>Q3</v>
      </c>
      <c r="J741" s="191" t="s">
        <v>861</v>
      </c>
      <c r="K741" s="191" t="s">
        <v>862</v>
      </c>
      <c r="L741" s="17" t="s">
        <v>78</v>
      </c>
      <c r="M741" s="13" t="s">
        <v>46</v>
      </c>
      <c r="N741" s="13">
        <v>1</v>
      </c>
      <c r="O741" s="13"/>
      <c r="P741" s="39" t="str">
        <f t="shared" si="165"/>
        <v>MAIN UNIT</v>
      </c>
      <c r="Q741" s="13" t="s">
        <v>55</v>
      </c>
      <c r="R741" s="13" t="s">
        <v>48</v>
      </c>
      <c r="S741" s="13" t="s">
        <v>36</v>
      </c>
      <c r="T741" s="13" t="s">
        <v>107</v>
      </c>
      <c r="U741" s="13" t="s">
        <v>65</v>
      </c>
      <c r="V741" s="13" t="s">
        <v>288</v>
      </c>
      <c r="W741" s="13" t="s">
        <v>50</v>
      </c>
      <c r="X741" s="192">
        <v>944400</v>
      </c>
      <c r="Y741" s="193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85">
        <f t="shared" si="166"/>
        <v>94717.887610619466</v>
      </c>
      <c r="AD741" s="141">
        <v>0.10349999999999999</v>
      </c>
      <c r="AE741" s="186">
        <f t="shared" si="167"/>
        <v>1</v>
      </c>
      <c r="AF741" s="186" t="str">
        <f>IF(AND(COUNTIFS($J$18:J741,J741)=1,AE741=1),1,"")</f>
        <v/>
      </c>
      <c r="AG741" s="186" t="str">
        <f>IF(C741="","",IF(AND(COUNTIFS($J$18:J741,J741)=1,C741&lt;&gt;""),1,""))</f>
        <v/>
      </c>
      <c r="AH741" s="186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214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34</v>
      </c>
      <c r="B742" s="179">
        <v>2019</v>
      </c>
      <c r="C742" s="179">
        <v>9</v>
      </c>
      <c r="D742" s="39" t="str">
        <f t="shared" si="177"/>
        <v>Q2</v>
      </c>
      <c r="E742" s="13" t="s">
        <v>34</v>
      </c>
      <c r="F742" s="179">
        <v>2019</v>
      </c>
      <c r="G742" s="179">
        <v>10</v>
      </c>
      <c r="H742" s="191"/>
      <c r="I742" s="39" t="str">
        <f t="shared" si="164"/>
        <v>Q3</v>
      </c>
      <c r="J742" s="191" t="s">
        <v>863</v>
      </c>
      <c r="K742" s="191" t="s">
        <v>864</v>
      </c>
      <c r="L742" s="17" t="s">
        <v>78</v>
      </c>
      <c r="M742" s="13" t="s">
        <v>46</v>
      </c>
      <c r="N742" s="13">
        <v>2</v>
      </c>
      <c r="O742" s="13"/>
      <c r="P742" s="39" t="str">
        <f t="shared" si="165"/>
        <v>MAIN UNIT</v>
      </c>
      <c r="Q742" s="13" t="s">
        <v>47</v>
      </c>
      <c r="R742" s="13" t="s">
        <v>48</v>
      </c>
      <c r="S742" s="13" t="s">
        <v>36</v>
      </c>
      <c r="T742" s="13" t="s">
        <v>64</v>
      </c>
      <c r="U742" s="13" t="s">
        <v>65</v>
      </c>
      <c r="V742" s="13" t="s">
        <v>118</v>
      </c>
      <c r="W742" s="13" t="s">
        <v>50</v>
      </c>
      <c r="X742" s="192">
        <v>690000</v>
      </c>
      <c r="Y742" s="193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85">
        <f t="shared" si="166"/>
        <v>129713.89380530975</v>
      </c>
      <c r="AD742" s="141">
        <v>9.7000000000000003E-2</v>
      </c>
      <c r="AE742" s="186">
        <f t="shared" si="167"/>
        <v>0</v>
      </c>
      <c r="AF742" s="186" t="str">
        <f>IF(AND(COUNTIFS($J$18:J742,J742)=1,AE742=1),1,"")</f>
        <v/>
      </c>
      <c r="AG742" s="186">
        <f>IF(C742="","",IF(AND(COUNTIFS($J$18:J742,J742)=1,C742&lt;&gt;""),1,""))</f>
        <v>1</v>
      </c>
      <c r="AH742" s="186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214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34</v>
      </c>
      <c r="B743" s="179">
        <v>2019</v>
      </c>
      <c r="C743" s="179">
        <v>9</v>
      </c>
      <c r="D743" s="39" t="str">
        <f t="shared" si="177"/>
        <v>Q2</v>
      </c>
      <c r="E743" s="13" t="s">
        <v>34</v>
      </c>
      <c r="F743" s="179">
        <v>2019</v>
      </c>
      <c r="G743" s="179">
        <v>10</v>
      </c>
      <c r="H743" s="191"/>
      <c r="I743" s="39" t="str">
        <f t="shared" si="164"/>
        <v>Q3</v>
      </c>
      <c r="J743" s="191" t="s">
        <v>865</v>
      </c>
      <c r="K743" s="191" t="s">
        <v>866</v>
      </c>
      <c r="L743" s="17" t="s">
        <v>78</v>
      </c>
      <c r="M743" s="13" t="s">
        <v>46</v>
      </c>
      <c r="N743" s="13">
        <v>1</v>
      </c>
      <c r="O743" s="13"/>
      <c r="P743" s="39" t="str">
        <f t="shared" si="165"/>
        <v>MAIN UNIT</v>
      </c>
      <c r="Q743" s="13" t="s">
        <v>47</v>
      </c>
      <c r="R743" s="13" t="s">
        <v>48</v>
      </c>
      <c r="S743" s="13" t="s">
        <v>36</v>
      </c>
      <c r="T743" s="13" t="s">
        <v>64</v>
      </c>
      <c r="U743" s="13" t="s">
        <v>65</v>
      </c>
      <c r="V743" s="13" t="s">
        <v>98</v>
      </c>
      <c r="W743" s="13" t="s">
        <v>50</v>
      </c>
      <c r="X743" s="192">
        <v>1300000</v>
      </c>
      <c r="Y743" s="193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85">
        <f t="shared" si="166"/>
        <v>157088.89380530972</v>
      </c>
      <c r="AD743" s="141">
        <v>0.12470000000000001</v>
      </c>
      <c r="AE743" s="186">
        <f t="shared" si="167"/>
        <v>0</v>
      </c>
      <c r="AF743" s="186" t="str">
        <f>IF(AND(COUNTIFS($J$18:J743,J743)=1,AE743=1),1,"")</f>
        <v/>
      </c>
      <c r="AG743" s="186">
        <f>IF(C743="","",IF(AND(COUNTIFS($J$18:J743,J743)=1,C743&lt;&gt;""),1,""))</f>
        <v>1</v>
      </c>
      <c r="AH743" s="186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214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34</v>
      </c>
      <c r="B744" s="179">
        <v>2019</v>
      </c>
      <c r="C744" s="179">
        <v>9</v>
      </c>
      <c r="D744" s="39" t="str">
        <f t="shared" si="177"/>
        <v>Q2</v>
      </c>
      <c r="E744" s="13" t="s">
        <v>34</v>
      </c>
      <c r="F744" s="179">
        <v>2019</v>
      </c>
      <c r="G744" s="179">
        <v>10</v>
      </c>
      <c r="H744" s="191"/>
      <c r="I744" s="39" t="str">
        <f t="shared" si="164"/>
        <v>Q3</v>
      </c>
      <c r="J744" s="191" t="s">
        <v>865</v>
      </c>
      <c r="K744" s="191" t="s">
        <v>866</v>
      </c>
      <c r="L744" s="17" t="s">
        <v>78</v>
      </c>
      <c r="M744" s="13" t="s">
        <v>46</v>
      </c>
      <c r="N744" s="13">
        <v>1</v>
      </c>
      <c r="O744" s="13"/>
      <c r="P744" s="39" t="str">
        <f t="shared" si="165"/>
        <v>MAIN UNIT</v>
      </c>
      <c r="Q744" s="13" t="s">
        <v>47</v>
      </c>
      <c r="R744" s="13" t="s">
        <v>48</v>
      </c>
      <c r="S744" s="13" t="s">
        <v>36</v>
      </c>
      <c r="T744" s="13" t="s">
        <v>64</v>
      </c>
      <c r="U744" s="13" t="s">
        <v>65</v>
      </c>
      <c r="V744" s="13" t="s">
        <v>98</v>
      </c>
      <c r="W744" s="13" t="s">
        <v>50</v>
      </c>
      <c r="X744" s="192">
        <v>1300000</v>
      </c>
      <c r="Y744" s="193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85">
        <f t="shared" si="166"/>
        <v>157088.89380530972</v>
      </c>
      <c r="AD744" s="141">
        <v>0.12470000000000001</v>
      </c>
      <c r="AE744" s="186">
        <f t="shared" si="167"/>
        <v>0</v>
      </c>
      <c r="AF744" s="186" t="str">
        <f>IF(AND(COUNTIFS($J$18:J744,J744)=1,AE744=1),1,"")</f>
        <v/>
      </c>
      <c r="AG744" s="186" t="str">
        <f>IF(C744="","",IF(AND(COUNTIFS($J$18:J744,J744)=1,C744&lt;&gt;""),1,""))</f>
        <v/>
      </c>
      <c r="AH744" s="186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214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34</v>
      </c>
      <c r="B745" s="179">
        <v>2019</v>
      </c>
      <c r="C745" s="179">
        <v>9</v>
      </c>
      <c r="D745" s="39" t="str">
        <f t="shared" si="177"/>
        <v>Q2</v>
      </c>
      <c r="E745" s="13" t="s">
        <v>34</v>
      </c>
      <c r="F745" s="179">
        <v>2019</v>
      </c>
      <c r="G745" s="179">
        <v>10</v>
      </c>
      <c r="H745" s="191"/>
      <c r="I745" s="39" t="str">
        <f t="shared" si="164"/>
        <v>Q3</v>
      </c>
      <c r="J745" s="191" t="s">
        <v>867</v>
      </c>
      <c r="K745" s="191" t="s">
        <v>3083</v>
      </c>
      <c r="L745" s="17" t="s">
        <v>54</v>
      </c>
      <c r="M745" s="13" t="s">
        <v>46</v>
      </c>
      <c r="N745" s="13">
        <v>1</v>
      </c>
      <c r="O745" s="13"/>
      <c r="P745" s="39" t="str">
        <f t="shared" si="165"/>
        <v>MAIN UNIT</v>
      </c>
      <c r="Q745" s="13" t="s">
        <v>47</v>
      </c>
      <c r="R745" s="13" t="s">
        <v>48</v>
      </c>
      <c r="S745" s="13" t="s">
        <v>37</v>
      </c>
      <c r="T745" s="13" t="s">
        <v>220</v>
      </c>
      <c r="U745" s="13" t="s">
        <v>57</v>
      </c>
      <c r="V745" s="13" t="s">
        <v>58</v>
      </c>
      <c r="W745" s="13" t="s">
        <v>50</v>
      </c>
      <c r="X745" s="192">
        <v>515000</v>
      </c>
      <c r="Y745" s="193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85">
        <f t="shared" si="166"/>
        <v>63628.705752212387</v>
      </c>
      <c r="AD745" s="141">
        <v>0.1275</v>
      </c>
      <c r="AE745" s="186">
        <f t="shared" si="167"/>
        <v>0</v>
      </c>
      <c r="AF745" s="186" t="str">
        <f>IF(AND(COUNTIFS($J$18:J745,J745)=1,AE745=1),1,"")</f>
        <v/>
      </c>
      <c r="AG745" s="186">
        <f>IF(C745="","",IF(AND(COUNTIFS($J$18:J745,J745)=1,C745&lt;&gt;""),1,""))</f>
        <v>1</v>
      </c>
      <c r="AH745" s="186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214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34</v>
      </c>
      <c r="B746" s="179">
        <v>2019</v>
      </c>
      <c r="C746" s="179">
        <v>9</v>
      </c>
      <c r="D746" s="39" t="str">
        <f t="shared" si="177"/>
        <v>Q2</v>
      </c>
      <c r="E746" s="13" t="s">
        <v>34</v>
      </c>
      <c r="F746" s="179">
        <v>2019</v>
      </c>
      <c r="G746" s="179">
        <v>10</v>
      </c>
      <c r="H746" s="191"/>
      <c r="I746" s="39" t="str">
        <f t="shared" si="164"/>
        <v>Q3</v>
      </c>
      <c r="J746" s="191" t="s">
        <v>868</v>
      </c>
      <c r="K746" s="191" t="s">
        <v>869</v>
      </c>
      <c r="L746" s="17" t="s">
        <v>78</v>
      </c>
      <c r="M746" s="13" t="s">
        <v>46</v>
      </c>
      <c r="N746" s="13">
        <v>1</v>
      </c>
      <c r="O746" s="13"/>
      <c r="P746" s="39" t="str">
        <f t="shared" si="165"/>
        <v>MAIN UNIT</v>
      </c>
      <c r="Q746" s="13" t="s">
        <v>55</v>
      </c>
      <c r="R746" s="13" t="s">
        <v>48</v>
      </c>
      <c r="S746" s="13" t="s">
        <v>36</v>
      </c>
      <c r="T746" s="13" t="s">
        <v>64</v>
      </c>
      <c r="U746" s="13" t="s">
        <v>65</v>
      </c>
      <c r="V746" s="13" t="s">
        <v>622</v>
      </c>
      <c r="W746" s="13" t="s">
        <v>50</v>
      </c>
      <c r="X746" s="192">
        <v>880000</v>
      </c>
      <c r="Y746" s="193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85">
        <f t="shared" si="166"/>
        <v>100453.16814159293</v>
      </c>
      <c r="AD746" s="141">
        <v>0.1178</v>
      </c>
      <c r="AE746" s="186">
        <f t="shared" si="167"/>
        <v>1</v>
      </c>
      <c r="AF746" s="186">
        <f>IF(AND(COUNTIFS($J$18:J746,J746)=1,AE746=1),1,"")</f>
        <v>1</v>
      </c>
      <c r="AG746" s="186">
        <f>IF(C746="","",IF(AND(COUNTIFS($J$18:J746,J746)=1,C746&lt;&gt;""),1,""))</f>
        <v>1</v>
      </c>
      <c r="AH746" s="186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214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34</v>
      </c>
      <c r="B747" s="179">
        <v>2019</v>
      </c>
      <c r="C747" s="179">
        <v>9</v>
      </c>
      <c r="D747" s="39" t="str">
        <f t="shared" si="177"/>
        <v>Q2</v>
      </c>
      <c r="E747" s="13" t="s">
        <v>34</v>
      </c>
      <c r="F747" s="179">
        <v>2019</v>
      </c>
      <c r="G747" s="179">
        <v>10</v>
      </c>
      <c r="H747" s="191"/>
      <c r="I747" s="39" t="str">
        <f t="shared" si="164"/>
        <v>Q3</v>
      </c>
      <c r="J747" s="191" t="s">
        <v>868</v>
      </c>
      <c r="K747" s="191" t="s">
        <v>869</v>
      </c>
      <c r="L747" s="17" t="s">
        <v>54</v>
      </c>
      <c r="M747" s="13" t="s">
        <v>46</v>
      </c>
      <c r="N747" s="13">
        <v>1</v>
      </c>
      <c r="O747" s="13"/>
      <c r="P747" s="39" t="str">
        <f t="shared" si="165"/>
        <v>MAIN UNIT</v>
      </c>
      <c r="Q747" s="13" t="s">
        <v>55</v>
      </c>
      <c r="R747" s="13" t="s">
        <v>48</v>
      </c>
      <c r="S747" s="13" t="s">
        <v>36</v>
      </c>
      <c r="T747" s="13" t="s">
        <v>64</v>
      </c>
      <c r="U747" s="13" t="s">
        <v>65</v>
      </c>
      <c r="V747" s="13" t="s">
        <v>622</v>
      </c>
      <c r="W747" s="13" t="s">
        <v>50</v>
      </c>
      <c r="X747" s="192">
        <v>600000</v>
      </c>
      <c r="Y747" s="193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85">
        <f t="shared" si="166"/>
        <v>68490.796460176993</v>
      </c>
      <c r="AD747" s="141">
        <v>0.1178</v>
      </c>
      <c r="AE747" s="186">
        <f t="shared" si="167"/>
        <v>1</v>
      </c>
      <c r="AF747" s="186" t="str">
        <f>IF(AND(COUNTIFS($J$18:J747,J747)=1,AE747=1),1,"")</f>
        <v/>
      </c>
      <c r="AG747" s="186" t="str">
        <f>IF(C747="","",IF(AND(COUNTIFS($J$18:J747,J747)=1,C747&lt;&gt;""),1,""))</f>
        <v/>
      </c>
      <c r="AH747" s="186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214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34</v>
      </c>
      <c r="B748" s="179">
        <v>2019</v>
      </c>
      <c r="C748" s="179">
        <v>9</v>
      </c>
      <c r="D748" s="39" t="str">
        <f t="shared" si="177"/>
        <v>Q2</v>
      </c>
      <c r="E748" s="13" t="s">
        <v>34</v>
      </c>
      <c r="F748" s="179">
        <v>2019</v>
      </c>
      <c r="G748" s="179">
        <v>10</v>
      </c>
      <c r="H748" s="191"/>
      <c r="I748" s="39" t="str">
        <f t="shared" si="164"/>
        <v>Q3</v>
      </c>
      <c r="J748" s="191" t="s">
        <v>870</v>
      </c>
      <c r="K748" s="191" t="s">
        <v>319</v>
      </c>
      <c r="L748" s="17" t="s">
        <v>54</v>
      </c>
      <c r="M748" s="13" t="s">
        <v>46</v>
      </c>
      <c r="N748" s="13">
        <v>1</v>
      </c>
      <c r="O748" s="13"/>
      <c r="P748" s="39" t="str">
        <f t="shared" si="165"/>
        <v>MAIN UNIT</v>
      </c>
      <c r="Q748" s="13" t="s">
        <v>47</v>
      </c>
      <c r="R748" s="13" t="s">
        <v>48</v>
      </c>
      <c r="S748" s="13" t="s">
        <v>36</v>
      </c>
      <c r="T748" s="13" t="s">
        <v>64</v>
      </c>
      <c r="U748" s="13" t="s">
        <v>65</v>
      </c>
      <c r="V748" s="13" t="s">
        <v>288</v>
      </c>
      <c r="W748" s="13" t="s">
        <v>50</v>
      </c>
      <c r="X748" s="192">
        <v>560000</v>
      </c>
      <c r="Y748" s="193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85">
        <f t="shared" si="166"/>
        <v>64521.663716814168</v>
      </c>
      <c r="AD748" s="141">
        <v>0.11890000000000001</v>
      </c>
      <c r="AE748" s="186">
        <f t="shared" si="167"/>
        <v>0</v>
      </c>
      <c r="AF748" s="186" t="str">
        <f>IF(AND(COUNTIFS($J$18:J748,J748)=1,AE748=1),1,"")</f>
        <v/>
      </c>
      <c r="AG748" s="186">
        <f>IF(C748="","",IF(AND(COUNTIFS($J$18:J748,J748)=1,C748&lt;&gt;""),1,""))</f>
        <v>1</v>
      </c>
      <c r="AH748" s="186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214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34</v>
      </c>
      <c r="B749" s="179">
        <v>2019</v>
      </c>
      <c r="C749" s="179">
        <v>9</v>
      </c>
      <c r="D749" s="39" t="str">
        <f t="shared" si="177"/>
        <v>Q2</v>
      </c>
      <c r="E749" s="13" t="s">
        <v>34</v>
      </c>
      <c r="F749" s="179">
        <v>2019</v>
      </c>
      <c r="G749" s="179">
        <v>10</v>
      </c>
      <c r="H749" s="191"/>
      <c r="I749" s="39" t="str">
        <f t="shared" si="164"/>
        <v>Q3</v>
      </c>
      <c r="J749" s="191" t="s">
        <v>871</v>
      </c>
      <c r="K749" s="191" t="s">
        <v>3128</v>
      </c>
      <c r="L749" s="17" t="s">
        <v>78</v>
      </c>
      <c r="M749" s="13" t="s">
        <v>46</v>
      </c>
      <c r="N749" s="13">
        <v>1</v>
      </c>
      <c r="O749" s="13"/>
      <c r="P749" s="39" t="str">
        <f t="shared" si="165"/>
        <v>MAIN UNIT</v>
      </c>
      <c r="Q749" s="13" t="s">
        <v>47</v>
      </c>
      <c r="R749" s="13" t="s">
        <v>48</v>
      </c>
      <c r="S749" s="13" t="s">
        <v>38</v>
      </c>
      <c r="T749" s="13" t="s">
        <v>872</v>
      </c>
      <c r="U749" s="13" t="s">
        <v>136</v>
      </c>
      <c r="V749" s="13" t="s">
        <v>520</v>
      </c>
      <c r="W749" s="13" t="s">
        <v>50</v>
      </c>
      <c r="X749" s="192">
        <v>1000000</v>
      </c>
      <c r="Y749" s="193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85">
        <f t="shared" si="166"/>
        <v>79557.079646017708</v>
      </c>
      <c r="AD749" s="141">
        <v>8.2100000000000006E-2</v>
      </c>
      <c r="AE749" s="186">
        <f t="shared" si="167"/>
        <v>0</v>
      </c>
      <c r="AF749" s="186" t="str">
        <f>IF(AND(COUNTIFS($J$18:J749,J749)=1,AE749=1),1,"")</f>
        <v/>
      </c>
      <c r="AG749" s="186">
        <f>IF(C749="","",IF(AND(COUNTIFS($J$18:J749,J749)=1,C749&lt;&gt;""),1,""))</f>
        <v>1</v>
      </c>
      <c r="AH749" s="186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214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34</v>
      </c>
      <c r="B750" s="179">
        <v>2019</v>
      </c>
      <c r="C750" s="179">
        <v>9</v>
      </c>
      <c r="D750" s="39" t="str">
        <f t="shared" si="177"/>
        <v>Q2</v>
      </c>
      <c r="E750" s="13" t="s">
        <v>34</v>
      </c>
      <c r="F750" s="179">
        <v>2019</v>
      </c>
      <c r="G750" s="179">
        <v>10</v>
      </c>
      <c r="H750" s="191"/>
      <c r="I750" s="39" t="str">
        <f t="shared" si="164"/>
        <v>Q3</v>
      </c>
      <c r="J750" s="191" t="s">
        <v>871</v>
      </c>
      <c r="K750" s="191" t="s">
        <v>3128</v>
      </c>
      <c r="L750" s="17" t="s">
        <v>78</v>
      </c>
      <c r="M750" s="13" t="s">
        <v>46</v>
      </c>
      <c r="N750" s="13">
        <v>1</v>
      </c>
      <c r="O750" s="13"/>
      <c r="P750" s="39" t="str">
        <f t="shared" si="165"/>
        <v>MAIN UNIT</v>
      </c>
      <c r="Q750" s="13" t="s">
        <v>47</v>
      </c>
      <c r="R750" s="13" t="s">
        <v>48</v>
      </c>
      <c r="S750" s="13" t="s">
        <v>38</v>
      </c>
      <c r="T750" s="13" t="s">
        <v>872</v>
      </c>
      <c r="U750" s="13" t="s">
        <v>136</v>
      </c>
      <c r="V750" s="13" t="s">
        <v>520</v>
      </c>
      <c r="W750" s="13" t="s">
        <v>50</v>
      </c>
      <c r="X750" s="192">
        <v>1000000</v>
      </c>
      <c r="Y750" s="193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85">
        <f t="shared" si="166"/>
        <v>79557.079646017708</v>
      </c>
      <c r="AD750" s="141">
        <v>8.2100000000000006E-2</v>
      </c>
      <c r="AE750" s="186">
        <f t="shared" si="167"/>
        <v>0</v>
      </c>
      <c r="AF750" s="186" t="str">
        <f>IF(AND(COUNTIFS($J$18:J750,J750)=1,AE750=1),1,"")</f>
        <v/>
      </c>
      <c r="AG750" s="186" t="str">
        <f>IF(C750="","",IF(AND(COUNTIFS($J$18:J750,J750)=1,C750&lt;&gt;""),1,""))</f>
        <v/>
      </c>
      <c r="AH750" s="186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214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34</v>
      </c>
      <c r="B751" s="179">
        <v>2019</v>
      </c>
      <c r="C751" s="179">
        <v>9</v>
      </c>
      <c r="D751" s="39" t="str">
        <f t="shared" si="177"/>
        <v>Q2</v>
      </c>
      <c r="E751" s="13" t="s">
        <v>34</v>
      </c>
      <c r="F751" s="179">
        <v>2019</v>
      </c>
      <c r="G751" s="179">
        <v>10</v>
      </c>
      <c r="H751" s="191"/>
      <c r="I751" s="39" t="str">
        <f t="shared" si="164"/>
        <v>Q3</v>
      </c>
      <c r="J751" s="191" t="s">
        <v>871</v>
      </c>
      <c r="K751" s="191" t="s">
        <v>3128</v>
      </c>
      <c r="L751" s="17" t="s">
        <v>54</v>
      </c>
      <c r="M751" s="13" t="s">
        <v>46</v>
      </c>
      <c r="N751" s="13">
        <v>1</v>
      </c>
      <c r="O751" s="13"/>
      <c r="P751" s="39" t="str">
        <f t="shared" si="165"/>
        <v>MAIN UNIT</v>
      </c>
      <c r="Q751" s="13" t="s">
        <v>47</v>
      </c>
      <c r="R751" s="13" t="s">
        <v>48</v>
      </c>
      <c r="S751" s="13" t="s">
        <v>38</v>
      </c>
      <c r="T751" s="13" t="s">
        <v>872</v>
      </c>
      <c r="U751" s="13" t="s">
        <v>136</v>
      </c>
      <c r="V751" s="13" t="s">
        <v>520</v>
      </c>
      <c r="W751" s="13" t="s">
        <v>50</v>
      </c>
      <c r="X751" s="192">
        <v>975000</v>
      </c>
      <c r="Y751" s="193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85">
        <f t="shared" si="166"/>
        <v>77568.15265486727</v>
      </c>
      <c r="AD751" s="141">
        <v>8.2100000000000006E-2</v>
      </c>
      <c r="AE751" s="186">
        <f t="shared" si="167"/>
        <v>0</v>
      </c>
      <c r="AF751" s="186" t="str">
        <f>IF(AND(COUNTIFS($J$18:J751,J751)=1,AE751=1),1,"")</f>
        <v/>
      </c>
      <c r="AG751" s="186" t="str">
        <f>IF(C751="","",IF(AND(COUNTIFS($J$18:J751,J751)=1,C751&lt;&gt;""),1,""))</f>
        <v/>
      </c>
      <c r="AH751" s="186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214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34</v>
      </c>
      <c r="B752" s="179">
        <v>2019</v>
      </c>
      <c r="C752" s="179">
        <v>9</v>
      </c>
      <c r="D752" s="39" t="str">
        <f t="shared" si="177"/>
        <v>Q2</v>
      </c>
      <c r="E752" s="13" t="s">
        <v>34</v>
      </c>
      <c r="F752" s="179">
        <v>2019</v>
      </c>
      <c r="G752" s="179">
        <v>10</v>
      </c>
      <c r="H752" s="191"/>
      <c r="I752" s="39" t="str">
        <f t="shared" si="164"/>
        <v>Q3</v>
      </c>
      <c r="J752" s="191" t="s">
        <v>873</v>
      </c>
      <c r="K752" s="191" t="s">
        <v>874</v>
      </c>
      <c r="L752" s="17" t="s">
        <v>54</v>
      </c>
      <c r="M752" s="13" t="s">
        <v>46</v>
      </c>
      <c r="N752" s="13">
        <v>1</v>
      </c>
      <c r="O752" s="13"/>
      <c r="P752" s="39" t="str">
        <f t="shared" si="165"/>
        <v>MAIN UNIT</v>
      </c>
      <c r="Q752" s="13" t="s">
        <v>55</v>
      </c>
      <c r="R752" s="13" t="s">
        <v>48</v>
      </c>
      <c r="S752" s="13" t="s">
        <v>38</v>
      </c>
      <c r="T752" s="13" t="s">
        <v>324</v>
      </c>
      <c r="U752" s="13" t="s">
        <v>136</v>
      </c>
      <c r="V752" s="13" t="s">
        <v>471</v>
      </c>
      <c r="W752" s="13" t="s">
        <v>50</v>
      </c>
      <c r="X752" s="192">
        <v>672500</v>
      </c>
      <c r="Y752" s="193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85">
        <f t="shared" si="166"/>
        <v>65492.870575221241</v>
      </c>
      <c r="AD752" s="141">
        <v>0.10050000000000001</v>
      </c>
      <c r="AE752" s="186">
        <f t="shared" si="167"/>
        <v>1</v>
      </c>
      <c r="AF752" s="186">
        <f>IF(AND(COUNTIFS($J$18:J752,J752)=1,AE752=1),1,"")</f>
        <v>1</v>
      </c>
      <c r="AG752" s="186">
        <f>IF(C752="","",IF(AND(COUNTIFS($J$18:J752,J752)=1,C752&lt;&gt;""),1,""))</f>
        <v>1</v>
      </c>
      <c r="AH752" s="186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214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34</v>
      </c>
      <c r="B753" s="179">
        <v>2019</v>
      </c>
      <c r="C753" s="179">
        <v>9</v>
      </c>
      <c r="D753" s="39" t="str">
        <f t="shared" si="177"/>
        <v>Q2</v>
      </c>
      <c r="E753" s="13" t="s">
        <v>34</v>
      </c>
      <c r="F753" s="179">
        <v>2019</v>
      </c>
      <c r="G753" s="179">
        <v>10</v>
      </c>
      <c r="H753" s="191"/>
      <c r="I753" s="39" t="str">
        <f t="shared" si="164"/>
        <v>Q3</v>
      </c>
      <c r="J753" s="191" t="s">
        <v>875</v>
      </c>
      <c r="K753" s="191" t="s">
        <v>876</v>
      </c>
      <c r="L753" s="17" t="s">
        <v>78</v>
      </c>
      <c r="M753" s="13" t="s">
        <v>46</v>
      </c>
      <c r="N753" s="13">
        <v>1</v>
      </c>
      <c r="O753" s="13"/>
      <c r="P753" s="39" t="str">
        <f t="shared" si="165"/>
        <v>MAIN UNIT</v>
      </c>
      <c r="Q753" s="13" t="s">
        <v>55</v>
      </c>
      <c r="R753" s="13" t="s">
        <v>48</v>
      </c>
      <c r="S753" s="13" t="s">
        <v>38</v>
      </c>
      <c r="T753" s="13" t="s">
        <v>324</v>
      </c>
      <c r="U753" s="13" t="s">
        <v>136</v>
      </c>
      <c r="V753" s="13" t="s">
        <v>877</v>
      </c>
      <c r="W753" s="13" t="s">
        <v>50</v>
      </c>
      <c r="X753" s="192">
        <v>970000</v>
      </c>
      <c r="Y753" s="193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85">
        <f t="shared" si="166"/>
        <v>69744.716814159299</v>
      </c>
      <c r="AD753" s="141">
        <v>7.4200000000000002E-2</v>
      </c>
      <c r="AE753" s="186">
        <f t="shared" si="167"/>
        <v>1</v>
      </c>
      <c r="AF753" s="186">
        <f>IF(AND(COUNTIFS($J$18:J753,J753)=1,AE753=1),1,"")</f>
        <v>1</v>
      </c>
      <c r="AG753" s="186">
        <f>IF(C753="","",IF(AND(COUNTIFS($J$18:J753,J753)=1,C753&lt;&gt;""),1,""))</f>
        <v>1</v>
      </c>
      <c r="AH753" s="186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214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34</v>
      </c>
      <c r="B754" s="179">
        <v>2019</v>
      </c>
      <c r="C754" s="179">
        <v>8</v>
      </c>
      <c r="D754" s="39" t="str">
        <f t="shared" si="177"/>
        <v>Q2</v>
      </c>
      <c r="E754" s="13" t="s">
        <v>34</v>
      </c>
      <c r="F754" s="179">
        <v>2019</v>
      </c>
      <c r="G754" s="179">
        <v>9</v>
      </c>
      <c r="H754" s="191"/>
      <c r="I754" s="39" t="str">
        <f t="shared" si="164"/>
        <v>Q2</v>
      </c>
      <c r="J754" s="191" t="s">
        <v>878</v>
      </c>
      <c r="K754" s="191" t="s">
        <v>3128</v>
      </c>
      <c r="L754" s="17" t="s">
        <v>78</v>
      </c>
      <c r="M754" s="13" t="s">
        <v>46</v>
      </c>
      <c r="N754" s="13">
        <v>1</v>
      </c>
      <c r="O754" s="13"/>
      <c r="P754" s="39" t="str">
        <f t="shared" si="165"/>
        <v>MAIN UNIT</v>
      </c>
      <c r="Q754" s="13" t="s">
        <v>47</v>
      </c>
      <c r="R754" s="13" t="s">
        <v>48</v>
      </c>
      <c r="S754" s="13" t="s">
        <v>38</v>
      </c>
      <c r="T754" s="13" t="s">
        <v>872</v>
      </c>
      <c r="U754" s="13" t="s">
        <v>136</v>
      </c>
      <c r="V754" s="13" t="s">
        <v>520</v>
      </c>
      <c r="W754" s="13" t="s">
        <v>50</v>
      </c>
      <c r="X754" s="192">
        <v>900000</v>
      </c>
      <c r="Y754" s="193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85">
        <f t="shared" si="166"/>
        <v>92968.407079646029</v>
      </c>
      <c r="AD754" s="141">
        <v>0.1066</v>
      </c>
      <c r="AE754" s="186">
        <f t="shared" si="167"/>
        <v>0</v>
      </c>
      <c r="AF754" s="186" t="str">
        <f>IF(AND(COUNTIFS($J$18:J754,J754)=1,AE754=1),1,"")</f>
        <v/>
      </c>
      <c r="AG754" s="186">
        <f>IF(C754="","",IF(AND(COUNTIFS($J$18:J754,J754)=1,C754&lt;&gt;""),1,""))</f>
        <v>1</v>
      </c>
      <c r="AH754" s="186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214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34</v>
      </c>
      <c r="B755" s="179">
        <v>2019</v>
      </c>
      <c r="C755" s="179">
        <v>8</v>
      </c>
      <c r="D755" s="39" t="str">
        <f t="shared" si="177"/>
        <v>Q2</v>
      </c>
      <c r="E755" s="13" t="s">
        <v>34</v>
      </c>
      <c r="F755" s="179">
        <v>2019</v>
      </c>
      <c r="G755" s="179">
        <v>9</v>
      </c>
      <c r="H755" s="191"/>
      <c r="I755" s="39" t="str">
        <f t="shared" si="164"/>
        <v>Q2</v>
      </c>
      <c r="J755" s="191" t="s">
        <v>878</v>
      </c>
      <c r="K755" s="191" t="s">
        <v>3128</v>
      </c>
      <c r="L755" s="17" t="s">
        <v>78</v>
      </c>
      <c r="M755" s="13" t="s">
        <v>46</v>
      </c>
      <c r="N755" s="13">
        <v>1</v>
      </c>
      <c r="O755" s="13"/>
      <c r="P755" s="39" t="str">
        <f t="shared" si="165"/>
        <v>MAIN UNIT</v>
      </c>
      <c r="Q755" s="13" t="s">
        <v>47</v>
      </c>
      <c r="R755" s="13" t="s">
        <v>48</v>
      </c>
      <c r="S755" s="13" t="s">
        <v>38</v>
      </c>
      <c r="T755" s="13" t="s">
        <v>872</v>
      </c>
      <c r="U755" s="13" t="s">
        <v>136</v>
      </c>
      <c r="V755" s="13" t="s">
        <v>520</v>
      </c>
      <c r="W755" s="13" t="s">
        <v>50</v>
      </c>
      <c r="X755" s="192">
        <v>900000</v>
      </c>
      <c r="Y755" s="193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85">
        <f t="shared" si="166"/>
        <v>92968.407079646029</v>
      </c>
      <c r="AD755" s="141">
        <v>0.1066</v>
      </c>
      <c r="AE755" s="186">
        <f t="shared" si="167"/>
        <v>0</v>
      </c>
      <c r="AF755" s="186" t="str">
        <f>IF(AND(COUNTIFS($J$18:J755,J755)=1,AE755=1),1,"")</f>
        <v/>
      </c>
      <c r="AG755" s="186" t="str">
        <f>IF(C755="","",IF(AND(COUNTIFS($J$18:J755,J755)=1,C755&lt;&gt;""),1,""))</f>
        <v/>
      </c>
      <c r="AH755" s="186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214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34</v>
      </c>
      <c r="B756" s="179">
        <v>2019</v>
      </c>
      <c r="C756" s="179">
        <v>8</v>
      </c>
      <c r="D756" s="39" t="str">
        <f t="shared" si="177"/>
        <v>Q2</v>
      </c>
      <c r="E756" s="13" t="s">
        <v>34</v>
      </c>
      <c r="F756" s="179">
        <v>2019</v>
      </c>
      <c r="G756" s="179">
        <v>9</v>
      </c>
      <c r="H756" s="191"/>
      <c r="I756" s="39" t="str">
        <f t="shared" si="164"/>
        <v>Q2</v>
      </c>
      <c r="J756" s="191" t="s">
        <v>878</v>
      </c>
      <c r="K756" s="191" t="s">
        <v>3128</v>
      </c>
      <c r="L756" s="17" t="s">
        <v>54</v>
      </c>
      <c r="M756" s="13" t="s">
        <v>46</v>
      </c>
      <c r="N756" s="13">
        <v>1</v>
      </c>
      <c r="O756" s="13"/>
      <c r="P756" s="39" t="str">
        <f t="shared" si="165"/>
        <v>MAIN UNIT</v>
      </c>
      <c r="Q756" s="13" t="s">
        <v>47</v>
      </c>
      <c r="R756" s="13" t="s">
        <v>48</v>
      </c>
      <c r="S756" s="13" t="s">
        <v>38</v>
      </c>
      <c r="T756" s="13" t="s">
        <v>872</v>
      </c>
      <c r="U756" s="13" t="s">
        <v>136</v>
      </c>
      <c r="V756" s="13" t="s">
        <v>520</v>
      </c>
      <c r="W756" s="13" t="s">
        <v>50</v>
      </c>
      <c r="X756" s="192">
        <v>750000</v>
      </c>
      <c r="Y756" s="193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85">
        <f t="shared" si="166"/>
        <v>77473.672566371693</v>
      </c>
      <c r="AD756" s="141">
        <v>0.1066</v>
      </c>
      <c r="AE756" s="186">
        <f t="shared" si="167"/>
        <v>0</v>
      </c>
      <c r="AF756" s="186" t="str">
        <f>IF(AND(COUNTIFS($J$18:J756,J756)=1,AE756=1),1,"")</f>
        <v/>
      </c>
      <c r="AG756" s="186" t="str">
        <f>IF(C756="","",IF(AND(COUNTIFS($J$18:J756,J756)=1,C756&lt;&gt;""),1,""))</f>
        <v/>
      </c>
      <c r="AH756" s="186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214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34</v>
      </c>
      <c r="B757" s="179">
        <v>2019</v>
      </c>
      <c r="C757" s="179">
        <v>8</v>
      </c>
      <c r="D757" s="39" t="str">
        <f t="shared" si="177"/>
        <v>Q2</v>
      </c>
      <c r="E757" s="13" t="s">
        <v>34</v>
      </c>
      <c r="F757" s="179">
        <v>2019</v>
      </c>
      <c r="G757" s="179">
        <v>9</v>
      </c>
      <c r="H757" s="191"/>
      <c r="I757" s="39" t="str">
        <f t="shared" si="164"/>
        <v>Q2</v>
      </c>
      <c r="J757" s="191" t="s">
        <v>879</v>
      </c>
      <c r="K757" s="191" t="s">
        <v>880</v>
      </c>
      <c r="L757" s="17" t="s">
        <v>54</v>
      </c>
      <c r="M757" s="13" t="s">
        <v>46</v>
      </c>
      <c r="N757" s="13">
        <v>1</v>
      </c>
      <c r="O757" s="13"/>
      <c r="P757" s="39" t="str">
        <f t="shared" si="165"/>
        <v>MAIN UNIT</v>
      </c>
      <c r="Q757" s="13" t="s">
        <v>55</v>
      </c>
      <c r="R757" s="13" t="s">
        <v>48</v>
      </c>
      <c r="S757" s="13" t="s">
        <v>36</v>
      </c>
      <c r="T757" s="13" t="s">
        <v>64</v>
      </c>
      <c r="U757" s="13" t="s">
        <v>65</v>
      </c>
      <c r="V757" s="13" t="s">
        <v>288</v>
      </c>
      <c r="W757" s="13" t="s">
        <v>50</v>
      </c>
      <c r="X757" s="192">
        <v>540000</v>
      </c>
      <c r="Y757" s="193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85">
        <f t="shared" si="166"/>
        <v>70537.38053097346</v>
      </c>
      <c r="AD757" s="141">
        <v>0.1348</v>
      </c>
      <c r="AE757" s="186">
        <f t="shared" si="167"/>
        <v>1</v>
      </c>
      <c r="AF757" s="186">
        <f>IF(AND(COUNTIFS($J$18:J757,J757)=1,AE757=1),1,"")</f>
        <v>1</v>
      </c>
      <c r="AG757" s="186">
        <f>IF(C757="","",IF(AND(COUNTIFS($J$18:J757,J757)=1,C757&lt;&gt;""),1,""))</f>
        <v>1</v>
      </c>
      <c r="AH757" s="186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214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34</v>
      </c>
      <c r="B758" s="179">
        <v>2019</v>
      </c>
      <c r="C758" s="179">
        <v>8</v>
      </c>
      <c r="D758" s="39" t="str">
        <f t="shared" si="177"/>
        <v>Q2</v>
      </c>
      <c r="E758" s="13" t="s">
        <v>34</v>
      </c>
      <c r="F758" s="179">
        <v>2019</v>
      </c>
      <c r="G758" s="179">
        <v>9</v>
      </c>
      <c r="H758" s="191"/>
      <c r="I758" s="39" t="str">
        <f t="shared" si="164"/>
        <v>Q2</v>
      </c>
      <c r="J758" s="191" t="s">
        <v>619</v>
      </c>
      <c r="K758" s="191" t="s">
        <v>284</v>
      </c>
      <c r="L758" s="17" t="s">
        <v>54</v>
      </c>
      <c r="M758" s="13" t="s">
        <v>46</v>
      </c>
      <c r="N758" s="13">
        <v>1</v>
      </c>
      <c r="O758" s="13"/>
      <c r="P758" s="39" t="str">
        <f t="shared" si="165"/>
        <v>MAIN UNIT</v>
      </c>
      <c r="Q758" s="13" t="s">
        <v>47</v>
      </c>
      <c r="R758" s="13" t="s">
        <v>48</v>
      </c>
      <c r="S758" s="13" t="s">
        <v>36</v>
      </c>
      <c r="T758" s="13" t="s">
        <v>64</v>
      </c>
      <c r="U758" s="13" t="s">
        <v>65</v>
      </c>
      <c r="V758" s="13" t="s">
        <v>288</v>
      </c>
      <c r="W758" s="13" t="s">
        <v>50</v>
      </c>
      <c r="X758" s="192">
        <v>550000</v>
      </c>
      <c r="Y758" s="193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85">
        <f t="shared" si="166"/>
        <v>54415.685840707956</v>
      </c>
      <c r="AD758" s="141">
        <v>0.1021</v>
      </c>
      <c r="AE758" s="186">
        <f t="shared" si="167"/>
        <v>0</v>
      </c>
      <c r="AF758" s="186" t="str">
        <f>IF(AND(COUNTIFS($J$18:J758,J758)=1,AE758=1),1,"")</f>
        <v/>
      </c>
      <c r="AG758" s="186" t="str">
        <f>IF(C758="","",IF(AND(COUNTIFS($J$18:J758,J758)=1,C758&lt;&gt;""),1,""))</f>
        <v/>
      </c>
      <c r="AH758" s="186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214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34</v>
      </c>
      <c r="B759" s="179">
        <v>2019</v>
      </c>
      <c r="C759" s="179">
        <v>8</v>
      </c>
      <c r="D759" s="39" t="str">
        <f t="shared" si="177"/>
        <v>Q2</v>
      </c>
      <c r="E759" s="13" t="s">
        <v>34</v>
      </c>
      <c r="F759" s="179">
        <v>2019</v>
      </c>
      <c r="G759" s="179">
        <v>9</v>
      </c>
      <c r="H759" s="191"/>
      <c r="I759" s="39" t="str">
        <f t="shared" si="164"/>
        <v>Q2</v>
      </c>
      <c r="J759" s="191" t="s">
        <v>881</v>
      </c>
      <c r="K759" s="191" t="s">
        <v>866</v>
      </c>
      <c r="L759" s="17" t="s">
        <v>78</v>
      </c>
      <c r="M759" s="13" t="s">
        <v>46</v>
      </c>
      <c r="N759" s="13">
        <v>1</v>
      </c>
      <c r="O759" s="13"/>
      <c r="P759" s="39" t="str">
        <f t="shared" si="165"/>
        <v>MAIN UNIT</v>
      </c>
      <c r="Q759" s="13" t="s">
        <v>55</v>
      </c>
      <c r="R759" s="13" t="s">
        <v>48</v>
      </c>
      <c r="S759" s="13" t="s">
        <v>36</v>
      </c>
      <c r="T759" s="13" t="s">
        <v>64</v>
      </c>
      <c r="U759" s="13" t="s">
        <v>65</v>
      </c>
      <c r="V759" s="13" t="s">
        <v>98</v>
      </c>
      <c r="W759" s="13" t="s">
        <v>50</v>
      </c>
      <c r="X759" s="192">
        <v>993333.33</v>
      </c>
      <c r="Y759" s="193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85">
        <f t="shared" si="166"/>
        <v>106556.09698756195</v>
      </c>
      <c r="AD759" s="141">
        <v>0.11070000000000001</v>
      </c>
      <c r="AE759" s="186">
        <f t="shared" si="167"/>
        <v>1</v>
      </c>
      <c r="AF759" s="186">
        <f>IF(AND(COUNTIFS($J$18:J759,J759)=1,AE759=1),1,"")</f>
        <v>1</v>
      </c>
      <c r="AG759" s="186">
        <f>IF(C759="","",IF(AND(COUNTIFS($J$18:J759,J759)=1,C759&lt;&gt;""),1,""))</f>
        <v>1</v>
      </c>
      <c r="AH759" s="186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214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34</v>
      </c>
      <c r="B760" s="179">
        <v>2019</v>
      </c>
      <c r="C760" s="179">
        <v>8</v>
      </c>
      <c r="D760" s="39" t="str">
        <f t="shared" si="177"/>
        <v>Q2</v>
      </c>
      <c r="E760" s="13" t="s">
        <v>34</v>
      </c>
      <c r="F760" s="179">
        <v>2019</v>
      </c>
      <c r="G760" s="179">
        <v>9</v>
      </c>
      <c r="H760" s="191"/>
      <c r="I760" s="39" t="str">
        <f t="shared" si="164"/>
        <v>Q2</v>
      </c>
      <c r="J760" s="191" t="s">
        <v>881</v>
      </c>
      <c r="K760" s="191" t="s">
        <v>866</v>
      </c>
      <c r="L760" s="17" t="s">
        <v>78</v>
      </c>
      <c r="M760" s="13" t="s">
        <v>46</v>
      </c>
      <c r="N760" s="13">
        <v>1</v>
      </c>
      <c r="O760" s="13"/>
      <c r="P760" s="39" t="str">
        <f t="shared" si="165"/>
        <v>MAIN UNIT</v>
      </c>
      <c r="Q760" s="13" t="s">
        <v>55</v>
      </c>
      <c r="R760" s="13" t="s">
        <v>48</v>
      </c>
      <c r="S760" s="13" t="s">
        <v>36</v>
      </c>
      <c r="T760" s="13" t="s">
        <v>64</v>
      </c>
      <c r="U760" s="13" t="s">
        <v>65</v>
      </c>
      <c r="V760" s="13" t="s">
        <v>98</v>
      </c>
      <c r="W760" s="13" t="s">
        <v>50</v>
      </c>
      <c r="X760" s="192">
        <v>993333.33</v>
      </c>
      <c r="Y760" s="193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85">
        <f t="shared" si="166"/>
        <v>106556.09698756195</v>
      </c>
      <c r="AD760" s="141">
        <v>0.11070000000000001</v>
      </c>
      <c r="AE760" s="186">
        <f t="shared" si="167"/>
        <v>1</v>
      </c>
      <c r="AF760" s="186" t="str">
        <f>IF(AND(COUNTIFS($J$18:J760,J760)=1,AE760=1),1,"")</f>
        <v/>
      </c>
      <c r="AG760" s="186" t="str">
        <f>IF(C760="","",IF(AND(COUNTIFS($J$18:J760,J760)=1,C760&lt;&gt;""),1,""))</f>
        <v/>
      </c>
      <c r="AH760" s="186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214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34</v>
      </c>
      <c r="B761" s="179">
        <v>2019</v>
      </c>
      <c r="C761" s="179">
        <v>8</v>
      </c>
      <c r="D761" s="39" t="str">
        <f t="shared" si="177"/>
        <v>Q2</v>
      </c>
      <c r="E761" s="13" t="s">
        <v>34</v>
      </c>
      <c r="F761" s="179">
        <v>2019</v>
      </c>
      <c r="G761" s="179">
        <v>9</v>
      </c>
      <c r="H761" s="191"/>
      <c r="I761" s="39" t="str">
        <f t="shared" si="164"/>
        <v>Q2</v>
      </c>
      <c r="J761" s="191" t="s">
        <v>881</v>
      </c>
      <c r="K761" s="191" t="s">
        <v>866</v>
      </c>
      <c r="L761" s="17" t="s">
        <v>78</v>
      </c>
      <c r="M761" s="13" t="s">
        <v>46</v>
      </c>
      <c r="N761" s="13">
        <v>1</v>
      </c>
      <c r="O761" s="13"/>
      <c r="P761" s="39" t="str">
        <f t="shared" si="165"/>
        <v>MAIN UNIT</v>
      </c>
      <c r="Q761" s="13" t="s">
        <v>55</v>
      </c>
      <c r="R761" s="13" t="s">
        <v>48</v>
      </c>
      <c r="S761" s="13" t="s">
        <v>36</v>
      </c>
      <c r="T761" s="13" t="s">
        <v>64</v>
      </c>
      <c r="U761" s="13" t="s">
        <v>65</v>
      </c>
      <c r="V761" s="13" t="s">
        <v>98</v>
      </c>
      <c r="W761" s="13" t="s">
        <v>50</v>
      </c>
      <c r="X761" s="192">
        <v>993333.33</v>
      </c>
      <c r="Y761" s="193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85">
        <f t="shared" si="166"/>
        <v>106556.09698756195</v>
      </c>
      <c r="AD761" s="141">
        <v>0.11070000000000001</v>
      </c>
      <c r="AE761" s="186">
        <f t="shared" si="167"/>
        <v>1</v>
      </c>
      <c r="AF761" s="186" t="str">
        <f>IF(AND(COUNTIFS($J$18:J761,J761)=1,AE761=1),1,"")</f>
        <v/>
      </c>
      <c r="AG761" s="186" t="str">
        <f>IF(C761="","",IF(AND(COUNTIFS($J$18:J761,J761)=1,C761&lt;&gt;""),1,""))</f>
        <v/>
      </c>
      <c r="AH761" s="186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214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34</v>
      </c>
      <c r="B762" s="179">
        <v>2019</v>
      </c>
      <c r="C762" s="179">
        <v>8</v>
      </c>
      <c r="D762" s="39" t="str">
        <f t="shared" si="177"/>
        <v>Q2</v>
      </c>
      <c r="E762" s="13" t="s">
        <v>34</v>
      </c>
      <c r="F762" s="179">
        <v>2019</v>
      </c>
      <c r="G762" s="179">
        <v>9</v>
      </c>
      <c r="H762" s="191"/>
      <c r="I762" s="39" t="str">
        <f t="shared" si="164"/>
        <v>Q2</v>
      </c>
      <c r="J762" s="191" t="s">
        <v>881</v>
      </c>
      <c r="K762" s="191" t="s">
        <v>866</v>
      </c>
      <c r="L762" s="17" t="s">
        <v>54</v>
      </c>
      <c r="M762" s="13" t="s">
        <v>46</v>
      </c>
      <c r="N762" s="13">
        <v>1</v>
      </c>
      <c r="O762" s="13"/>
      <c r="P762" s="39" t="str">
        <f t="shared" si="165"/>
        <v>MAIN UNIT</v>
      </c>
      <c r="Q762" s="13" t="s">
        <v>55</v>
      </c>
      <c r="R762" s="13" t="s">
        <v>48</v>
      </c>
      <c r="S762" s="13" t="s">
        <v>36</v>
      </c>
      <c r="T762" s="13" t="s">
        <v>64</v>
      </c>
      <c r="U762" s="13" t="s">
        <v>65</v>
      </c>
      <c r="V762" s="13" t="s">
        <v>98</v>
      </c>
      <c r="W762" s="13" t="s">
        <v>50</v>
      </c>
      <c r="X762" s="192">
        <v>650000</v>
      </c>
      <c r="Y762" s="193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85">
        <f t="shared" si="166"/>
        <v>69726.305309734511</v>
      </c>
      <c r="AD762" s="141">
        <v>0.11070000000000001</v>
      </c>
      <c r="AE762" s="186">
        <f t="shared" si="167"/>
        <v>1</v>
      </c>
      <c r="AF762" s="186" t="str">
        <f>IF(AND(COUNTIFS($J$18:J762,J762)=1,AE762=1),1,"")</f>
        <v/>
      </c>
      <c r="AG762" s="186" t="str">
        <f>IF(C762="","",IF(AND(COUNTIFS($J$18:J762,J762)=1,C762&lt;&gt;""),1,""))</f>
        <v/>
      </c>
      <c r="AH762" s="186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214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34</v>
      </c>
      <c r="B763" s="179">
        <v>2019</v>
      </c>
      <c r="C763" s="179">
        <v>8</v>
      </c>
      <c r="D763" s="39" t="str">
        <f t="shared" si="177"/>
        <v>Q2</v>
      </c>
      <c r="E763" s="13" t="s">
        <v>34</v>
      </c>
      <c r="F763" s="179">
        <v>2019</v>
      </c>
      <c r="G763" s="179">
        <v>9</v>
      </c>
      <c r="H763" s="191"/>
      <c r="I763" s="39" t="str">
        <f t="shared" si="164"/>
        <v>Q2</v>
      </c>
      <c r="J763" s="191" t="s">
        <v>881</v>
      </c>
      <c r="K763" s="191" t="s">
        <v>866</v>
      </c>
      <c r="L763" s="17" t="s">
        <v>54</v>
      </c>
      <c r="M763" s="13" t="s">
        <v>46</v>
      </c>
      <c r="N763" s="13">
        <v>1</v>
      </c>
      <c r="O763" s="13"/>
      <c r="P763" s="39" t="str">
        <f t="shared" si="165"/>
        <v>MAIN UNIT</v>
      </c>
      <c r="Q763" s="13" t="s">
        <v>55</v>
      </c>
      <c r="R763" s="13" t="s">
        <v>48</v>
      </c>
      <c r="S763" s="13" t="s">
        <v>36</v>
      </c>
      <c r="T763" s="13" t="s">
        <v>64</v>
      </c>
      <c r="U763" s="13" t="s">
        <v>65</v>
      </c>
      <c r="V763" s="13" t="s">
        <v>98</v>
      </c>
      <c r="W763" s="13" t="s">
        <v>50</v>
      </c>
      <c r="X763" s="192">
        <v>650000</v>
      </c>
      <c r="Y763" s="193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85">
        <f t="shared" si="166"/>
        <v>69726.305309734511</v>
      </c>
      <c r="AD763" s="141">
        <v>0.11070000000000001</v>
      </c>
      <c r="AE763" s="186">
        <f t="shared" si="167"/>
        <v>1</v>
      </c>
      <c r="AF763" s="186" t="str">
        <f>IF(AND(COUNTIFS($J$18:J763,J763)=1,AE763=1),1,"")</f>
        <v/>
      </c>
      <c r="AG763" s="186" t="str">
        <f>IF(C763="","",IF(AND(COUNTIFS($J$18:J763,J763)=1,C763&lt;&gt;""),1,""))</f>
        <v/>
      </c>
      <c r="AH763" s="186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214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34</v>
      </c>
      <c r="B764" s="179">
        <v>2019</v>
      </c>
      <c r="C764" s="179">
        <v>8</v>
      </c>
      <c r="D764" s="39" t="str">
        <f t="shared" si="177"/>
        <v>Q2</v>
      </c>
      <c r="E764" s="13" t="s">
        <v>34</v>
      </c>
      <c r="F764" s="179">
        <v>2019</v>
      </c>
      <c r="G764" s="179">
        <v>9</v>
      </c>
      <c r="H764" s="191"/>
      <c r="I764" s="39" t="str">
        <f t="shared" si="164"/>
        <v>Q2</v>
      </c>
      <c r="J764" s="191" t="s">
        <v>881</v>
      </c>
      <c r="K764" s="191" t="s">
        <v>866</v>
      </c>
      <c r="L764" s="17" t="s">
        <v>54</v>
      </c>
      <c r="M764" s="13" t="s">
        <v>46</v>
      </c>
      <c r="N764" s="13">
        <v>1</v>
      </c>
      <c r="O764" s="13"/>
      <c r="P764" s="39" t="str">
        <f t="shared" si="165"/>
        <v>MAIN UNIT</v>
      </c>
      <c r="Q764" s="13" t="s">
        <v>55</v>
      </c>
      <c r="R764" s="13" t="s">
        <v>48</v>
      </c>
      <c r="S764" s="13" t="s">
        <v>36</v>
      </c>
      <c r="T764" s="13" t="s">
        <v>64</v>
      </c>
      <c r="U764" s="13" t="s">
        <v>65</v>
      </c>
      <c r="V764" s="13" t="s">
        <v>98</v>
      </c>
      <c r="W764" s="13" t="s">
        <v>50</v>
      </c>
      <c r="X764" s="192">
        <v>650000</v>
      </c>
      <c r="Y764" s="193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85">
        <f t="shared" si="166"/>
        <v>69726.305309734511</v>
      </c>
      <c r="AD764" s="141">
        <v>0.11070000000000001</v>
      </c>
      <c r="AE764" s="186">
        <f t="shared" si="167"/>
        <v>1</v>
      </c>
      <c r="AF764" s="186" t="str">
        <f>IF(AND(COUNTIFS($J$18:J764,J764)=1,AE764=1),1,"")</f>
        <v/>
      </c>
      <c r="AG764" s="186" t="str">
        <f>IF(C764="","",IF(AND(COUNTIFS($J$18:J764,J764)=1,C764&lt;&gt;""),1,""))</f>
        <v/>
      </c>
      <c r="AH764" s="186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214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34</v>
      </c>
      <c r="B765" s="179">
        <v>2019</v>
      </c>
      <c r="C765" s="179">
        <v>8</v>
      </c>
      <c r="D765" s="39" t="str">
        <f t="shared" si="177"/>
        <v>Q2</v>
      </c>
      <c r="E765" s="13" t="s">
        <v>34</v>
      </c>
      <c r="F765" s="179">
        <v>2019</v>
      </c>
      <c r="G765" s="179">
        <v>9</v>
      </c>
      <c r="H765" s="191"/>
      <c r="I765" s="39" t="str">
        <f t="shared" si="164"/>
        <v>Q2</v>
      </c>
      <c r="J765" s="191" t="s">
        <v>881</v>
      </c>
      <c r="K765" s="191" t="s">
        <v>866</v>
      </c>
      <c r="L765" s="17" t="s">
        <v>54</v>
      </c>
      <c r="M765" s="13" t="s">
        <v>46</v>
      </c>
      <c r="N765" s="13">
        <v>1</v>
      </c>
      <c r="O765" s="13"/>
      <c r="P765" s="39" t="str">
        <f t="shared" si="165"/>
        <v>MAIN UNIT</v>
      </c>
      <c r="Q765" s="13" t="s">
        <v>55</v>
      </c>
      <c r="R765" s="13" t="s">
        <v>48</v>
      </c>
      <c r="S765" s="13" t="s">
        <v>36</v>
      </c>
      <c r="T765" s="13" t="s">
        <v>64</v>
      </c>
      <c r="U765" s="13" t="s">
        <v>65</v>
      </c>
      <c r="V765" s="13" t="s">
        <v>98</v>
      </c>
      <c r="W765" s="13" t="s">
        <v>50</v>
      </c>
      <c r="X765" s="192">
        <v>650000</v>
      </c>
      <c r="Y765" s="193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85">
        <f t="shared" si="166"/>
        <v>69726.305309734511</v>
      </c>
      <c r="AD765" s="141">
        <v>0.11070000000000001</v>
      </c>
      <c r="AE765" s="186">
        <f t="shared" si="167"/>
        <v>1</v>
      </c>
      <c r="AF765" s="186" t="str">
        <f>IF(AND(COUNTIFS($J$18:J765,J765)=1,AE765=1),1,"")</f>
        <v/>
      </c>
      <c r="AG765" s="186" t="str">
        <f>IF(C765="","",IF(AND(COUNTIFS($J$18:J765,J765)=1,C765&lt;&gt;""),1,""))</f>
        <v/>
      </c>
      <c r="AH765" s="186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214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34</v>
      </c>
      <c r="B766" s="179">
        <v>2019</v>
      </c>
      <c r="C766" s="179">
        <v>8</v>
      </c>
      <c r="D766" s="39" t="str">
        <f t="shared" si="177"/>
        <v>Q2</v>
      </c>
      <c r="E766" s="13" t="s">
        <v>34</v>
      </c>
      <c r="F766" s="179">
        <v>2019</v>
      </c>
      <c r="G766" s="179">
        <v>9</v>
      </c>
      <c r="H766" s="191"/>
      <c r="I766" s="39" t="str">
        <f t="shared" si="164"/>
        <v>Q2</v>
      </c>
      <c r="J766" s="191" t="s">
        <v>881</v>
      </c>
      <c r="K766" s="191" t="s">
        <v>866</v>
      </c>
      <c r="L766" s="17" t="s">
        <v>54</v>
      </c>
      <c r="M766" s="13" t="s">
        <v>46</v>
      </c>
      <c r="N766" s="13">
        <v>1</v>
      </c>
      <c r="O766" s="13"/>
      <c r="P766" s="39" t="str">
        <f t="shared" si="165"/>
        <v>MAIN UNIT</v>
      </c>
      <c r="Q766" s="13" t="s">
        <v>55</v>
      </c>
      <c r="R766" s="13" t="s">
        <v>48</v>
      </c>
      <c r="S766" s="13" t="s">
        <v>36</v>
      </c>
      <c r="T766" s="13" t="s">
        <v>64</v>
      </c>
      <c r="U766" s="13" t="s">
        <v>65</v>
      </c>
      <c r="V766" s="13" t="s">
        <v>98</v>
      </c>
      <c r="W766" s="13" t="s">
        <v>50</v>
      </c>
      <c r="X766" s="192">
        <v>650000</v>
      </c>
      <c r="Y766" s="193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85">
        <f t="shared" si="166"/>
        <v>69726.305309734511</v>
      </c>
      <c r="AD766" s="141">
        <v>0.11070000000000001</v>
      </c>
      <c r="AE766" s="186">
        <f t="shared" si="167"/>
        <v>1</v>
      </c>
      <c r="AF766" s="186" t="str">
        <f>IF(AND(COUNTIFS($J$18:J766,J766)=1,AE766=1),1,"")</f>
        <v/>
      </c>
      <c r="AG766" s="186" t="str">
        <f>IF(C766="","",IF(AND(COUNTIFS($J$18:J766,J766)=1,C766&lt;&gt;""),1,""))</f>
        <v/>
      </c>
      <c r="AH766" s="186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214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34</v>
      </c>
      <c r="B767" s="179">
        <v>2019</v>
      </c>
      <c r="C767" s="179">
        <v>8</v>
      </c>
      <c r="D767" s="39" t="str">
        <f t="shared" si="177"/>
        <v>Q2</v>
      </c>
      <c r="E767" s="13" t="s">
        <v>34</v>
      </c>
      <c r="F767" s="179">
        <v>2019</v>
      </c>
      <c r="G767" s="179">
        <v>9</v>
      </c>
      <c r="H767" s="191"/>
      <c r="I767" s="39" t="str">
        <f t="shared" si="164"/>
        <v>Q2</v>
      </c>
      <c r="J767" s="191" t="s">
        <v>882</v>
      </c>
      <c r="K767" s="191" t="s">
        <v>883</v>
      </c>
      <c r="L767" s="17" t="s">
        <v>54</v>
      </c>
      <c r="M767" s="13" t="s">
        <v>46</v>
      </c>
      <c r="N767" s="13">
        <v>1</v>
      </c>
      <c r="O767" s="13"/>
      <c r="P767" s="39" t="str">
        <f t="shared" si="165"/>
        <v>MAIN UNIT</v>
      </c>
      <c r="Q767" s="13" t="s">
        <v>47</v>
      </c>
      <c r="R767" s="13" t="s">
        <v>48</v>
      </c>
      <c r="S767" s="13" t="s">
        <v>36</v>
      </c>
      <c r="T767" s="13" t="s">
        <v>64</v>
      </c>
      <c r="U767" s="13" t="s">
        <v>65</v>
      </c>
      <c r="V767" s="13" t="s">
        <v>113</v>
      </c>
      <c r="W767" s="13" t="s">
        <v>50</v>
      </c>
      <c r="X767" s="192">
        <v>590000</v>
      </c>
      <c r="Y767" s="193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85">
        <f t="shared" si="166"/>
        <v>91476.106194690277</v>
      </c>
      <c r="AD767" s="141">
        <v>0.16</v>
      </c>
      <c r="AE767" s="186">
        <f t="shared" si="167"/>
        <v>0</v>
      </c>
      <c r="AF767" s="186" t="str">
        <f>IF(AND(COUNTIFS($J$18:J767,J767)=1,AE767=1),1,"")</f>
        <v/>
      </c>
      <c r="AG767" s="186">
        <f>IF(C767="","",IF(AND(COUNTIFS($J$18:J767,J767)=1,C767&lt;&gt;""),1,""))</f>
        <v>1</v>
      </c>
      <c r="AH767" s="186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214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34</v>
      </c>
      <c r="B768" s="179">
        <v>2019</v>
      </c>
      <c r="C768" s="179">
        <v>8</v>
      </c>
      <c r="D768" s="39" t="str">
        <f t="shared" si="177"/>
        <v>Q2</v>
      </c>
      <c r="E768" s="13" t="s">
        <v>34</v>
      </c>
      <c r="F768" s="179">
        <v>2019</v>
      </c>
      <c r="G768" s="179">
        <v>9</v>
      </c>
      <c r="H768" s="191"/>
      <c r="I768" s="39" t="str">
        <f t="shared" si="164"/>
        <v>Q2</v>
      </c>
      <c r="J768" s="191" t="s">
        <v>884</v>
      </c>
      <c r="K768" s="191" t="s">
        <v>833</v>
      </c>
      <c r="L768" s="17" t="s">
        <v>54</v>
      </c>
      <c r="M768" s="13" t="s">
        <v>46</v>
      </c>
      <c r="N768" s="13">
        <v>1</v>
      </c>
      <c r="O768" s="13"/>
      <c r="P768" s="39" t="str">
        <f t="shared" si="165"/>
        <v>MAIN UNIT</v>
      </c>
      <c r="Q768" s="13" t="s">
        <v>55</v>
      </c>
      <c r="R768" s="13" t="s">
        <v>48</v>
      </c>
      <c r="S768" s="13" t="s">
        <v>36</v>
      </c>
      <c r="T768" s="13" t="s">
        <v>64</v>
      </c>
      <c r="U768" s="13" t="s">
        <v>65</v>
      </c>
      <c r="V768" s="13" t="s">
        <v>113</v>
      </c>
      <c r="W768" s="13" t="s">
        <v>50</v>
      </c>
      <c r="X768" s="192">
        <v>750000</v>
      </c>
      <c r="Y768" s="193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85">
        <f t="shared" si="166"/>
        <v>163305.19911504429</v>
      </c>
      <c r="AD768" s="141">
        <v>0.22470000000000001</v>
      </c>
      <c r="AE768" s="186">
        <f t="shared" si="167"/>
        <v>1</v>
      </c>
      <c r="AF768" s="186">
        <f>IF(AND(COUNTIFS($J$18:J768,J768)=1,AE768=1),1,"")</f>
        <v>1</v>
      </c>
      <c r="AG768" s="186">
        <f>IF(C768="","",IF(AND(COUNTIFS($J$18:J768,J768)=1,C768&lt;&gt;""),1,""))</f>
        <v>1</v>
      </c>
      <c r="AH768" s="186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214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34</v>
      </c>
      <c r="B769" s="179">
        <v>2019</v>
      </c>
      <c r="C769" s="179">
        <v>8</v>
      </c>
      <c r="D769" s="39" t="str">
        <f t="shared" si="177"/>
        <v>Q2</v>
      </c>
      <c r="E769" s="13" t="s">
        <v>34</v>
      </c>
      <c r="F769" s="179">
        <v>2019</v>
      </c>
      <c r="G769" s="179">
        <v>9</v>
      </c>
      <c r="H769" s="191"/>
      <c r="I769" s="39" t="str">
        <f t="shared" si="164"/>
        <v>Q2</v>
      </c>
      <c r="J769" s="191" t="s">
        <v>885</v>
      </c>
      <c r="K769" s="191" t="s">
        <v>886</v>
      </c>
      <c r="L769" s="17" t="s">
        <v>78</v>
      </c>
      <c r="M769" s="13" t="s">
        <v>46</v>
      </c>
      <c r="N769" s="13">
        <v>1</v>
      </c>
      <c r="O769" s="13"/>
      <c r="P769" s="39" t="str">
        <f t="shared" si="165"/>
        <v>MAIN UNIT</v>
      </c>
      <c r="Q769" s="13" t="s">
        <v>55</v>
      </c>
      <c r="R769" s="13" t="s">
        <v>48</v>
      </c>
      <c r="S769" s="13" t="s">
        <v>36</v>
      </c>
      <c r="T769" s="13" t="s">
        <v>64</v>
      </c>
      <c r="U769" s="13" t="s">
        <v>65</v>
      </c>
      <c r="V769" s="13" t="s">
        <v>66</v>
      </c>
      <c r="W769" s="13" t="s">
        <v>50</v>
      </c>
      <c r="X769" s="192">
        <v>785000</v>
      </c>
      <c r="Y769" s="193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85">
        <f t="shared" si="166"/>
        <v>84436.128318584073</v>
      </c>
      <c r="AD769" s="141">
        <v>0.111</v>
      </c>
      <c r="AE769" s="186">
        <f t="shared" si="167"/>
        <v>1</v>
      </c>
      <c r="AF769" s="186">
        <f>IF(AND(COUNTIFS($J$18:J769,J769)=1,AE769=1),1,"")</f>
        <v>1</v>
      </c>
      <c r="AG769" s="186">
        <f>IF(C769="","",IF(AND(COUNTIFS($J$18:J769,J769)=1,C769&lt;&gt;""),1,""))</f>
        <v>1</v>
      </c>
      <c r="AH769" s="186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214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34</v>
      </c>
      <c r="B770" s="179">
        <v>2019</v>
      </c>
      <c r="C770" s="179">
        <v>8</v>
      </c>
      <c r="D770" s="39" t="str">
        <f t="shared" si="177"/>
        <v>Q2</v>
      </c>
      <c r="E770" s="13" t="s">
        <v>34</v>
      </c>
      <c r="F770" s="179">
        <v>2019</v>
      </c>
      <c r="G770" s="179">
        <v>9</v>
      </c>
      <c r="H770" s="191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191" t="s">
        <v>887</v>
      </c>
      <c r="K770" s="191" t="s">
        <v>3129</v>
      </c>
      <c r="L770" s="17" t="s">
        <v>54</v>
      </c>
      <c r="M770" s="13" t="s">
        <v>46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55</v>
      </c>
      <c r="R770" s="13" t="s">
        <v>48</v>
      </c>
      <c r="S770" s="13" t="s">
        <v>37</v>
      </c>
      <c r="T770" s="13" t="s">
        <v>79</v>
      </c>
      <c r="U770" s="13" t="s">
        <v>57</v>
      </c>
      <c r="V770" s="13" t="s">
        <v>155</v>
      </c>
      <c r="W770" s="13" t="s">
        <v>50</v>
      </c>
      <c r="X770" s="192">
        <v>816000</v>
      </c>
      <c r="Y770" s="193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85">
        <f t="shared" ref="AC770:AC833" si="181">IF(R770&lt;&gt;"",AB770*AD770,"")</f>
        <v>102557.11858407082</v>
      </c>
      <c r="AD770" s="141">
        <v>0.12970000000000001</v>
      </c>
      <c r="AE770" s="186">
        <f t="shared" ref="AE770:AE833" si="182">IF(Q770="","",IF(Q770="Yes",1,0))</f>
        <v>1</v>
      </c>
      <c r="AF770" s="186">
        <f>IF(AND(COUNTIFS($J$18:J770,J770)=1,AE770=1),1,"")</f>
        <v>1</v>
      </c>
      <c r="AG770" s="186">
        <f>IF(C770="","",IF(AND(COUNTIFS($J$18:J770,J770)=1,C770&lt;&gt;""),1,""))</f>
        <v>1</v>
      </c>
      <c r="AH770" s="186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214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34</v>
      </c>
      <c r="B771" s="179">
        <v>2019</v>
      </c>
      <c r="C771" s="179">
        <v>8</v>
      </c>
      <c r="D771" s="39" t="str">
        <f t="shared" si="177"/>
        <v>Q2</v>
      </c>
      <c r="E771" s="13" t="s">
        <v>34</v>
      </c>
      <c r="F771" s="179">
        <v>2019</v>
      </c>
      <c r="G771" s="179">
        <v>9</v>
      </c>
      <c r="H771" s="191"/>
      <c r="I771" s="39" t="str">
        <f t="shared" si="179"/>
        <v>Q2</v>
      </c>
      <c r="J771" s="191" t="s">
        <v>888</v>
      </c>
      <c r="K771" s="191" t="s">
        <v>3130</v>
      </c>
      <c r="L771" s="17" t="s">
        <v>54</v>
      </c>
      <c r="M771" s="13" t="s">
        <v>46</v>
      </c>
      <c r="N771" s="13">
        <v>1</v>
      </c>
      <c r="O771" s="13"/>
      <c r="P771" s="39" t="str">
        <f t="shared" si="180"/>
        <v>MAIN UNIT</v>
      </c>
      <c r="Q771" s="13" t="s">
        <v>47</v>
      </c>
      <c r="R771" s="13" t="s">
        <v>48</v>
      </c>
      <c r="S771" s="13" t="s">
        <v>37</v>
      </c>
      <c r="T771" s="13" t="s">
        <v>79</v>
      </c>
      <c r="U771" s="13" t="s">
        <v>57</v>
      </c>
      <c r="V771" s="13" t="s">
        <v>155</v>
      </c>
      <c r="W771" s="13" t="s">
        <v>50</v>
      </c>
      <c r="X771" s="192">
        <v>647000</v>
      </c>
      <c r="Y771" s="193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85">
        <f t="shared" si="181"/>
        <v>56426.41592920354</v>
      </c>
      <c r="AD771" s="141">
        <v>0.09</v>
      </c>
      <c r="AE771" s="186">
        <f t="shared" si="182"/>
        <v>0</v>
      </c>
      <c r="AF771" s="186" t="str">
        <f>IF(AND(COUNTIFS($J$18:J771,J771)=1,AE771=1),1,"")</f>
        <v/>
      </c>
      <c r="AG771" s="186">
        <f>IF(C771="","",IF(AND(COUNTIFS($J$18:J771,J771)=1,C771&lt;&gt;""),1,""))</f>
        <v>1</v>
      </c>
      <c r="AH771" s="186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214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34</v>
      </c>
      <c r="B772" s="179">
        <v>2019</v>
      </c>
      <c r="C772" s="179">
        <v>7</v>
      </c>
      <c r="D772" s="39" t="str">
        <f t="shared" si="177"/>
        <v>Q2</v>
      </c>
      <c r="E772" s="13" t="s">
        <v>34</v>
      </c>
      <c r="F772" s="179">
        <v>2019</v>
      </c>
      <c r="G772" s="179">
        <v>9</v>
      </c>
      <c r="H772" s="191"/>
      <c r="I772" s="39" t="str">
        <f t="shared" si="179"/>
        <v>Q2</v>
      </c>
      <c r="J772" s="191" t="s">
        <v>889</v>
      </c>
      <c r="K772" s="191" t="s">
        <v>890</v>
      </c>
      <c r="L772" s="17" t="s">
        <v>78</v>
      </c>
      <c r="M772" s="13" t="s">
        <v>46</v>
      </c>
      <c r="N772" s="13">
        <v>1</v>
      </c>
      <c r="O772" s="13"/>
      <c r="P772" s="39" t="str">
        <f t="shared" si="180"/>
        <v>MAIN UNIT</v>
      </c>
      <c r="Q772" s="13" t="s">
        <v>586</v>
      </c>
      <c r="R772" s="13" t="s">
        <v>242</v>
      </c>
      <c r="S772" s="13" t="s">
        <v>243</v>
      </c>
      <c r="T772" s="13" t="s">
        <v>721</v>
      </c>
      <c r="U772" s="13" t="s">
        <v>65</v>
      </c>
      <c r="V772" s="13" t="s">
        <v>265</v>
      </c>
      <c r="W772" s="13" t="s">
        <v>642</v>
      </c>
      <c r="X772" s="192">
        <v>15943175</v>
      </c>
      <c r="Y772" s="193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85">
        <f t="shared" si="181"/>
        <v>208613.25623999999</v>
      </c>
      <c r="AD772" s="141">
        <v>0.17399999999999999</v>
      </c>
      <c r="AE772" s="186">
        <f t="shared" si="182"/>
        <v>0</v>
      </c>
      <c r="AF772" s="186" t="str">
        <f>IF(AND(COUNTIFS($J$18:J772,J772)=1,AE772=1),1,"")</f>
        <v/>
      </c>
      <c r="AG772" s="186">
        <f>IF(C772="","",IF(AND(COUNTIFS($J$18:J772,J772)=1,C772&lt;&gt;""),1,""))</f>
        <v>1</v>
      </c>
      <c r="AH772" s="186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214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34</v>
      </c>
      <c r="B773" s="179">
        <v>2019</v>
      </c>
      <c r="C773" s="179">
        <v>7</v>
      </c>
      <c r="D773" s="39" t="str">
        <f t="shared" si="177"/>
        <v>Q2</v>
      </c>
      <c r="E773" s="13" t="s">
        <v>34</v>
      </c>
      <c r="F773" s="179">
        <v>2019</v>
      </c>
      <c r="G773" s="179">
        <v>9</v>
      </c>
      <c r="H773" s="191"/>
      <c r="I773" s="39" t="str">
        <f t="shared" si="179"/>
        <v>Q2</v>
      </c>
      <c r="J773" s="191" t="s">
        <v>889</v>
      </c>
      <c r="K773" s="191" t="s">
        <v>891</v>
      </c>
      <c r="L773" s="17" t="s">
        <v>78</v>
      </c>
      <c r="M773" s="13" t="s">
        <v>46</v>
      </c>
      <c r="N773" s="13">
        <v>1</v>
      </c>
      <c r="O773" s="13"/>
      <c r="P773" s="39" t="str">
        <f t="shared" si="180"/>
        <v>MAIN UNIT</v>
      </c>
      <c r="Q773" s="13" t="s">
        <v>586</v>
      </c>
      <c r="R773" s="13" t="s">
        <v>242</v>
      </c>
      <c r="S773" s="13" t="s">
        <v>243</v>
      </c>
      <c r="T773" s="13" t="s">
        <v>721</v>
      </c>
      <c r="U773" s="13" t="s">
        <v>65</v>
      </c>
      <c r="V773" s="13" t="s">
        <v>265</v>
      </c>
      <c r="W773" s="13" t="s">
        <v>642</v>
      </c>
      <c r="X773" s="192">
        <v>15943175</v>
      </c>
      <c r="Y773" s="193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85">
        <f t="shared" si="181"/>
        <v>208613.25623999999</v>
      </c>
      <c r="AD773" s="141">
        <v>0.17399999999999999</v>
      </c>
      <c r="AE773" s="186">
        <f t="shared" si="182"/>
        <v>0</v>
      </c>
      <c r="AF773" s="186" t="str">
        <f>IF(AND(COUNTIFS($J$18:J773,J773)=1,AE773=1),1,"")</f>
        <v/>
      </c>
      <c r="AG773" s="186" t="str">
        <f>IF(C773="","",IF(AND(COUNTIFS($J$18:J773,J773)=1,C773&lt;&gt;""),1,""))</f>
        <v/>
      </c>
      <c r="AH773" s="186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214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34</v>
      </c>
      <c r="B774" s="179">
        <v>2019</v>
      </c>
      <c r="C774" s="179">
        <v>7</v>
      </c>
      <c r="D774" s="39" t="str">
        <f t="shared" si="177"/>
        <v>Q2</v>
      </c>
      <c r="E774" s="13" t="s">
        <v>34</v>
      </c>
      <c r="F774" s="179">
        <v>2019</v>
      </c>
      <c r="G774" s="179">
        <v>9</v>
      </c>
      <c r="H774" s="191"/>
      <c r="I774" s="39" t="str">
        <f t="shared" si="179"/>
        <v>Q2</v>
      </c>
      <c r="J774" s="191" t="s">
        <v>892</v>
      </c>
      <c r="K774" s="191" t="s">
        <v>891</v>
      </c>
      <c r="L774" s="17" t="s">
        <v>54</v>
      </c>
      <c r="M774" s="13" t="s">
        <v>46</v>
      </c>
      <c r="N774" s="13">
        <v>1</v>
      </c>
      <c r="O774" s="13"/>
      <c r="P774" s="39" t="str">
        <f t="shared" si="180"/>
        <v>MAIN UNIT</v>
      </c>
      <c r="Q774" s="13" t="s">
        <v>586</v>
      </c>
      <c r="R774" s="13" t="s">
        <v>242</v>
      </c>
      <c r="S774" s="13" t="s">
        <v>243</v>
      </c>
      <c r="T774" s="13" t="s">
        <v>721</v>
      </c>
      <c r="U774" s="13" t="s">
        <v>65</v>
      </c>
      <c r="V774" s="13" t="s">
        <v>265</v>
      </c>
      <c r="W774" s="13" t="s">
        <v>642</v>
      </c>
      <c r="X774" s="192">
        <v>11000000</v>
      </c>
      <c r="Y774" s="193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85">
        <f t="shared" si="181"/>
        <v>143932.79999999999</v>
      </c>
      <c r="AD774" s="141">
        <v>0.17399999999999999</v>
      </c>
      <c r="AE774" s="186">
        <f t="shared" si="182"/>
        <v>0</v>
      </c>
      <c r="AF774" s="186" t="str">
        <f>IF(AND(COUNTIFS($J$18:J774,J774)=1,AE774=1),1,"")</f>
        <v/>
      </c>
      <c r="AG774" s="186" t="str">
        <f>IF(C774="","",IF(AND(COUNTIFS($J$18:J774,J774)=1,C774&lt;&gt;""),1,""))</f>
        <v/>
      </c>
      <c r="AH774" s="186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214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34</v>
      </c>
      <c r="B775" s="179">
        <v>2019</v>
      </c>
      <c r="C775" s="179">
        <v>7</v>
      </c>
      <c r="D775" s="39" t="str">
        <f t="shared" si="177"/>
        <v>Q2</v>
      </c>
      <c r="E775" s="13" t="s">
        <v>34</v>
      </c>
      <c r="F775" s="179">
        <v>2019</v>
      </c>
      <c r="G775" s="179">
        <v>9</v>
      </c>
      <c r="H775" s="191"/>
      <c r="I775" s="39" t="str">
        <f t="shared" si="179"/>
        <v>Q2</v>
      </c>
      <c r="J775" s="191" t="s">
        <v>892</v>
      </c>
      <c r="K775" s="191" t="s">
        <v>891</v>
      </c>
      <c r="L775" s="17" t="s">
        <v>54</v>
      </c>
      <c r="M775" s="13" t="s">
        <v>46</v>
      </c>
      <c r="N775" s="13">
        <v>1</v>
      </c>
      <c r="O775" s="13"/>
      <c r="P775" s="39" t="str">
        <f t="shared" si="180"/>
        <v>MAIN UNIT</v>
      </c>
      <c r="Q775" s="13" t="s">
        <v>586</v>
      </c>
      <c r="R775" s="13" t="s">
        <v>242</v>
      </c>
      <c r="S775" s="13" t="s">
        <v>243</v>
      </c>
      <c r="T775" s="13" t="s">
        <v>721</v>
      </c>
      <c r="U775" s="13" t="s">
        <v>65</v>
      </c>
      <c r="V775" s="13" t="s">
        <v>265</v>
      </c>
      <c r="W775" s="13" t="s">
        <v>642</v>
      </c>
      <c r="X775" s="192">
        <v>11000000</v>
      </c>
      <c r="Y775" s="193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85">
        <f t="shared" si="181"/>
        <v>143932.79999999999</v>
      </c>
      <c r="AD775" s="141">
        <v>0.17399999999999999</v>
      </c>
      <c r="AE775" s="186">
        <f t="shared" si="182"/>
        <v>0</v>
      </c>
      <c r="AF775" s="186" t="str">
        <f>IF(AND(COUNTIFS($J$18:J775,J775)=1,AE775=1),1,"")</f>
        <v/>
      </c>
      <c r="AG775" s="186" t="str">
        <f>IF(C775="","",IF(AND(COUNTIFS($J$18:J775,J775)=1,C775&lt;&gt;""),1,""))</f>
        <v/>
      </c>
      <c r="AH775" s="186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214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34</v>
      </c>
      <c r="B776" s="179">
        <v>2019</v>
      </c>
      <c r="C776" s="179">
        <v>6</v>
      </c>
      <c r="D776" s="39" t="str">
        <f t="shared" si="177"/>
        <v>Q1</v>
      </c>
      <c r="E776" s="13" t="s">
        <v>34</v>
      </c>
      <c r="F776" s="179">
        <v>2019</v>
      </c>
      <c r="G776" s="179">
        <v>9</v>
      </c>
      <c r="H776" s="191"/>
      <c r="I776" s="39" t="str">
        <f t="shared" si="179"/>
        <v>Q2</v>
      </c>
      <c r="J776" s="191" t="s">
        <v>893</v>
      </c>
      <c r="K776" s="191" t="s">
        <v>894</v>
      </c>
      <c r="L776" s="17" t="s">
        <v>54</v>
      </c>
      <c r="M776" s="13" t="s">
        <v>46</v>
      </c>
      <c r="N776" s="13">
        <v>1</v>
      </c>
      <c r="O776" s="13"/>
      <c r="P776" s="39" t="str">
        <f t="shared" si="180"/>
        <v>MAIN UNIT</v>
      </c>
      <c r="Q776" s="13" t="s">
        <v>55</v>
      </c>
      <c r="R776" s="13" t="s">
        <v>48</v>
      </c>
      <c r="S776" s="13" t="s">
        <v>37</v>
      </c>
      <c r="T776" s="13" t="s">
        <v>274</v>
      </c>
      <c r="U776" s="13" t="s">
        <v>57</v>
      </c>
      <c r="V776" s="13" t="s">
        <v>155</v>
      </c>
      <c r="W776" s="13" t="s">
        <v>50</v>
      </c>
      <c r="X776" s="192">
        <v>717700</v>
      </c>
      <c r="Y776" s="193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85">
        <f t="shared" si="181"/>
        <v>79283.620353982304</v>
      </c>
      <c r="AD776" s="141">
        <v>0.114</v>
      </c>
      <c r="AE776" s="186">
        <f t="shared" si="182"/>
        <v>1</v>
      </c>
      <c r="AF776" s="186">
        <f>IF(AND(COUNTIFS($J$18:J776,J776)=1,AE776=1),1,"")</f>
        <v>1</v>
      </c>
      <c r="AG776" s="186">
        <f>IF(C776="","",IF(AND(COUNTIFS($J$18:J776,J776)=1,C776&lt;&gt;""),1,""))</f>
        <v>1</v>
      </c>
      <c r="AH776" s="186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214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34</v>
      </c>
      <c r="B777" s="179">
        <v>2019</v>
      </c>
      <c r="C777" s="179">
        <v>6</v>
      </c>
      <c r="D777" s="39" t="str">
        <f t="shared" si="177"/>
        <v>Q1</v>
      </c>
      <c r="E777" s="13" t="s">
        <v>34</v>
      </c>
      <c r="F777" s="179">
        <v>2019</v>
      </c>
      <c r="G777" s="179">
        <v>9</v>
      </c>
      <c r="H777" s="191"/>
      <c r="I777" s="39" t="str">
        <f t="shared" si="179"/>
        <v>Q2</v>
      </c>
      <c r="J777" s="191" t="s">
        <v>893</v>
      </c>
      <c r="K777" s="191" t="s">
        <v>894</v>
      </c>
      <c r="L777" s="17" t="s">
        <v>895</v>
      </c>
      <c r="M777" s="13" t="s">
        <v>352</v>
      </c>
      <c r="N777" s="13">
        <v>1</v>
      </c>
      <c r="O777" s="13"/>
      <c r="P777" s="39" t="str">
        <f t="shared" si="180"/>
        <v>MAIN UNIT</v>
      </c>
      <c r="Q777" s="13" t="s">
        <v>55</v>
      </c>
      <c r="R777" s="13" t="s">
        <v>48</v>
      </c>
      <c r="S777" s="13" t="s">
        <v>37</v>
      </c>
      <c r="T777" s="13" t="s">
        <v>274</v>
      </c>
      <c r="U777" s="13" t="s">
        <v>57</v>
      </c>
      <c r="V777" s="13" t="s">
        <v>155</v>
      </c>
      <c r="W777" s="13" t="s">
        <v>50</v>
      </c>
      <c r="X777" s="192">
        <v>268800</v>
      </c>
      <c r="Y777" s="193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85">
        <f t="shared" si="181"/>
        <v>65040.441769911507</v>
      </c>
      <c r="AD777" s="141">
        <v>0.24970000000000001</v>
      </c>
      <c r="AE777" s="186">
        <f t="shared" si="182"/>
        <v>1</v>
      </c>
      <c r="AF777" s="186" t="str">
        <f>IF(AND(COUNTIFS($J$18:J777,J777)=1,AE777=1),1,"")</f>
        <v/>
      </c>
      <c r="AG777" s="186" t="str">
        <f>IF(C777="","",IF(AND(COUNTIFS($J$18:J777,J777)=1,C777&lt;&gt;""),1,""))</f>
        <v/>
      </c>
      <c r="AH777" s="186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214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34</v>
      </c>
      <c r="B778" s="179">
        <v>2019</v>
      </c>
      <c r="C778" s="179">
        <v>6</v>
      </c>
      <c r="D778" s="39" t="str">
        <f t="shared" si="177"/>
        <v>Q1</v>
      </c>
      <c r="E778" s="13" t="s">
        <v>34</v>
      </c>
      <c r="F778" s="179">
        <v>2019</v>
      </c>
      <c r="G778" s="179">
        <v>9</v>
      </c>
      <c r="H778" s="191"/>
      <c r="I778" s="39" t="str">
        <f t="shared" si="179"/>
        <v>Q2</v>
      </c>
      <c r="J778" s="191" t="s">
        <v>893</v>
      </c>
      <c r="K778" s="191" t="s">
        <v>894</v>
      </c>
      <c r="L778" s="17" t="s">
        <v>896</v>
      </c>
      <c r="M778" s="13" t="s">
        <v>352</v>
      </c>
      <c r="N778" s="13">
        <v>1</v>
      </c>
      <c r="O778" s="13"/>
      <c r="P778" s="39" t="str">
        <f t="shared" si="180"/>
        <v>MAIN UNIT</v>
      </c>
      <c r="Q778" s="13" t="s">
        <v>55</v>
      </c>
      <c r="R778" s="13" t="s">
        <v>48</v>
      </c>
      <c r="S778" s="13" t="s">
        <v>37</v>
      </c>
      <c r="T778" s="13" t="s">
        <v>274</v>
      </c>
      <c r="U778" s="13" t="s">
        <v>57</v>
      </c>
      <c r="V778" s="13" t="s">
        <v>155</v>
      </c>
      <c r="W778" s="13" t="s">
        <v>50</v>
      </c>
      <c r="X778" s="192">
        <v>31100</v>
      </c>
      <c r="Y778" s="193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85">
        <f t="shared" si="181"/>
        <v>7525.1403982300899</v>
      </c>
      <c r="AD778" s="141">
        <v>0.24970000000000001</v>
      </c>
      <c r="AE778" s="186">
        <f t="shared" si="182"/>
        <v>1</v>
      </c>
      <c r="AF778" s="186" t="str">
        <f>IF(AND(COUNTIFS($J$18:J778,J778)=1,AE778=1),1,"")</f>
        <v/>
      </c>
      <c r="AG778" s="186" t="str">
        <f>IF(C778="","",IF(AND(COUNTIFS($J$18:J778,J778)=1,C778&lt;&gt;""),1,""))</f>
        <v/>
      </c>
      <c r="AH778" s="186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214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34</v>
      </c>
      <c r="B779" s="179">
        <v>2019</v>
      </c>
      <c r="C779" s="179">
        <v>6</v>
      </c>
      <c r="D779" s="39" t="str">
        <f t="shared" si="177"/>
        <v>Q1</v>
      </c>
      <c r="E779" s="13" t="s">
        <v>34</v>
      </c>
      <c r="F779" s="179">
        <v>2019</v>
      </c>
      <c r="G779" s="179">
        <v>9</v>
      </c>
      <c r="H779" s="191"/>
      <c r="I779" s="39" t="str">
        <f t="shared" si="179"/>
        <v>Q2</v>
      </c>
      <c r="J779" s="191" t="s">
        <v>893</v>
      </c>
      <c r="K779" s="191" t="s">
        <v>894</v>
      </c>
      <c r="L779" s="17" t="s">
        <v>897</v>
      </c>
      <c r="M779" s="13" t="s">
        <v>352</v>
      </c>
      <c r="N779" s="13">
        <v>1</v>
      </c>
      <c r="O779" s="13"/>
      <c r="P779" s="39" t="str">
        <f t="shared" si="180"/>
        <v>MAIN UNIT</v>
      </c>
      <c r="Q779" s="13" t="s">
        <v>55</v>
      </c>
      <c r="R779" s="13" t="s">
        <v>48</v>
      </c>
      <c r="S779" s="13" t="s">
        <v>37</v>
      </c>
      <c r="T779" s="13" t="s">
        <v>274</v>
      </c>
      <c r="U779" s="13" t="s">
        <v>57</v>
      </c>
      <c r="V779" s="13" t="s">
        <v>155</v>
      </c>
      <c r="W779" s="13" t="s">
        <v>50</v>
      </c>
      <c r="X779" s="192">
        <v>35000</v>
      </c>
      <c r="Y779" s="193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85">
        <f t="shared" si="181"/>
        <v>8468.8075221238942</v>
      </c>
      <c r="AD779" s="141">
        <v>0.24970000000000001</v>
      </c>
      <c r="AE779" s="186">
        <f t="shared" si="182"/>
        <v>1</v>
      </c>
      <c r="AF779" s="186" t="str">
        <f>IF(AND(COUNTIFS($J$18:J779,J779)=1,AE779=1),1,"")</f>
        <v/>
      </c>
      <c r="AG779" s="186" t="str">
        <f>IF(C779="","",IF(AND(COUNTIFS($J$18:J779,J779)=1,C779&lt;&gt;""),1,""))</f>
        <v/>
      </c>
      <c r="AH779" s="186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214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34</v>
      </c>
      <c r="B780" s="179">
        <v>2019</v>
      </c>
      <c r="C780" s="179">
        <v>5</v>
      </c>
      <c r="D780" s="39" t="str">
        <f t="shared" si="177"/>
        <v>Q1</v>
      </c>
      <c r="E780" s="13" t="s">
        <v>34</v>
      </c>
      <c r="F780" s="179">
        <v>2019</v>
      </c>
      <c r="G780" s="179">
        <v>9</v>
      </c>
      <c r="H780" s="191"/>
      <c r="I780" s="39" t="str">
        <f t="shared" si="179"/>
        <v>Q2</v>
      </c>
      <c r="J780" s="191" t="s">
        <v>898</v>
      </c>
      <c r="K780" s="191" t="s">
        <v>645</v>
      </c>
      <c r="L780" s="17" t="s">
        <v>78</v>
      </c>
      <c r="M780" s="13" t="s">
        <v>46</v>
      </c>
      <c r="N780" s="13">
        <v>1</v>
      </c>
      <c r="O780" s="13"/>
      <c r="P780" s="39" t="str">
        <f t="shared" si="180"/>
        <v>MAIN UNIT</v>
      </c>
      <c r="Q780" s="13" t="s">
        <v>47</v>
      </c>
      <c r="R780" s="13" t="s">
        <v>48</v>
      </c>
      <c r="S780" s="13" t="s">
        <v>36</v>
      </c>
      <c r="T780" s="13" t="s">
        <v>433</v>
      </c>
      <c r="U780" s="13" t="s">
        <v>65</v>
      </c>
      <c r="V780" s="13" t="s">
        <v>121</v>
      </c>
      <c r="W780" s="13" t="s">
        <v>95</v>
      </c>
      <c r="X780" s="192">
        <v>11200000</v>
      </c>
      <c r="Y780" s="193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85">
        <f t="shared" si="181"/>
        <v>127262.46400000001</v>
      </c>
      <c r="AD780" s="141">
        <v>0.15110000000000001</v>
      </c>
      <c r="AE780" s="186">
        <f t="shared" si="182"/>
        <v>0</v>
      </c>
      <c r="AF780" s="186" t="str">
        <f>IF(AND(COUNTIFS($J$18:J780,J780)=1,AE780=1),1,"")</f>
        <v/>
      </c>
      <c r="AG780" s="186">
        <f>IF(C780="","",IF(AND(COUNTIFS($J$18:J780,J780)=1,C780&lt;&gt;""),1,""))</f>
        <v>1</v>
      </c>
      <c r="AH780" s="186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214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34</v>
      </c>
      <c r="B781" s="179">
        <v>2019</v>
      </c>
      <c r="C781" s="179">
        <v>9</v>
      </c>
      <c r="D781" s="39" t="str">
        <f t="shared" si="177"/>
        <v>Q2</v>
      </c>
      <c r="E781" s="13" t="s">
        <v>34</v>
      </c>
      <c r="F781" s="179">
        <v>2019</v>
      </c>
      <c r="G781" s="179">
        <v>9</v>
      </c>
      <c r="H781" s="191"/>
      <c r="I781" s="39" t="str">
        <f t="shared" si="179"/>
        <v>Q2</v>
      </c>
      <c r="J781" s="191" t="s">
        <v>836</v>
      </c>
      <c r="K781" s="191" t="s">
        <v>837</v>
      </c>
      <c r="L781" s="17" t="s">
        <v>78</v>
      </c>
      <c r="M781" s="13" t="s">
        <v>46</v>
      </c>
      <c r="N781" s="13">
        <v>1</v>
      </c>
      <c r="O781" s="13"/>
      <c r="P781" s="39" t="str">
        <f t="shared" si="180"/>
        <v>MAIN UNIT</v>
      </c>
      <c r="Q781" s="13" t="s">
        <v>55</v>
      </c>
      <c r="R781" s="13" t="s">
        <v>48</v>
      </c>
      <c r="S781" s="13" t="s">
        <v>36</v>
      </c>
      <c r="T781" s="13" t="s">
        <v>64</v>
      </c>
      <c r="U781" s="13" t="s">
        <v>65</v>
      </c>
      <c r="V781" s="13" t="s">
        <v>118</v>
      </c>
      <c r="W781" s="13" t="s">
        <v>50</v>
      </c>
      <c r="X781" s="192">
        <v>840000</v>
      </c>
      <c r="Y781" s="193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85">
        <f t="shared" si="181"/>
        <v>73014.21238938054</v>
      </c>
      <c r="AD781" s="141">
        <v>8.9700000000000002E-2</v>
      </c>
      <c r="AE781" s="186">
        <f t="shared" si="182"/>
        <v>1</v>
      </c>
      <c r="AF781" s="186" t="str">
        <f>IF(AND(COUNTIFS($J$18:J781,J781)=1,AE781=1),1,"")</f>
        <v/>
      </c>
      <c r="AG781" s="186" t="str">
        <f>IF(C781="","",IF(AND(COUNTIFS($J$18:J781,J781)=1,C781&lt;&gt;""),1,""))</f>
        <v/>
      </c>
      <c r="AH781" s="186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214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34</v>
      </c>
      <c r="B782" s="179">
        <v>2019</v>
      </c>
      <c r="C782" s="179">
        <v>9</v>
      </c>
      <c r="D782" s="39" t="str">
        <f t="shared" si="177"/>
        <v>Q2</v>
      </c>
      <c r="E782" s="13" t="s">
        <v>34</v>
      </c>
      <c r="F782" s="179">
        <v>2019</v>
      </c>
      <c r="G782" s="179">
        <v>9</v>
      </c>
      <c r="H782" s="191"/>
      <c r="I782" s="39" t="str">
        <f t="shared" si="179"/>
        <v>Q2</v>
      </c>
      <c r="J782" s="191" t="s">
        <v>836</v>
      </c>
      <c r="K782" s="191" t="s">
        <v>837</v>
      </c>
      <c r="L782" s="17" t="s">
        <v>78</v>
      </c>
      <c r="M782" s="13" t="s">
        <v>46</v>
      </c>
      <c r="N782" s="13">
        <v>1</v>
      </c>
      <c r="O782" s="13"/>
      <c r="P782" s="39" t="str">
        <f t="shared" si="180"/>
        <v>MAIN UNIT</v>
      </c>
      <c r="Q782" s="13" t="s">
        <v>55</v>
      </c>
      <c r="R782" s="13" t="s">
        <v>48</v>
      </c>
      <c r="S782" s="13" t="s">
        <v>36</v>
      </c>
      <c r="T782" s="13" t="s">
        <v>64</v>
      </c>
      <c r="U782" s="13" t="s">
        <v>65</v>
      </c>
      <c r="V782" s="13" t="s">
        <v>118</v>
      </c>
      <c r="W782" s="13" t="s">
        <v>50</v>
      </c>
      <c r="X782" s="192">
        <v>840000</v>
      </c>
      <c r="Y782" s="193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85">
        <f t="shared" si="181"/>
        <v>73014.21238938054</v>
      </c>
      <c r="AD782" s="141">
        <v>8.9700000000000002E-2</v>
      </c>
      <c r="AE782" s="186">
        <f t="shared" si="182"/>
        <v>1</v>
      </c>
      <c r="AF782" s="186" t="str">
        <f>IF(AND(COUNTIFS($J$18:J782,J782)=1,AE782=1),1,"")</f>
        <v/>
      </c>
      <c r="AG782" s="186" t="str">
        <f>IF(C782="","",IF(AND(COUNTIFS($J$18:J782,J782)=1,C782&lt;&gt;""),1,""))</f>
        <v/>
      </c>
      <c r="AH782" s="186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214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34</v>
      </c>
      <c r="B783" s="179">
        <v>2019</v>
      </c>
      <c r="C783" s="179">
        <v>9</v>
      </c>
      <c r="D783" s="39" t="str">
        <f t="shared" si="177"/>
        <v>Q2</v>
      </c>
      <c r="E783" s="13" t="s">
        <v>34</v>
      </c>
      <c r="F783" s="179">
        <v>2019</v>
      </c>
      <c r="G783" s="179">
        <v>9</v>
      </c>
      <c r="H783" s="191"/>
      <c r="I783" s="39" t="str">
        <f t="shared" si="179"/>
        <v>Q2</v>
      </c>
      <c r="J783" s="191" t="s">
        <v>836</v>
      </c>
      <c r="K783" s="191" t="s">
        <v>837</v>
      </c>
      <c r="L783" s="17" t="s">
        <v>78</v>
      </c>
      <c r="M783" s="13" t="s">
        <v>46</v>
      </c>
      <c r="N783" s="13">
        <v>1</v>
      </c>
      <c r="O783" s="13"/>
      <c r="P783" s="39" t="str">
        <f t="shared" si="180"/>
        <v>MAIN UNIT</v>
      </c>
      <c r="Q783" s="13" t="s">
        <v>55</v>
      </c>
      <c r="R783" s="13" t="s">
        <v>48</v>
      </c>
      <c r="S783" s="13" t="s">
        <v>36</v>
      </c>
      <c r="T783" s="13" t="s">
        <v>64</v>
      </c>
      <c r="U783" s="13" t="s">
        <v>65</v>
      </c>
      <c r="V783" s="13" t="s">
        <v>118</v>
      </c>
      <c r="W783" s="13" t="s">
        <v>50</v>
      </c>
      <c r="X783" s="192">
        <v>840000</v>
      </c>
      <c r="Y783" s="193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85">
        <f t="shared" si="181"/>
        <v>73014.21238938054</v>
      </c>
      <c r="AD783" s="141">
        <v>8.9700000000000002E-2</v>
      </c>
      <c r="AE783" s="186">
        <f t="shared" si="182"/>
        <v>1</v>
      </c>
      <c r="AF783" s="186" t="str">
        <f>IF(AND(COUNTIFS($J$18:J783,J783)=1,AE783=1),1,"")</f>
        <v/>
      </c>
      <c r="AG783" s="186" t="str">
        <f>IF(C783="","",IF(AND(COUNTIFS($J$18:J783,J783)=1,C783&lt;&gt;""),1,""))</f>
        <v/>
      </c>
      <c r="AH783" s="186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214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34</v>
      </c>
      <c r="B784" s="179">
        <v>2019</v>
      </c>
      <c r="C784" s="179">
        <v>9</v>
      </c>
      <c r="D784" s="39" t="str">
        <f t="shared" si="177"/>
        <v>Q2</v>
      </c>
      <c r="E784" s="13" t="s">
        <v>34</v>
      </c>
      <c r="F784" s="179">
        <v>2019</v>
      </c>
      <c r="G784" s="179">
        <v>9</v>
      </c>
      <c r="H784" s="191"/>
      <c r="I784" s="39" t="str">
        <f t="shared" si="179"/>
        <v>Q2</v>
      </c>
      <c r="J784" s="191" t="s">
        <v>836</v>
      </c>
      <c r="K784" s="191" t="s">
        <v>837</v>
      </c>
      <c r="L784" s="17" t="s">
        <v>78</v>
      </c>
      <c r="M784" s="13" t="s">
        <v>46</v>
      </c>
      <c r="N784" s="13">
        <v>1</v>
      </c>
      <c r="O784" s="13"/>
      <c r="P784" s="39" t="str">
        <f t="shared" si="180"/>
        <v>MAIN UNIT</v>
      </c>
      <c r="Q784" s="13" t="s">
        <v>55</v>
      </c>
      <c r="R784" s="13" t="s">
        <v>48</v>
      </c>
      <c r="S784" s="13" t="s">
        <v>36</v>
      </c>
      <c r="T784" s="13" t="s">
        <v>64</v>
      </c>
      <c r="U784" s="13" t="s">
        <v>65</v>
      </c>
      <c r="V784" s="13" t="s">
        <v>118</v>
      </c>
      <c r="W784" s="13" t="s">
        <v>50</v>
      </c>
      <c r="X784" s="192">
        <v>840000</v>
      </c>
      <c r="Y784" s="193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85">
        <f t="shared" si="181"/>
        <v>73014.21238938054</v>
      </c>
      <c r="AD784" s="141">
        <v>8.9700000000000002E-2</v>
      </c>
      <c r="AE784" s="186">
        <f t="shared" si="182"/>
        <v>1</v>
      </c>
      <c r="AF784" s="186" t="str">
        <f>IF(AND(COUNTIFS($J$18:J784,J784)=1,AE784=1),1,"")</f>
        <v/>
      </c>
      <c r="AG784" s="186" t="str">
        <f>IF(C784="","",IF(AND(COUNTIFS($J$18:J784,J784)=1,C784&lt;&gt;""),1,""))</f>
        <v/>
      </c>
      <c r="AH784" s="186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214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34</v>
      </c>
      <c r="B785" s="179">
        <v>2019</v>
      </c>
      <c r="C785" s="179">
        <v>9</v>
      </c>
      <c r="D785" s="39" t="str">
        <f t="shared" si="177"/>
        <v>Q2</v>
      </c>
      <c r="E785" s="13" t="s">
        <v>34</v>
      </c>
      <c r="F785" s="179">
        <v>2019</v>
      </c>
      <c r="G785" s="179">
        <v>9</v>
      </c>
      <c r="H785" s="191"/>
      <c r="I785" s="39" t="str">
        <f t="shared" si="179"/>
        <v>Q2</v>
      </c>
      <c r="J785" s="191" t="s">
        <v>836</v>
      </c>
      <c r="K785" s="191" t="s">
        <v>837</v>
      </c>
      <c r="L785" s="17" t="s">
        <v>54</v>
      </c>
      <c r="M785" s="13" t="s">
        <v>46</v>
      </c>
      <c r="N785" s="13">
        <v>1</v>
      </c>
      <c r="O785" s="13"/>
      <c r="P785" s="39" t="str">
        <f t="shared" si="180"/>
        <v>MAIN UNIT</v>
      </c>
      <c r="Q785" s="13" t="s">
        <v>55</v>
      </c>
      <c r="R785" s="13" t="s">
        <v>48</v>
      </c>
      <c r="S785" s="13" t="s">
        <v>36</v>
      </c>
      <c r="T785" s="13" t="s">
        <v>64</v>
      </c>
      <c r="U785" s="13" t="s">
        <v>65</v>
      </c>
      <c r="V785" s="13" t="s">
        <v>118</v>
      </c>
      <c r="W785" s="13" t="s">
        <v>50</v>
      </c>
      <c r="X785" s="192">
        <v>624100</v>
      </c>
      <c r="Y785" s="193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85">
        <f t="shared" si="181"/>
        <v>54247.821371681428</v>
      </c>
      <c r="AD785" s="141">
        <v>8.9700000000000002E-2</v>
      </c>
      <c r="AE785" s="186">
        <f t="shared" si="182"/>
        <v>1</v>
      </c>
      <c r="AF785" s="186" t="str">
        <f>IF(AND(COUNTIFS($J$18:J785,J785)=1,AE785=1),1,"")</f>
        <v/>
      </c>
      <c r="AG785" s="186" t="str">
        <f>IF(C785="","",IF(AND(COUNTIFS($J$18:J785,J785)=1,C785&lt;&gt;""),1,""))</f>
        <v/>
      </c>
      <c r="AH785" s="186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214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34</v>
      </c>
      <c r="B786" s="179">
        <v>2019</v>
      </c>
      <c r="C786" s="179">
        <v>9</v>
      </c>
      <c r="D786" s="39" t="str">
        <f t="shared" si="177"/>
        <v>Q2</v>
      </c>
      <c r="E786" s="13" t="s">
        <v>34</v>
      </c>
      <c r="F786" s="179">
        <v>2019</v>
      </c>
      <c r="G786" s="179">
        <v>9</v>
      </c>
      <c r="H786" s="191"/>
      <c r="I786" s="39" t="str">
        <f t="shared" si="179"/>
        <v>Q2</v>
      </c>
      <c r="J786" s="191" t="s">
        <v>836</v>
      </c>
      <c r="K786" s="191" t="s">
        <v>837</v>
      </c>
      <c r="L786" s="17" t="s">
        <v>54</v>
      </c>
      <c r="M786" s="13" t="s">
        <v>46</v>
      </c>
      <c r="N786" s="13">
        <v>1</v>
      </c>
      <c r="O786" s="13"/>
      <c r="P786" s="39" t="str">
        <f t="shared" si="180"/>
        <v>MAIN UNIT</v>
      </c>
      <c r="Q786" s="13" t="s">
        <v>55</v>
      </c>
      <c r="R786" s="13" t="s">
        <v>48</v>
      </c>
      <c r="S786" s="13" t="s">
        <v>36</v>
      </c>
      <c r="T786" s="13" t="s">
        <v>64</v>
      </c>
      <c r="U786" s="13" t="s">
        <v>65</v>
      </c>
      <c r="V786" s="13" t="s">
        <v>118</v>
      </c>
      <c r="W786" s="13" t="s">
        <v>50</v>
      </c>
      <c r="X786" s="192">
        <v>624100</v>
      </c>
      <c r="Y786" s="193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85">
        <f t="shared" si="181"/>
        <v>54247.821371681428</v>
      </c>
      <c r="AD786" s="141">
        <v>8.9700000000000002E-2</v>
      </c>
      <c r="AE786" s="186">
        <f t="shared" si="182"/>
        <v>1</v>
      </c>
      <c r="AF786" s="186" t="str">
        <f>IF(AND(COUNTIFS($J$18:J786,J786)=1,AE786=1),1,"")</f>
        <v/>
      </c>
      <c r="AG786" s="186" t="str">
        <f>IF(C786="","",IF(AND(COUNTIFS($J$18:J786,J786)=1,C786&lt;&gt;""),1,""))</f>
        <v/>
      </c>
      <c r="AH786" s="186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214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34</v>
      </c>
      <c r="B787" s="179">
        <v>2019</v>
      </c>
      <c r="C787" s="179">
        <v>9</v>
      </c>
      <c r="D787" s="39" t="str">
        <f t="shared" si="177"/>
        <v>Q2</v>
      </c>
      <c r="E787" s="13" t="s">
        <v>34</v>
      </c>
      <c r="F787" s="179">
        <v>2019</v>
      </c>
      <c r="G787" s="179">
        <v>9</v>
      </c>
      <c r="H787" s="191"/>
      <c r="I787" s="39" t="str">
        <f t="shared" si="179"/>
        <v>Q2</v>
      </c>
      <c r="J787" s="191" t="s">
        <v>899</v>
      </c>
      <c r="K787" s="191" t="s">
        <v>3131</v>
      </c>
      <c r="L787" s="17" t="s">
        <v>78</v>
      </c>
      <c r="M787" s="13" t="s">
        <v>46</v>
      </c>
      <c r="N787" s="13">
        <v>1</v>
      </c>
      <c r="O787" s="13"/>
      <c r="P787" s="39" t="str">
        <f t="shared" si="180"/>
        <v>MAIN UNIT</v>
      </c>
      <c r="Q787" s="13" t="s">
        <v>47</v>
      </c>
      <c r="R787" s="13" t="s">
        <v>48</v>
      </c>
      <c r="S787" s="13" t="s">
        <v>37</v>
      </c>
      <c r="T787" s="13" t="s">
        <v>74</v>
      </c>
      <c r="U787" s="13" t="s">
        <v>57</v>
      </c>
      <c r="V787" s="13" t="s">
        <v>155</v>
      </c>
      <c r="W787" s="13" t="s">
        <v>50</v>
      </c>
      <c r="X787" s="192">
        <v>875000</v>
      </c>
      <c r="Y787" s="193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85">
        <f t="shared" si="181"/>
        <v>80041.592920353985</v>
      </c>
      <c r="AD787" s="141">
        <v>9.4399999999999998E-2</v>
      </c>
      <c r="AE787" s="186">
        <f t="shared" si="182"/>
        <v>0</v>
      </c>
      <c r="AF787" s="186" t="str">
        <f>IF(AND(COUNTIFS($J$18:J787,J787)=1,AE787=1),1,"")</f>
        <v/>
      </c>
      <c r="AG787" s="186">
        <f>IF(C787="","",IF(AND(COUNTIFS($J$18:J787,J787)=1,C787&lt;&gt;""),1,""))</f>
        <v>1</v>
      </c>
      <c r="AH787" s="186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214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34</v>
      </c>
      <c r="B788" s="179">
        <v>2019</v>
      </c>
      <c r="C788" s="179">
        <v>9</v>
      </c>
      <c r="D788" s="39" t="str">
        <f t="shared" si="177"/>
        <v>Q2</v>
      </c>
      <c r="E788" s="13" t="s">
        <v>34</v>
      </c>
      <c r="F788" s="179">
        <v>2019</v>
      </c>
      <c r="G788" s="179">
        <v>9</v>
      </c>
      <c r="H788" s="191"/>
      <c r="I788" s="39" t="str">
        <f t="shared" si="179"/>
        <v>Q2</v>
      </c>
      <c r="J788" s="191" t="s">
        <v>899</v>
      </c>
      <c r="K788" s="191" t="s">
        <v>3131</v>
      </c>
      <c r="L788" s="17" t="s">
        <v>54</v>
      </c>
      <c r="M788" s="13" t="s">
        <v>46</v>
      </c>
      <c r="N788" s="13">
        <v>1</v>
      </c>
      <c r="O788" s="13"/>
      <c r="P788" s="39" t="str">
        <f t="shared" si="180"/>
        <v>MAIN UNIT</v>
      </c>
      <c r="Q788" s="13" t="s">
        <v>47</v>
      </c>
      <c r="R788" s="13" t="s">
        <v>48</v>
      </c>
      <c r="S788" s="13" t="s">
        <v>37</v>
      </c>
      <c r="T788" s="13" t="s">
        <v>74</v>
      </c>
      <c r="U788" s="13" t="s">
        <v>57</v>
      </c>
      <c r="V788" s="13" t="s">
        <v>155</v>
      </c>
      <c r="W788" s="13" t="s">
        <v>50</v>
      </c>
      <c r="X788" s="192">
        <v>615000</v>
      </c>
      <c r="Y788" s="193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85">
        <f t="shared" si="181"/>
        <v>56257.805309734518</v>
      </c>
      <c r="AD788" s="141">
        <v>9.4399999999999998E-2</v>
      </c>
      <c r="AE788" s="186">
        <f t="shared" si="182"/>
        <v>0</v>
      </c>
      <c r="AF788" s="186" t="str">
        <f>IF(AND(COUNTIFS($J$18:J788,J788)=1,AE788=1),1,"")</f>
        <v/>
      </c>
      <c r="AG788" s="186" t="str">
        <f>IF(C788="","",IF(AND(COUNTIFS($J$18:J788,J788)=1,C788&lt;&gt;""),1,""))</f>
        <v/>
      </c>
      <c r="AH788" s="186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214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34</v>
      </c>
      <c r="B789" s="179">
        <v>2019</v>
      </c>
      <c r="C789" s="179">
        <v>9</v>
      </c>
      <c r="D789" s="39" t="str">
        <f t="shared" si="177"/>
        <v>Q2</v>
      </c>
      <c r="E789" s="13" t="s">
        <v>34</v>
      </c>
      <c r="F789" s="179">
        <v>2019</v>
      </c>
      <c r="G789" s="179">
        <v>9</v>
      </c>
      <c r="H789" s="191"/>
      <c r="I789" s="39" t="str">
        <f t="shared" si="179"/>
        <v>Q2</v>
      </c>
      <c r="J789" s="191" t="s">
        <v>900</v>
      </c>
      <c r="K789" s="191" t="s">
        <v>901</v>
      </c>
      <c r="L789" s="17" t="s">
        <v>78</v>
      </c>
      <c r="M789" s="13" t="s">
        <v>46</v>
      </c>
      <c r="N789" s="13">
        <v>1</v>
      </c>
      <c r="O789" s="13"/>
      <c r="P789" s="39" t="str">
        <f t="shared" si="180"/>
        <v>MAIN UNIT</v>
      </c>
      <c r="Q789" s="13" t="s">
        <v>47</v>
      </c>
      <c r="R789" s="13" t="s">
        <v>48</v>
      </c>
      <c r="S789" s="13" t="s">
        <v>36</v>
      </c>
      <c r="T789" s="13" t="s">
        <v>231</v>
      </c>
      <c r="U789" s="13" t="s">
        <v>65</v>
      </c>
      <c r="V789" s="13" t="s">
        <v>98</v>
      </c>
      <c r="W789" s="13" t="s">
        <v>50</v>
      </c>
      <c r="X789" s="192">
        <v>1112500</v>
      </c>
      <c r="Y789" s="193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85">
        <f t="shared" si="181"/>
        <v>131521.12831858409</v>
      </c>
      <c r="AD789" s="141">
        <v>0.122</v>
      </c>
      <c r="AE789" s="186">
        <f t="shared" si="182"/>
        <v>0</v>
      </c>
      <c r="AF789" s="186" t="str">
        <f>IF(AND(COUNTIFS($J$18:J789,J789)=1,AE789=1),1,"")</f>
        <v/>
      </c>
      <c r="AG789" s="186">
        <f>IF(C789="","",IF(AND(COUNTIFS($J$18:J789,J789)=1,C789&lt;&gt;""),1,""))</f>
        <v>1</v>
      </c>
      <c r="AH789" s="186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214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34</v>
      </c>
      <c r="B790" s="179">
        <v>2019</v>
      </c>
      <c r="C790" s="179">
        <v>9</v>
      </c>
      <c r="D790" s="39" t="str">
        <f t="shared" si="177"/>
        <v>Q2</v>
      </c>
      <c r="E790" s="13" t="s">
        <v>34</v>
      </c>
      <c r="F790" s="179">
        <v>2019</v>
      </c>
      <c r="G790" s="179">
        <v>9</v>
      </c>
      <c r="H790" s="191"/>
      <c r="I790" s="39" t="str">
        <f t="shared" si="179"/>
        <v>Q2</v>
      </c>
      <c r="J790" s="191" t="s">
        <v>900</v>
      </c>
      <c r="K790" s="191" t="s">
        <v>901</v>
      </c>
      <c r="L790" s="17" t="s">
        <v>78</v>
      </c>
      <c r="M790" s="13" t="s">
        <v>46</v>
      </c>
      <c r="N790" s="13">
        <v>1</v>
      </c>
      <c r="O790" s="13"/>
      <c r="P790" s="39" t="str">
        <f t="shared" si="180"/>
        <v>MAIN UNIT</v>
      </c>
      <c r="Q790" s="13" t="s">
        <v>47</v>
      </c>
      <c r="R790" s="13" t="s">
        <v>48</v>
      </c>
      <c r="S790" s="13" t="s">
        <v>36</v>
      </c>
      <c r="T790" s="13" t="s">
        <v>231</v>
      </c>
      <c r="U790" s="13" t="s">
        <v>65</v>
      </c>
      <c r="V790" s="13" t="s">
        <v>98</v>
      </c>
      <c r="W790" s="13" t="s">
        <v>50</v>
      </c>
      <c r="X790" s="192">
        <v>1112500</v>
      </c>
      <c r="Y790" s="193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85">
        <f t="shared" si="181"/>
        <v>131521.12831858409</v>
      </c>
      <c r="AD790" s="141">
        <v>0.122</v>
      </c>
      <c r="AE790" s="186">
        <f t="shared" si="182"/>
        <v>0</v>
      </c>
      <c r="AF790" s="186" t="str">
        <f>IF(AND(COUNTIFS($J$18:J790,J790)=1,AE790=1),1,"")</f>
        <v/>
      </c>
      <c r="AG790" s="186" t="str">
        <f>IF(C790="","",IF(AND(COUNTIFS($J$18:J790,J790)=1,C790&lt;&gt;""),1,""))</f>
        <v/>
      </c>
      <c r="AH790" s="186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214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34</v>
      </c>
      <c r="B791" s="179">
        <v>2019</v>
      </c>
      <c r="C791" s="179">
        <v>9</v>
      </c>
      <c r="D791" s="39" t="str">
        <f t="shared" si="177"/>
        <v>Q2</v>
      </c>
      <c r="E791" s="13" t="s">
        <v>34</v>
      </c>
      <c r="F791" s="179">
        <v>2019</v>
      </c>
      <c r="G791" s="179">
        <v>9</v>
      </c>
      <c r="H791" s="191"/>
      <c r="I791" s="39" t="str">
        <f t="shared" si="179"/>
        <v>Q2</v>
      </c>
      <c r="J791" s="191" t="s">
        <v>902</v>
      </c>
      <c r="K791" s="191" t="s">
        <v>903</v>
      </c>
      <c r="L791" s="17" t="s">
        <v>78</v>
      </c>
      <c r="M791" s="13" t="s">
        <v>46</v>
      </c>
      <c r="N791" s="13">
        <v>1</v>
      </c>
      <c r="O791" s="13"/>
      <c r="P791" s="39" t="str">
        <f t="shared" si="180"/>
        <v>MAIN UNIT</v>
      </c>
      <c r="Q791" s="13" t="s">
        <v>55</v>
      </c>
      <c r="R791" s="13" t="s">
        <v>48</v>
      </c>
      <c r="S791" s="13" t="s">
        <v>36</v>
      </c>
      <c r="T791" s="13" t="s">
        <v>64</v>
      </c>
      <c r="U791" s="13" t="s">
        <v>65</v>
      </c>
      <c r="V791" s="13" t="s">
        <v>98</v>
      </c>
      <c r="W791" s="13" t="s">
        <v>50</v>
      </c>
      <c r="X791" s="192">
        <v>1050000</v>
      </c>
      <c r="Y791" s="193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85">
        <f t="shared" si="181"/>
        <v>115992.47787610622</v>
      </c>
      <c r="AD791" s="141">
        <v>0.114</v>
      </c>
      <c r="AE791" s="186">
        <f t="shared" si="182"/>
        <v>1</v>
      </c>
      <c r="AF791" s="186">
        <f>IF(AND(COUNTIFS($J$18:J791,J791)=1,AE791=1),1,"")</f>
        <v>1</v>
      </c>
      <c r="AG791" s="186">
        <f>IF(C791="","",IF(AND(COUNTIFS($J$18:J791,J791)=1,C791&lt;&gt;""),1,""))</f>
        <v>1</v>
      </c>
      <c r="AH791" s="186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214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34</v>
      </c>
      <c r="B792" s="179">
        <v>2019</v>
      </c>
      <c r="C792" s="179">
        <v>9</v>
      </c>
      <c r="D792" s="39" t="str">
        <f t="shared" si="177"/>
        <v>Q2</v>
      </c>
      <c r="E792" s="13" t="s">
        <v>34</v>
      </c>
      <c r="F792" s="179">
        <v>2019</v>
      </c>
      <c r="G792" s="179">
        <v>9</v>
      </c>
      <c r="H792" s="191"/>
      <c r="I792" s="39" t="str">
        <f t="shared" si="179"/>
        <v>Q2</v>
      </c>
      <c r="J792" s="191" t="s">
        <v>902</v>
      </c>
      <c r="K792" s="191" t="s">
        <v>903</v>
      </c>
      <c r="L792" s="17" t="s">
        <v>78</v>
      </c>
      <c r="M792" s="13" t="s">
        <v>46</v>
      </c>
      <c r="N792" s="13">
        <v>1</v>
      </c>
      <c r="O792" s="13"/>
      <c r="P792" s="39" t="str">
        <f t="shared" si="180"/>
        <v>MAIN UNIT</v>
      </c>
      <c r="Q792" s="13" t="s">
        <v>55</v>
      </c>
      <c r="R792" s="13" t="s">
        <v>48</v>
      </c>
      <c r="S792" s="13" t="s">
        <v>36</v>
      </c>
      <c r="T792" s="13" t="s">
        <v>64</v>
      </c>
      <c r="U792" s="13" t="s">
        <v>65</v>
      </c>
      <c r="V792" s="13" t="s">
        <v>98</v>
      </c>
      <c r="W792" s="13" t="s">
        <v>50</v>
      </c>
      <c r="X792" s="192">
        <v>1050000</v>
      </c>
      <c r="Y792" s="193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85">
        <f t="shared" si="181"/>
        <v>115992.47787610622</v>
      </c>
      <c r="AD792" s="141">
        <v>0.114</v>
      </c>
      <c r="AE792" s="186">
        <f t="shared" si="182"/>
        <v>1</v>
      </c>
      <c r="AF792" s="186" t="str">
        <f>IF(AND(COUNTIFS($J$18:J792,J792)=1,AE792=1),1,"")</f>
        <v/>
      </c>
      <c r="AG792" s="186" t="str">
        <f>IF(C792="","",IF(AND(COUNTIFS($J$18:J792,J792)=1,C792&lt;&gt;""),1,""))</f>
        <v/>
      </c>
      <c r="AH792" s="186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214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34</v>
      </c>
      <c r="B793" s="179">
        <v>2019</v>
      </c>
      <c r="C793" s="179">
        <v>9</v>
      </c>
      <c r="D793" s="39" t="str">
        <f t="shared" si="177"/>
        <v>Q2</v>
      </c>
      <c r="E793" s="13" t="s">
        <v>34</v>
      </c>
      <c r="F793" s="179">
        <v>2019</v>
      </c>
      <c r="G793" s="179">
        <v>9</v>
      </c>
      <c r="H793" s="191"/>
      <c r="I793" s="39" t="str">
        <f t="shared" si="179"/>
        <v>Q2</v>
      </c>
      <c r="J793" s="191" t="s">
        <v>904</v>
      </c>
      <c r="K793" s="191" t="s">
        <v>602</v>
      </c>
      <c r="L793" s="17" t="s">
        <v>78</v>
      </c>
      <c r="M793" s="13" t="s">
        <v>46</v>
      </c>
      <c r="N793" s="13">
        <v>1</v>
      </c>
      <c r="O793" s="13"/>
      <c r="P793" s="39" t="str">
        <f t="shared" si="180"/>
        <v>MAIN UNIT</v>
      </c>
      <c r="Q793" s="13" t="s">
        <v>47</v>
      </c>
      <c r="R793" s="13" t="s">
        <v>48</v>
      </c>
      <c r="S793" s="13" t="s">
        <v>36</v>
      </c>
      <c r="T793" s="13" t="s">
        <v>64</v>
      </c>
      <c r="U793" s="13" t="s">
        <v>65</v>
      </c>
      <c r="V793" s="13" t="s">
        <v>66</v>
      </c>
      <c r="W793" s="13" t="s">
        <v>50</v>
      </c>
      <c r="X793" s="192">
        <v>1160000</v>
      </c>
      <c r="Y793" s="193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85">
        <f t="shared" si="181"/>
        <v>180525.76991150444</v>
      </c>
      <c r="AD793" s="141">
        <v>0.16059999999999999</v>
      </c>
      <c r="AE793" s="186">
        <f t="shared" si="182"/>
        <v>0</v>
      </c>
      <c r="AF793" s="186" t="str">
        <f>IF(AND(COUNTIFS($J$18:J793,J793)=1,AE793=1),1,"")</f>
        <v/>
      </c>
      <c r="AG793" s="186">
        <f>IF(C793="","",IF(AND(COUNTIFS($J$18:J793,J793)=1,C793&lt;&gt;""),1,""))</f>
        <v>1</v>
      </c>
      <c r="AH793" s="186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214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34</v>
      </c>
      <c r="B794" s="179">
        <v>2019</v>
      </c>
      <c r="C794" s="179">
        <v>9</v>
      </c>
      <c r="D794" s="39" t="str">
        <f t="shared" si="177"/>
        <v>Q2</v>
      </c>
      <c r="E794" s="13" t="s">
        <v>34</v>
      </c>
      <c r="F794" s="179">
        <v>2019</v>
      </c>
      <c r="G794" s="179">
        <v>9</v>
      </c>
      <c r="H794" s="191"/>
      <c r="I794" s="39" t="str">
        <f t="shared" si="179"/>
        <v>Q2</v>
      </c>
      <c r="J794" s="191" t="s">
        <v>904</v>
      </c>
      <c r="K794" s="191" t="s">
        <v>602</v>
      </c>
      <c r="L794" s="17" t="s">
        <v>78</v>
      </c>
      <c r="M794" s="13" t="s">
        <v>46</v>
      </c>
      <c r="N794" s="13">
        <v>1</v>
      </c>
      <c r="O794" s="13"/>
      <c r="P794" s="39" t="str">
        <f t="shared" si="180"/>
        <v>MAIN UNIT</v>
      </c>
      <c r="Q794" s="13" t="s">
        <v>47</v>
      </c>
      <c r="R794" s="13" t="s">
        <v>48</v>
      </c>
      <c r="S794" s="13" t="s">
        <v>36</v>
      </c>
      <c r="T794" s="13" t="s">
        <v>64</v>
      </c>
      <c r="U794" s="13" t="s">
        <v>65</v>
      </c>
      <c r="V794" s="13" t="s">
        <v>66</v>
      </c>
      <c r="W794" s="13" t="s">
        <v>50</v>
      </c>
      <c r="X794" s="192">
        <v>1090000</v>
      </c>
      <c r="Y794" s="193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85">
        <f t="shared" si="181"/>
        <v>169631.97345132742</v>
      </c>
      <c r="AD794" s="141">
        <v>0.16059999999999999</v>
      </c>
      <c r="AE794" s="186">
        <f t="shared" si="182"/>
        <v>0</v>
      </c>
      <c r="AF794" s="186" t="str">
        <f>IF(AND(COUNTIFS($J$18:J794,J794)=1,AE794=1),1,"")</f>
        <v/>
      </c>
      <c r="AG794" s="186" t="str">
        <f>IF(C794="","",IF(AND(COUNTIFS($J$18:J794,J794)=1,C794&lt;&gt;""),1,""))</f>
        <v/>
      </c>
      <c r="AH794" s="186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214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34</v>
      </c>
      <c r="B795" s="179">
        <v>2019</v>
      </c>
      <c r="C795" s="179">
        <v>9</v>
      </c>
      <c r="D795" s="39" t="str">
        <f t="shared" si="177"/>
        <v>Q2</v>
      </c>
      <c r="E795" s="13" t="s">
        <v>34</v>
      </c>
      <c r="F795" s="179">
        <v>2019</v>
      </c>
      <c r="G795" s="179">
        <v>9</v>
      </c>
      <c r="H795" s="191"/>
      <c r="I795" s="39" t="str">
        <f t="shared" si="179"/>
        <v>Q2</v>
      </c>
      <c r="J795" s="191" t="s">
        <v>904</v>
      </c>
      <c r="K795" s="191" t="s">
        <v>602</v>
      </c>
      <c r="L795" s="17" t="s">
        <v>78</v>
      </c>
      <c r="M795" s="13" t="s">
        <v>46</v>
      </c>
      <c r="N795" s="13">
        <v>1</v>
      </c>
      <c r="O795" s="13"/>
      <c r="P795" s="39" t="str">
        <f t="shared" si="180"/>
        <v>MAIN UNIT</v>
      </c>
      <c r="Q795" s="13" t="s">
        <v>47</v>
      </c>
      <c r="R795" s="13" t="s">
        <v>48</v>
      </c>
      <c r="S795" s="13" t="s">
        <v>36</v>
      </c>
      <c r="T795" s="13" t="s">
        <v>64</v>
      </c>
      <c r="U795" s="13" t="s">
        <v>65</v>
      </c>
      <c r="V795" s="13" t="s">
        <v>66</v>
      </c>
      <c r="W795" s="13" t="s">
        <v>50</v>
      </c>
      <c r="X795" s="192">
        <v>1090000</v>
      </c>
      <c r="Y795" s="193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85">
        <f t="shared" si="181"/>
        <v>169631.97345132742</v>
      </c>
      <c r="AD795" s="141">
        <v>0.16059999999999999</v>
      </c>
      <c r="AE795" s="186">
        <f t="shared" si="182"/>
        <v>0</v>
      </c>
      <c r="AF795" s="186" t="str">
        <f>IF(AND(COUNTIFS($J$18:J795,J795)=1,AE795=1),1,"")</f>
        <v/>
      </c>
      <c r="AG795" s="186" t="str">
        <f>IF(C795="","",IF(AND(COUNTIFS($J$18:J795,J795)=1,C795&lt;&gt;""),1,""))</f>
        <v/>
      </c>
      <c r="AH795" s="186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214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34</v>
      </c>
      <c r="B796" s="179">
        <v>2019</v>
      </c>
      <c r="C796" s="179">
        <v>6</v>
      </c>
      <c r="D796" s="39" t="str">
        <f t="shared" si="177"/>
        <v>Q1</v>
      </c>
      <c r="E796" s="13" t="s">
        <v>34</v>
      </c>
      <c r="F796" s="179">
        <v>2019</v>
      </c>
      <c r="G796" s="179">
        <v>6</v>
      </c>
      <c r="H796" s="191"/>
      <c r="I796" s="39" t="str">
        <f t="shared" si="179"/>
        <v>Q1</v>
      </c>
      <c r="J796" s="191" t="s">
        <v>905</v>
      </c>
      <c r="K796" s="191" t="s">
        <v>3132</v>
      </c>
      <c r="L796" s="17" t="s">
        <v>54</v>
      </c>
      <c r="M796" s="13" t="s">
        <v>46</v>
      </c>
      <c r="N796" s="13">
        <v>1</v>
      </c>
      <c r="O796" s="13"/>
      <c r="P796" s="39" t="str">
        <f t="shared" si="180"/>
        <v>MAIN UNIT</v>
      </c>
      <c r="Q796" s="13" t="s">
        <v>906</v>
      </c>
      <c r="R796" s="13" t="s">
        <v>648</v>
      </c>
      <c r="S796" s="13" t="s">
        <v>37</v>
      </c>
      <c r="T796" s="13" t="s">
        <v>907</v>
      </c>
      <c r="U796" s="13" t="s">
        <v>57</v>
      </c>
      <c r="V796" s="13" t="s">
        <v>649</v>
      </c>
      <c r="W796" s="13" t="s">
        <v>650</v>
      </c>
      <c r="X796" s="192">
        <v>599653</v>
      </c>
      <c r="Y796" s="196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85">
        <f t="shared" si="181"/>
        <v>78119.131242035408</v>
      </c>
      <c r="AD796" s="141">
        <v>0.12970000000000001</v>
      </c>
      <c r="AE796" s="186">
        <f t="shared" si="182"/>
        <v>0</v>
      </c>
      <c r="AF796" s="186" t="str">
        <f>IF(AND(COUNTIFS($J$18:J796,J796)=1,AE796=1),1,"")</f>
        <v/>
      </c>
      <c r="AG796" s="186">
        <f>IF(C796="","",IF(AND(COUNTIFS($J$18:J796,J796)=1,C796&lt;&gt;""),1,""))</f>
        <v>1</v>
      </c>
      <c r="AH796" s="186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214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34</v>
      </c>
      <c r="B797" s="179">
        <v>2019</v>
      </c>
      <c r="C797" s="179">
        <v>12</v>
      </c>
      <c r="D797" s="39" t="str">
        <f t="shared" si="177"/>
        <v>Q3</v>
      </c>
      <c r="E797" s="13" t="s">
        <v>35</v>
      </c>
      <c r="F797" s="179">
        <v>2020</v>
      </c>
      <c r="G797" s="179">
        <v>4</v>
      </c>
      <c r="H797" s="191"/>
      <c r="I797" s="39" t="str">
        <f t="shared" si="179"/>
        <v>Q1</v>
      </c>
      <c r="J797" s="191" t="s">
        <v>908</v>
      </c>
      <c r="K797" s="191" t="s">
        <v>909</v>
      </c>
      <c r="L797" s="17" t="s">
        <v>78</v>
      </c>
      <c r="M797" s="13" t="s">
        <v>46</v>
      </c>
      <c r="N797" s="13">
        <v>1</v>
      </c>
      <c r="O797" s="13"/>
      <c r="P797" s="39" t="str">
        <f t="shared" si="180"/>
        <v>MAIN UNIT</v>
      </c>
      <c r="Q797" s="13" t="s">
        <v>47</v>
      </c>
      <c r="R797" s="13" t="s">
        <v>48</v>
      </c>
      <c r="S797" s="13" t="s">
        <v>36</v>
      </c>
      <c r="T797" s="13" t="s">
        <v>228</v>
      </c>
      <c r="U797" s="13" t="s">
        <v>65</v>
      </c>
      <c r="V797" s="13" t="s">
        <v>118</v>
      </c>
      <c r="W797" s="13" t="s">
        <v>95</v>
      </c>
      <c r="X797" s="192">
        <v>15830000</v>
      </c>
      <c r="Y797" s="193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85">
        <f t="shared" si="181"/>
        <v>282184.31359999999</v>
      </c>
      <c r="AD797" s="141">
        <v>0.2422</v>
      </c>
      <c r="AE797" s="186">
        <f t="shared" si="182"/>
        <v>0</v>
      </c>
      <c r="AF797" s="186" t="str">
        <f>IF(AND(COUNTIFS($J$18:J797,J797)=1,AE797=1),1,"")</f>
        <v/>
      </c>
      <c r="AG797" s="186">
        <f>IF(C797="","",IF(AND(COUNTIFS($J$18:J797,J797)=1,C797&lt;&gt;""),1,""))</f>
        <v>1</v>
      </c>
      <c r="AH797" s="186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214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34</v>
      </c>
      <c r="B798" s="179">
        <v>2019</v>
      </c>
      <c r="C798" s="179">
        <v>12</v>
      </c>
      <c r="D798" s="39" t="str">
        <f t="shared" si="177"/>
        <v>Q3</v>
      </c>
      <c r="E798" s="13" t="s">
        <v>35</v>
      </c>
      <c r="F798" s="179">
        <v>2020</v>
      </c>
      <c r="G798" s="179">
        <v>4</v>
      </c>
      <c r="H798" s="191"/>
      <c r="I798" s="39" t="str">
        <f t="shared" si="179"/>
        <v>Q1</v>
      </c>
      <c r="J798" s="191" t="s">
        <v>908</v>
      </c>
      <c r="K798" s="191" t="s">
        <v>909</v>
      </c>
      <c r="L798" s="17" t="s">
        <v>78</v>
      </c>
      <c r="M798" s="13" t="s">
        <v>46</v>
      </c>
      <c r="N798" s="13">
        <v>1</v>
      </c>
      <c r="O798" s="13"/>
      <c r="P798" s="39" t="str">
        <f t="shared" si="180"/>
        <v>MAIN UNIT</v>
      </c>
      <c r="Q798" s="13" t="s">
        <v>47</v>
      </c>
      <c r="R798" s="13" t="s">
        <v>48</v>
      </c>
      <c r="S798" s="13" t="s">
        <v>36</v>
      </c>
      <c r="T798" s="13" t="s">
        <v>228</v>
      </c>
      <c r="U798" s="13" t="s">
        <v>65</v>
      </c>
      <c r="V798" s="13" t="s">
        <v>118</v>
      </c>
      <c r="W798" s="13" t="s">
        <v>95</v>
      </c>
      <c r="X798" s="192">
        <v>15830000</v>
      </c>
      <c r="Y798" s="193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85">
        <f t="shared" si="181"/>
        <v>282184.31359999999</v>
      </c>
      <c r="AD798" s="141">
        <v>0.2422</v>
      </c>
      <c r="AE798" s="186">
        <f t="shared" si="182"/>
        <v>0</v>
      </c>
      <c r="AF798" s="186" t="str">
        <f>IF(AND(COUNTIFS($J$18:J798,J798)=1,AE798=1),1,"")</f>
        <v/>
      </c>
      <c r="AG798" s="186" t="str">
        <f>IF(C798="","",IF(AND(COUNTIFS($J$18:J798,J798)=1,C798&lt;&gt;""),1,""))</f>
        <v/>
      </c>
      <c r="AH798" s="186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214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34</v>
      </c>
      <c r="B799" s="179">
        <v>2019</v>
      </c>
      <c r="C799" s="179">
        <v>12</v>
      </c>
      <c r="D799" s="39" t="str">
        <f t="shared" si="177"/>
        <v>Q3</v>
      </c>
      <c r="E799" s="13" t="s">
        <v>35</v>
      </c>
      <c r="F799" s="179">
        <v>2020</v>
      </c>
      <c r="G799" s="179">
        <v>4</v>
      </c>
      <c r="H799" s="191"/>
      <c r="I799" s="39" t="str">
        <f t="shared" si="179"/>
        <v>Q1</v>
      </c>
      <c r="J799" s="191" t="s">
        <v>908</v>
      </c>
      <c r="K799" s="191" t="s">
        <v>909</v>
      </c>
      <c r="L799" s="17" t="s">
        <v>78</v>
      </c>
      <c r="M799" s="13" t="s">
        <v>46</v>
      </c>
      <c r="N799" s="13">
        <v>1</v>
      </c>
      <c r="O799" s="13"/>
      <c r="P799" s="39" t="str">
        <f t="shared" si="180"/>
        <v>MAIN UNIT</v>
      </c>
      <c r="Q799" s="13" t="s">
        <v>47</v>
      </c>
      <c r="R799" s="13" t="s">
        <v>48</v>
      </c>
      <c r="S799" s="13" t="s">
        <v>36</v>
      </c>
      <c r="T799" s="13" t="s">
        <v>228</v>
      </c>
      <c r="U799" s="13" t="s">
        <v>65</v>
      </c>
      <c r="V799" s="13" t="s">
        <v>118</v>
      </c>
      <c r="W799" s="13" t="s">
        <v>95</v>
      </c>
      <c r="X799" s="192">
        <v>15830000</v>
      </c>
      <c r="Y799" s="193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85">
        <f t="shared" si="181"/>
        <v>282184.31359999999</v>
      </c>
      <c r="AD799" s="141">
        <v>0.2422</v>
      </c>
      <c r="AE799" s="186">
        <f t="shared" si="182"/>
        <v>0</v>
      </c>
      <c r="AF799" s="186" t="str">
        <f>IF(AND(COUNTIFS($J$18:J799,J799)=1,AE799=1),1,"")</f>
        <v/>
      </c>
      <c r="AG799" s="186" t="str">
        <f>IF(C799="","",IF(AND(COUNTIFS($J$18:J799,J799)=1,C799&lt;&gt;""),1,""))</f>
        <v/>
      </c>
      <c r="AH799" s="186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214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34</v>
      </c>
      <c r="B800" s="179">
        <v>2019</v>
      </c>
      <c r="C800" s="179">
        <v>12</v>
      </c>
      <c r="D800" s="39" t="str">
        <f t="shared" si="177"/>
        <v>Q3</v>
      </c>
      <c r="E800" s="13" t="s">
        <v>35</v>
      </c>
      <c r="F800" s="179">
        <v>2020</v>
      </c>
      <c r="G800" s="179">
        <v>4</v>
      </c>
      <c r="H800" s="191"/>
      <c r="I800" s="39" t="str">
        <f t="shared" si="179"/>
        <v>Q1</v>
      </c>
      <c r="J800" s="191" t="s">
        <v>910</v>
      </c>
      <c r="K800" s="191" t="s">
        <v>3133</v>
      </c>
      <c r="L800" s="17" t="s">
        <v>78</v>
      </c>
      <c r="M800" s="13" t="s">
        <v>46</v>
      </c>
      <c r="N800" s="13">
        <v>1</v>
      </c>
      <c r="O800" s="13"/>
      <c r="P800" s="39" t="str">
        <f t="shared" si="180"/>
        <v>MAIN UNIT</v>
      </c>
      <c r="Q800" s="13" t="s">
        <v>55</v>
      </c>
      <c r="R800" s="13" t="s">
        <v>48</v>
      </c>
      <c r="S800" s="13" t="s">
        <v>38</v>
      </c>
      <c r="T800" s="13" t="s">
        <v>911</v>
      </c>
      <c r="U800" s="13" t="s">
        <v>136</v>
      </c>
      <c r="V800" s="13" t="s">
        <v>471</v>
      </c>
      <c r="W800" s="13" t="s">
        <v>50</v>
      </c>
      <c r="X800" s="192">
        <v>1090000</v>
      </c>
      <c r="Y800" s="193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85">
        <f t="shared" si="181"/>
        <v>131607.37168141594</v>
      </c>
      <c r="AD800" s="141">
        <v>0.1246</v>
      </c>
      <c r="AE800" s="186">
        <f t="shared" si="182"/>
        <v>1</v>
      </c>
      <c r="AF800" s="186">
        <f>IF(AND(COUNTIFS($J$18:J800,J800)=1,AE800=1),1,"")</f>
        <v>1</v>
      </c>
      <c r="AG800" s="186">
        <f>IF(C800="","",IF(AND(COUNTIFS($J$18:J800,J800)=1,C800&lt;&gt;""),1,""))</f>
        <v>1</v>
      </c>
      <c r="AH800" s="186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214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34</v>
      </c>
      <c r="B801" s="179">
        <v>2019</v>
      </c>
      <c r="C801" s="179">
        <v>11</v>
      </c>
      <c r="D801" s="39" t="str">
        <f t="shared" si="177"/>
        <v>Q3</v>
      </c>
      <c r="E801" s="13" t="s">
        <v>35</v>
      </c>
      <c r="F801" s="179">
        <v>2020</v>
      </c>
      <c r="G801" s="179">
        <v>4</v>
      </c>
      <c r="H801" s="191"/>
      <c r="I801" s="39" t="str">
        <f t="shared" si="179"/>
        <v>Q1</v>
      </c>
      <c r="J801" s="191" t="s">
        <v>912</v>
      </c>
      <c r="K801" s="191" t="s">
        <v>3134</v>
      </c>
      <c r="L801" s="17" t="s">
        <v>54</v>
      </c>
      <c r="M801" s="13" t="s">
        <v>46</v>
      </c>
      <c r="N801" s="13">
        <v>1</v>
      </c>
      <c r="O801" s="13"/>
      <c r="P801" s="39" t="str">
        <f t="shared" si="180"/>
        <v>MAIN UNIT</v>
      </c>
      <c r="Q801" s="13" t="s">
        <v>47</v>
      </c>
      <c r="R801" s="13" t="s">
        <v>48</v>
      </c>
      <c r="S801" s="13" t="s">
        <v>37</v>
      </c>
      <c r="T801" s="13" t="s">
        <v>87</v>
      </c>
      <c r="U801" s="13" t="s">
        <v>57</v>
      </c>
      <c r="V801" s="13"/>
      <c r="W801" s="13" t="s">
        <v>50</v>
      </c>
      <c r="X801" s="192">
        <v>719140</v>
      </c>
      <c r="Y801" s="193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85">
        <f t="shared" si="181"/>
        <v>89477.56258407078</v>
      </c>
      <c r="AD801" s="141">
        <v>0.12839999999999999</v>
      </c>
      <c r="AE801" s="186">
        <f t="shared" si="182"/>
        <v>0</v>
      </c>
      <c r="AF801" s="186" t="str">
        <f>IF(AND(COUNTIFS($J$18:J801,J801)=1,AE801=1),1,"")</f>
        <v/>
      </c>
      <c r="AG801" s="186">
        <f>IF(C801="","",IF(AND(COUNTIFS($J$18:J801,J801)=1,C801&lt;&gt;""),1,""))</f>
        <v>1</v>
      </c>
      <c r="AH801" s="186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214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34</v>
      </c>
      <c r="B802" s="179">
        <v>2019</v>
      </c>
      <c r="C802" s="179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35</v>
      </c>
      <c r="F802" s="179">
        <v>2020</v>
      </c>
      <c r="G802" s="179">
        <v>4</v>
      </c>
      <c r="H802" s="191"/>
      <c r="I802" s="39" t="str">
        <f t="shared" si="179"/>
        <v>Q1</v>
      </c>
      <c r="J802" s="191" t="s">
        <v>912</v>
      </c>
      <c r="K802" s="191" t="s">
        <v>3134</v>
      </c>
      <c r="L802" s="17" t="s">
        <v>54</v>
      </c>
      <c r="M802" s="13" t="s">
        <v>46</v>
      </c>
      <c r="N802" s="13">
        <v>1</v>
      </c>
      <c r="O802" s="13"/>
      <c r="P802" s="39" t="str">
        <f t="shared" si="180"/>
        <v>MAIN UNIT</v>
      </c>
      <c r="Q802" s="13" t="s">
        <v>47</v>
      </c>
      <c r="R802" s="13" t="s">
        <v>48</v>
      </c>
      <c r="S802" s="13" t="s">
        <v>37</v>
      </c>
      <c r="T802" s="13" t="s">
        <v>87</v>
      </c>
      <c r="U802" s="13" t="s">
        <v>57</v>
      </c>
      <c r="V802" s="13"/>
      <c r="W802" s="13" t="s">
        <v>50</v>
      </c>
      <c r="X802" s="192">
        <v>1000000</v>
      </c>
      <c r="Y802" s="193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85">
        <f t="shared" si="181"/>
        <v>124423.00884955752</v>
      </c>
      <c r="AD802" s="141">
        <v>0.12839999999999999</v>
      </c>
      <c r="AE802" s="186">
        <f t="shared" si="182"/>
        <v>0</v>
      </c>
      <c r="AF802" s="186" t="str">
        <f>IF(AND(COUNTIFS($J$18:J802,J802)=1,AE802=1),1,"")</f>
        <v/>
      </c>
      <c r="AG802" s="186" t="str">
        <f>IF(C802="","",IF(AND(COUNTIFS($J$18:J802,J802)=1,C802&lt;&gt;""),1,""))</f>
        <v/>
      </c>
      <c r="AH802" s="186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214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34</v>
      </c>
      <c r="B803" s="179">
        <v>2019</v>
      </c>
      <c r="C803" s="179">
        <v>10</v>
      </c>
      <c r="D803" s="39" t="str">
        <f t="shared" si="192"/>
        <v>Q3</v>
      </c>
      <c r="E803" s="13" t="s">
        <v>35</v>
      </c>
      <c r="F803" s="179">
        <v>2020</v>
      </c>
      <c r="G803" s="179">
        <v>4</v>
      </c>
      <c r="H803" s="191"/>
      <c r="I803" s="39" t="str">
        <f t="shared" si="179"/>
        <v>Q1</v>
      </c>
      <c r="J803" s="191" t="s">
        <v>913</v>
      </c>
      <c r="K803" s="191" t="s">
        <v>914</v>
      </c>
      <c r="L803" s="17" t="s">
        <v>78</v>
      </c>
      <c r="M803" s="13" t="s">
        <v>46</v>
      </c>
      <c r="N803" s="13">
        <v>1</v>
      </c>
      <c r="O803" s="13"/>
      <c r="P803" s="39" t="str">
        <f t="shared" si="180"/>
        <v>MAIN UNIT</v>
      </c>
      <c r="Q803" s="13" t="s">
        <v>55</v>
      </c>
      <c r="R803" s="13" t="s">
        <v>48</v>
      </c>
      <c r="S803" s="13" t="s">
        <v>36</v>
      </c>
      <c r="T803" s="13" t="s">
        <v>64</v>
      </c>
      <c r="U803" s="13" t="s">
        <v>65</v>
      </c>
      <c r="V803" s="13" t="s">
        <v>670</v>
      </c>
      <c r="W803" s="13" t="s">
        <v>50</v>
      </c>
      <c r="X803" s="192">
        <v>1000000</v>
      </c>
      <c r="Y803" s="193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85">
        <f t="shared" si="181"/>
        <v>157369.91150442479</v>
      </c>
      <c r="AD803" s="141">
        <v>0.16239999999999999</v>
      </c>
      <c r="AE803" s="186">
        <f t="shared" si="182"/>
        <v>1</v>
      </c>
      <c r="AF803" s="186">
        <f>IF(AND(COUNTIFS($J$18:J803,J803)=1,AE803=1),1,"")</f>
        <v>1</v>
      </c>
      <c r="AG803" s="186">
        <f>IF(C803="","",IF(AND(COUNTIFS($J$18:J803,J803)=1,C803&lt;&gt;""),1,""))</f>
        <v>1</v>
      </c>
      <c r="AH803" s="186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214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34</v>
      </c>
      <c r="B804" s="179">
        <v>2019</v>
      </c>
      <c r="C804" s="179">
        <v>10</v>
      </c>
      <c r="D804" s="39" t="str">
        <f t="shared" si="192"/>
        <v>Q3</v>
      </c>
      <c r="E804" s="13" t="s">
        <v>35</v>
      </c>
      <c r="F804" s="179">
        <v>2020</v>
      </c>
      <c r="G804" s="179">
        <v>4</v>
      </c>
      <c r="H804" s="191"/>
      <c r="I804" s="39" t="str">
        <f t="shared" si="179"/>
        <v>Q1</v>
      </c>
      <c r="J804" s="191" t="s">
        <v>913</v>
      </c>
      <c r="K804" s="191" t="s">
        <v>914</v>
      </c>
      <c r="L804" s="17" t="s">
        <v>54</v>
      </c>
      <c r="M804" s="13" t="s">
        <v>46</v>
      </c>
      <c r="N804" s="13">
        <v>1</v>
      </c>
      <c r="O804" s="13"/>
      <c r="P804" s="39" t="str">
        <f t="shared" si="180"/>
        <v>MAIN UNIT</v>
      </c>
      <c r="Q804" s="13" t="s">
        <v>55</v>
      </c>
      <c r="R804" s="13" t="s">
        <v>48</v>
      </c>
      <c r="S804" s="13" t="s">
        <v>36</v>
      </c>
      <c r="T804" s="13" t="s">
        <v>64</v>
      </c>
      <c r="U804" s="13" t="s">
        <v>65</v>
      </c>
      <c r="V804" s="13" t="s">
        <v>670</v>
      </c>
      <c r="W804" s="13" t="s">
        <v>50</v>
      </c>
      <c r="X804" s="192">
        <v>800000</v>
      </c>
      <c r="Y804" s="193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85">
        <f t="shared" si="181"/>
        <v>125895.92920353982</v>
      </c>
      <c r="AD804" s="141">
        <v>0.16239999999999999</v>
      </c>
      <c r="AE804" s="186">
        <f t="shared" si="182"/>
        <v>1</v>
      </c>
      <c r="AF804" s="186" t="str">
        <f>IF(AND(COUNTIFS($J$18:J804,J804)=1,AE804=1),1,"")</f>
        <v/>
      </c>
      <c r="AG804" s="186" t="str">
        <f>IF(C804="","",IF(AND(COUNTIFS($J$18:J804,J804)=1,C804&lt;&gt;""),1,""))</f>
        <v/>
      </c>
      <c r="AH804" s="186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214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34</v>
      </c>
      <c r="B805" s="179">
        <v>2019</v>
      </c>
      <c r="C805" s="179">
        <v>10</v>
      </c>
      <c r="D805" s="39" t="str">
        <f t="shared" si="192"/>
        <v>Q3</v>
      </c>
      <c r="E805" s="13" t="s">
        <v>35</v>
      </c>
      <c r="F805" s="179">
        <v>2020</v>
      </c>
      <c r="G805" s="179">
        <v>8</v>
      </c>
      <c r="H805" s="191"/>
      <c r="I805" s="39" t="str">
        <f t="shared" si="179"/>
        <v>Q2</v>
      </c>
      <c r="J805" s="191" t="s">
        <v>915</v>
      </c>
      <c r="K805" s="191" t="s">
        <v>610</v>
      </c>
      <c r="L805" s="17" t="s">
        <v>78</v>
      </c>
      <c r="M805" s="13" t="s">
        <v>46</v>
      </c>
      <c r="N805" s="13">
        <v>1</v>
      </c>
      <c r="O805" s="13"/>
      <c r="P805" s="39" t="str">
        <f t="shared" si="180"/>
        <v>MAIN UNIT</v>
      </c>
      <c r="Q805" s="13" t="s">
        <v>47</v>
      </c>
      <c r="R805" s="13" t="s">
        <v>48</v>
      </c>
      <c r="S805" s="13" t="s">
        <v>36</v>
      </c>
      <c r="T805" s="13" t="s">
        <v>64</v>
      </c>
      <c r="U805" s="13" t="s">
        <v>65</v>
      </c>
      <c r="V805" s="13" t="s">
        <v>108</v>
      </c>
      <c r="W805" s="13" t="s">
        <v>95</v>
      </c>
      <c r="X805" s="192">
        <v>15000000</v>
      </c>
      <c r="Y805" s="193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85">
        <f t="shared" si="181"/>
        <v>236184</v>
      </c>
      <c r="AD805" s="141">
        <v>0.20799999999999999</v>
      </c>
      <c r="AE805" s="186">
        <f t="shared" si="182"/>
        <v>0</v>
      </c>
      <c r="AF805" s="186" t="str">
        <f>IF(AND(COUNTIFS($J$18:J805,J805)=1,AE805=1),1,"")</f>
        <v/>
      </c>
      <c r="AG805" s="186">
        <f>IF(C805="","",IF(AND(COUNTIFS($J$18:J805,J805)=1,C805&lt;&gt;""),1,""))</f>
        <v>1</v>
      </c>
      <c r="AH805" s="186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214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34</v>
      </c>
      <c r="B806" s="179">
        <v>2019</v>
      </c>
      <c r="C806" s="179">
        <v>10</v>
      </c>
      <c r="D806" s="39" t="str">
        <f t="shared" si="192"/>
        <v>Q3</v>
      </c>
      <c r="E806" s="13" t="s">
        <v>35</v>
      </c>
      <c r="F806" s="179">
        <v>2020</v>
      </c>
      <c r="G806" s="179">
        <v>8</v>
      </c>
      <c r="H806" s="191"/>
      <c r="I806" s="39" t="str">
        <f t="shared" si="179"/>
        <v>Q2</v>
      </c>
      <c r="J806" s="191" t="s">
        <v>915</v>
      </c>
      <c r="K806" s="191" t="s">
        <v>610</v>
      </c>
      <c r="L806" s="17" t="s">
        <v>54</v>
      </c>
      <c r="M806" s="13" t="s">
        <v>46</v>
      </c>
      <c r="N806" s="13">
        <v>1</v>
      </c>
      <c r="O806" s="13"/>
      <c r="P806" s="39" t="str">
        <f t="shared" si="180"/>
        <v>MAIN UNIT</v>
      </c>
      <c r="Q806" s="13" t="s">
        <v>47</v>
      </c>
      <c r="R806" s="13" t="s">
        <v>48</v>
      </c>
      <c r="S806" s="13" t="s">
        <v>36</v>
      </c>
      <c r="T806" s="13" t="s">
        <v>64</v>
      </c>
      <c r="U806" s="13" t="s">
        <v>65</v>
      </c>
      <c r="V806" s="13" t="s">
        <v>108</v>
      </c>
      <c r="W806" s="13" t="s">
        <v>95</v>
      </c>
      <c r="X806" s="192">
        <v>12000000</v>
      </c>
      <c r="Y806" s="193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85">
        <f t="shared" si="181"/>
        <v>188947.19999999998</v>
      </c>
      <c r="AD806" s="141">
        <v>0.20799999999999999</v>
      </c>
      <c r="AE806" s="186">
        <f t="shared" si="182"/>
        <v>0</v>
      </c>
      <c r="AF806" s="186" t="str">
        <f>IF(AND(COUNTIFS($J$18:J806,J806)=1,AE806=1),1,"")</f>
        <v/>
      </c>
      <c r="AG806" s="186" t="str">
        <f>IF(C806="","",IF(AND(COUNTIFS($J$18:J806,J806)=1,C806&lt;&gt;""),1,""))</f>
        <v/>
      </c>
      <c r="AH806" s="186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214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34</v>
      </c>
      <c r="B807" s="179">
        <v>2019</v>
      </c>
      <c r="C807" s="179">
        <v>12</v>
      </c>
      <c r="D807" s="39" t="str">
        <f t="shared" si="192"/>
        <v>Q3</v>
      </c>
      <c r="E807" s="13" t="s">
        <v>34</v>
      </c>
      <c r="F807" s="179">
        <v>2020</v>
      </c>
      <c r="G807" s="179">
        <v>2</v>
      </c>
      <c r="H807" s="191"/>
      <c r="I807" s="39" t="str">
        <f t="shared" si="179"/>
        <v>Q4</v>
      </c>
      <c r="J807" s="191" t="s">
        <v>916</v>
      </c>
      <c r="K807" s="191" t="s">
        <v>917</v>
      </c>
      <c r="L807" s="17" t="s">
        <v>78</v>
      </c>
      <c r="M807" s="13" t="s">
        <v>46</v>
      </c>
      <c r="N807" s="13">
        <v>1</v>
      </c>
      <c r="O807" s="13"/>
      <c r="P807" s="39" t="str">
        <f t="shared" si="180"/>
        <v>MAIN UNIT</v>
      </c>
      <c r="Q807" s="13" t="s">
        <v>55</v>
      </c>
      <c r="R807" s="13" t="s">
        <v>48</v>
      </c>
      <c r="S807" s="13" t="s">
        <v>36</v>
      </c>
      <c r="T807" s="13" t="s">
        <v>64</v>
      </c>
      <c r="U807" s="13" t="s">
        <v>65</v>
      </c>
      <c r="V807" s="13" t="s">
        <v>288</v>
      </c>
      <c r="W807" s="13" t="s">
        <v>95</v>
      </c>
      <c r="X807" s="192">
        <v>11000000</v>
      </c>
      <c r="Y807" s="193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85">
        <f t="shared" si="181"/>
        <v>64055.97</v>
      </c>
      <c r="AD807" s="141">
        <v>8.0100000000000005E-2</v>
      </c>
      <c r="AE807" s="186">
        <f t="shared" si="182"/>
        <v>1</v>
      </c>
      <c r="AF807" s="186">
        <f>IF(AND(COUNTIFS($J$18:J807,J807)=1,AE807=1),1,"")</f>
        <v>1</v>
      </c>
      <c r="AG807" s="186">
        <f>IF(C807="","",IF(AND(COUNTIFS($J$18:J807,J807)=1,C807&lt;&gt;""),1,""))</f>
        <v>1</v>
      </c>
      <c r="AH807" s="186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214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34</v>
      </c>
      <c r="B808" s="179">
        <v>2019</v>
      </c>
      <c r="C808" s="179">
        <v>12</v>
      </c>
      <c r="D808" s="39" t="str">
        <f t="shared" si="192"/>
        <v>Q3</v>
      </c>
      <c r="E808" s="13" t="s">
        <v>34</v>
      </c>
      <c r="F808" s="179">
        <v>2020</v>
      </c>
      <c r="G808" s="179">
        <v>2</v>
      </c>
      <c r="H808" s="191"/>
      <c r="I808" s="39" t="str">
        <f t="shared" si="179"/>
        <v>Q4</v>
      </c>
      <c r="J808" s="191" t="s">
        <v>916</v>
      </c>
      <c r="K808" s="191" t="s">
        <v>917</v>
      </c>
      <c r="L808" s="17" t="s">
        <v>78</v>
      </c>
      <c r="M808" s="13" t="s">
        <v>46</v>
      </c>
      <c r="N808" s="13">
        <v>1</v>
      </c>
      <c r="O808" s="13"/>
      <c r="P808" s="39" t="str">
        <f t="shared" si="180"/>
        <v>MAIN UNIT</v>
      </c>
      <c r="Q808" s="13" t="s">
        <v>55</v>
      </c>
      <c r="R808" s="13" t="s">
        <v>48</v>
      </c>
      <c r="S808" s="13" t="s">
        <v>36</v>
      </c>
      <c r="T808" s="13" t="s">
        <v>64</v>
      </c>
      <c r="U808" s="13" t="s">
        <v>65</v>
      </c>
      <c r="V808" s="13" t="s">
        <v>288</v>
      </c>
      <c r="W808" s="13" t="s">
        <v>95</v>
      </c>
      <c r="X808" s="192">
        <v>11000000</v>
      </c>
      <c r="Y808" s="193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85">
        <f t="shared" si="181"/>
        <v>64055.97</v>
      </c>
      <c r="AD808" s="141">
        <v>8.0100000000000005E-2</v>
      </c>
      <c r="AE808" s="186">
        <f t="shared" si="182"/>
        <v>1</v>
      </c>
      <c r="AF808" s="186" t="str">
        <f>IF(AND(COUNTIFS($J$18:J808,J808)=1,AE808=1),1,"")</f>
        <v/>
      </c>
      <c r="AG808" s="186" t="str">
        <f>IF(C808="","",IF(AND(COUNTIFS($J$18:J808,J808)=1,C808&lt;&gt;""),1,""))</f>
        <v/>
      </c>
      <c r="AH808" s="186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214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34</v>
      </c>
      <c r="B809" s="179">
        <v>2019</v>
      </c>
      <c r="C809" s="179">
        <v>12</v>
      </c>
      <c r="D809" s="39" t="str">
        <f t="shared" si="192"/>
        <v>Q3</v>
      </c>
      <c r="E809" s="13" t="s">
        <v>34</v>
      </c>
      <c r="F809" s="179">
        <v>2020</v>
      </c>
      <c r="G809" s="179">
        <v>2</v>
      </c>
      <c r="H809" s="191"/>
      <c r="I809" s="39" t="str">
        <f t="shared" si="179"/>
        <v>Q4</v>
      </c>
      <c r="J809" s="191" t="s">
        <v>916</v>
      </c>
      <c r="K809" s="191" t="s">
        <v>917</v>
      </c>
      <c r="L809" s="17" t="s">
        <v>78</v>
      </c>
      <c r="M809" s="13" t="s">
        <v>46</v>
      </c>
      <c r="N809" s="13">
        <v>1</v>
      </c>
      <c r="O809" s="13"/>
      <c r="P809" s="39" t="str">
        <f t="shared" si="180"/>
        <v>MAIN UNIT</v>
      </c>
      <c r="Q809" s="13" t="s">
        <v>55</v>
      </c>
      <c r="R809" s="13" t="s">
        <v>48</v>
      </c>
      <c r="S809" s="13" t="s">
        <v>36</v>
      </c>
      <c r="T809" s="13" t="s">
        <v>64</v>
      </c>
      <c r="U809" s="13" t="s">
        <v>65</v>
      </c>
      <c r="V809" s="13" t="s">
        <v>288</v>
      </c>
      <c r="W809" s="13" t="s">
        <v>95</v>
      </c>
      <c r="X809" s="192">
        <v>11000000</v>
      </c>
      <c r="Y809" s="193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85">
        <f t="shared" si="181"/>
        <v>64055.97</v>
      </c>
      <c r="AD809" s="141">
        <v>8.0100000000000005E-2</v>
      </c>
      <c r="AE809" s="186">
        <f t="shared" si="182"/>
        <v>1</v>
      </c>
      <c r="AF809" s="186" t="str">
        <f>IF(AND(COUNTIFS($J$18:J809,J809)=1,AE809=1),1,"")</f>
        <v/>
      </c>
      <c r="AG809" s="186" t="str">
        <f>IF(C809="","",IF(AND(COUNTIFS($J$18:J809,J809)=1,C809&lt;&gt;""),1,""))</f>
        <v/>
      </c>
      <c r="AH809" s="186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214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34</v>
      </c>
      <c r="B810" s="179">
        <v>2019</v>
      </c>
      <c r="C810" s="179">
        <v>12</v>
      </c>
      <c r="D810" s="39" t="str">
        <f t="shared" si="192"/>
        <v>Q3</v>
      </c>
      <c r="E810" s="13" t="s">
        <v>34</v>
      </c>
      <c r="F810" s="179">
        <v>2020</v>
      </c>
      <c r="G810" s="179">
        <v>2</v>
      </c>
      <c r="H810" s="191"/>
      <c r="I810" s="39" t="str">
        <f t="shared" si="179"/>
        <v>Q4</v>
      </c>
      <c r="J810" s="191" t="s">
        <v>916</v>
      </c>
      <c r="K810" s="191" t="s">
        <v>917</v>
      </c>
      <c r="L810" s="17" t="s">
        <v>78</v>
      </c>
      <c r="M810" s="13" t="s">
        <v>46</v>
      </c>
      <c r="N810" s="13">
        <v>1</v>
      </c>
      <c r="O810" s="13"/>
      <c r="P810" s="39" t="str">
        <f t="shared" si="180"/>
        <v>MAIN UNIT</v>
      </c>
      <c r="Q810" s="13" t="s">
        <v>55</v>
      </c>
      <c r="R810" s="13" t="s">
        <v>48</v>
      </c>
      <c r="S810" s="13" t="s">
        <v>36</v>
      </c>
      <c r="T810" s="13" t="s">
        <v>64</v>
      </c>
      <c r="U810" s="13" t="s">
        <v>65</v>
      </c>
      <c r="V810" s="13" t="s">
        <v>288</v>
      </c>
      <c r="W810" s="13" t="s">
        <v>95</v>
      </c>
      <c r="X810" s="192">
        <v>11000000</v>
      </c>
      <c r="Y810" s="193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85">
        <f t="shared" si="181"/>
        <v>64055.97</v>
      </c>
      <c r="AD810" s="141">
        <v>8.0100000000000005E-2</v>
      </c>
      <c r="AE810" s="186">
        <f t="shared" si="182"/>
        <v>1</v>
      </c>
      <c r="AF810" s="186" t="str">
        <f>IF(AND(COUNTIFS($J$18:J810,J810)=1,AE810=1),1,"")</f>
        <v/>
      </c>
      <c r="AG810" s="186" t="str">
        <f>IF(C810="","",IF(AND(COUNTIFS($J$18:J810,J810)=1,C810&lt;&gt;""),1,""))</f>
        <v/>
      </c>
      <c r="AH810" s="186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214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34</v>
      </c>
      <c r="B811" s="179">
        <v>2019</v>
      </c>
      <c r="C811" s="179">
        <v>12</v>
      </c>
      <c r="D811" s="39" t="str">
        <f t="shared" si="192"/>
        <v>Q3</v>
      </c>
      <c r="E811" s="13" t="s">
        <v>34</v>
      </c>
      <c r="F811" s="179">
        <v>2020</v>
      </c>
      <c r="G811" s="179">
        <v>2</v>
      </c>
      <c r="H811" s="191"/>
      <c r="I811" s="39" t="str">
        <f t="shared" si="179"/>
        <v>Q4</v>
      </c>
      <c r="J811" s="191" t="s">
        <v>916</v>
      </c>
      <c r="K811" s="191" t="s">
        <v>917</v>
      </c>
      <c r="L811" s="17" t="s">
        <v>78</v>
      </c>
      <c r="M811" s="13" t="s">
        <v>46</v>
      </c>
      <c r="N811" s="13">
        <v>1</v>
      </c>
      <c r="O811" s="13"/>
      <c r="P811" s="39" t="str">
        <f t="shared" si="180"/>
        <v>MAIN UNIT</v>
      </c>
      <c r="Q811" s="13" t="s">
        <v>55</v>
      </c>
      <c r="R811" s="13" t="s">
        <v>48</v>
      </c>
      <c r="S811" s="13" t="s">
        <v>36</v>
      </c>
      <c r="T811" s="13" t="s">
        <v>64</v>
      </c>
      <c r="U811" s="13" t="s">
        <v>65</v>
      </c>
      <c r="V811" s="13" t="s">
        <v>288</v>
      </c>
      <c r="W811" s="13" t="s">
        <v>95</v>
      </c>
      <c r="X811" s="192">
        <v>11000000</v>
      </c>
      <c r="Y811" s="193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85">
        <f t="shared" si="181"/>
        <v>64055.97</v>
      </c>
      <c r="AD811" s="141">
        <v>8.0100000000000005E-2</v>
      </c>
      <c r="AE811" s="186">
        <f t="shared" si="182"/>
        <v>1</v>
      </c>
      <c r="AF811" s="186" t="str">
        <f>IF(AND(COUNTIFS($J$18:J811,J811)=1,AE811=1),1,"")</f>
        <v/>
      </c>
      <c r="AG811" s="186" t="str">
        <f>IF(C811="","",IF(AND(COUNTIFS($J$18:J811,J811)=1,C811&lt;&gt;""),1,""))</f>
        <v/>
      </c>
      <c r="AH811" s="186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214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34</v>
      </c>
      <c r="B812" s="179">
        <v>2019</v>
      </c>
      <c r="C812" s="179">
        <v>12</v>
      </c>
      <c r="D812" s="39" t="str">
        <f t="shared" si="192"/>
        <v>Q3</v>
      </c>
      <c r="E812" s="13" t="s">
        <v>34</v>
      </c>
      <c r="F812" s="179">
        <v>2020</v>
      </c>
      <c r="G812" s="179">
        <v>2</v>
      </c>
      <c r="H812" s="191"/>
      <c r="I812" s="39" t="str">
        <f t="shared" si="179"/>
        <v>Q4</v>
      </c>
      <c r="J812" s="191" t="s">
        <v>916</v>
      </c>
      <c r="K812" s="191" t="s">
        <v>917</v>
      </c>
      <c r="L812" s="17" t="s">
        <v>54</v>
      </c>
      <c r="M812" s="13" t="s">
        <v>46</v>
      </c>
      <c r="N812" s="13">
        <v>1</v>
      </c>
      <c r="O812" s="13"/>
      <c r="P812" s="39" t="str">
        <f t="shared" si="180"/>
        <v>MAIN UNIT</v>
      </c>
      <c r="Q812" s="13" t="s">
        <v>55</v>
      </c>
      <c r="R812" s="13" t="s">
        <v>48</v>
      </c>
      <c r="S812" s="13" t="s">
        <v>36</v>
      </c>
      <c r="T812" s="13" t="s">
        <v>64</v>
      </c>
      <c r="U812" s="13" t="s">
        <v>65</v>
      </c>
      <c r="V812" s="13" t="s">
        <v>288</v>
      </c>
      <c r="W812" s="13" t="s">
        <v>95</v>
      </c>
      <c r="X812" s="192">
        <v>7722000</v>
      </c>
      <c r="Y812" s="193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85">
        <f t="shared" si="181"/>
        <v>44967.290940000006</v>
      </c>
      <c r="AD812" s="141">
        <v>8.0100000000000005E-2</v>
      </c>
      <c r="AE812" s="186">
        <f t="shared" si="182"/>
        <v>1</v>
      </c>
      <c r="AF812" s="186" t="str">
        <f>IF(AND(COUNTIFS($J$18:J812,J812)=1,AE812=1),1,"")</f>
        <v/>
      </c>
      <c r="AG812" s="186" t="str">
        <f>IF(C812="","",IF(AND(COUNTIFS($J$18:J812,J812)=1,C812&lt;&gt;""),1,""))</f>
        <v/>
      </c>
      <c r="AH812" s="186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214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34</v>
      </c>
      <c r="B813" s="179">
        <v>2019</v>
      </c>
      <c r="C813" s="179">
        <v>12</v>
      </c>
      <c r="D813" s="39" t="str">
        <f t="shared" si="192"/>
        <v>Q3</v>
      </c>
      <c r="E813" s="13" t="s">
        <v>34</v>
      </c>
      <c r="F813" s="179">
        <v>2020</v>
      </c>
      <c r="G813" s="179">
        <v>2</v>
      </c>
      <c r="H813" s="191"/>
      <c r="I813" s="39" t="str">
        <f t="shared" si="179"/>
        <v>Q4</v>
      </c>
      <c r="J813" s="191" t="s">
        <v>916</v>
      </c>
      <c r="K813" s="191" t="s">
        <v>917</v>
      </c>
      <c r="L813" s="17" t="s">
        <v>54</v>
      </c>
      <c r="M813" s="13" t="s">
        <v>46</v>
      </c>
      <c r="N813" s="13">
        <v>1</v>
      </c>
      <c r="O813" s="13"/>
      <c r="P813" s="39" t="str">
        <f t="shared" si="180"/>
        <v>MAIN UNIT</v>
      </c>
      <c r="Q813" s="13" t="s">
        <v>55</v>
      </c>
      <c r="R813" s="13" t="s">
        <v>48</v>
      </c>
      <c r="S813" s="13" t="s">
        <v>36</v>
      </c>
      <c r="T813" s="13" t="s">
        <v>64</v>
      </c>
      <c r="U813" s="13" t="s">
        <v>65</v>
      </c>
      <c r="V813" s="13" t="s">
        <v>288</v>
      </c>
      <c r="W813" s="13" t="s">
        <v>95</v>
      </c>
      <c r="X813" s="192">
        <v>7722000</v>
      </c>
      <c r="Y813" s="193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85">
        <f t="shared" si="181"/>
        <v>44967.290940000006</v>
      </c>
      <c r="AD813" s="141">
        <v>8.0100000000000005E-2</v>
      </c>
      <c r="AE813" s="186">
        <f t="shared" si="182"/>
        <v>1</v>
      </c>
      <c r="AF813" s="186" t="str">
        <f>IF(AND(COUNTIFS($J$18:J813,J813)=1,AE813=1),1,"")</f>
        <v/>
      </c>
      <c r="AG813" s="186" t="str">
        <f>IF(C813="","",IF(AND(COUNTIFS($J$18:J813,J813)=1,C813&lt;&gt;""),1,""))</f>
        <v/>
      </c>
      <c r="AH813" s="186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214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34</v>
      </c>
      <c r="B814" s="179">
        <v>2019</v>
      </c>
      <c r="C814" s="179">
        <v>12</v>
      </c>
      <c r="D814" s="39" t="str">
        <f t="shared" si="192"/>
        <v>Q3</v>
      </c>
      <c r="E814" s="13" t="s">
        <v>34</v>
      </c>
      <c r="F814" s="179">
        <v>2020</v>
      </c>
      <c r="G814" s="179">
        <v>2</v>
      </c>
      <c r="H814" s="191"/>
      <c r="I814" s="39" t="str">
        <f t="shared" si="179"/>
        <v>Q4</v>
      </c>
      <c r="J814" s="191" t="s">
        <v>916</v>
      </c>
      <c r="K814" s="191" t="s">
        <v>917</v>
      </c>
      <c r="L814" s="17" t="s">
        <v>54</v>
      </c>
      <c r="M814" s="13" t="s">
        <v>46</v>
      </c>
      <c r="N814" s="13">
        <v>1</v>
      </c>
      <c r="O814" s="13"/>
      <c r="P814" s="39" t="str">
        <f t="shared" si="180"/>
        <v>MAIN UNIT</v>
      </c>
      <c r="Q814" s="13" t="s">
        <v>55</v>
      </c>
      <c r="R814" s="13" t="s">
        <v>48</v>
      </c>
      <c r="S814" s="13" t="s">
        <v>36</v>
      </c>
      <c r="T814" s="13" t="s">
        <v>64</v>
      </c>
      <c r="U814" s="13" t="s">
        <v>65</v>
      </c>
      <c r="V814" s="13" t="s">
        <v>288</v>
      </c>
      <c r="W814" s="13" t="s">
        <v>95</v>
      </c>
      <c r="X814" s="192">
        <v>7722000</v>
      </c>
      <c r="Y814" s="193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85">
        <f t="shared" si="181"/>
        <v>44967.290940000006</v>
      </c>
      <c r="AD814" s="141">
        <v>8.0100000000000005E-2</v>
      </c>
      <c r="AE814" s="186">
        <f t="shared" si="182"/>
        <v>1</v>
      </c>
      <c r="AF814" s="186" t="str">
        <f>IF(AND(COUNTIFS($J$18:J814,J814)=1,AE814=1),1,"")</f>
        <v/>
      </c>
      <c r="AG814" s="186" t="str">
        <f>IF(C814="","",IF(AND(COUNTIFS($J$18:J814,J814)=1,C814&lt;&gt;""),1,""))</f>
        <v/>
      </c>
      <c r="AH814" s="186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214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34</v>
      </c>
      <c r="B815" s="179">
        <v>2019</v>
      </c>
      <c r="C815" s="179">
        <v>12</v>
      </c>
      <c r="D815" s="39" t="str">
        <f t="shared" si="192"/>
        <v>Q3</v>
      </c>
      <c r="E815" s="13" t="s">
        <v>34</v>
      </c>
      <c r="F815" s="179">
        <v>2020</v>
      </c>
      <c r="G815" s="179">
        <v>2</v>
      </c>
      <c r="H815" s="191"/>
      <c r="I815" s="39" t="str">
        <f t="shared" si="179"/>
        <v>Q4</v>
      </c>
      <c r="J815" s="191" t="s">
        <v>916</v>
      </c>
      <c r="K815" s="191" t="s">
        <v>917</v>
      </c>
      <c r="L815" s="17" t="s">
        <v>54</v>
      </c>
      <c r="M815" s="13" t="s">
        <v>46</v>
      </c>
      <c r="N815" s="13">
        <v>1</v>
      </c>
      <c r="O815" s="13"/>
      <c r="P815" s="39" t="str">
        <f t="shared" si="180"/>
        <v>MAIN UNIT</v>
      </c>
      <c r="Q815" s="13" t="s">
        <v>55</v>
      </c>
      <c r="R815" s="13" t="s">
        <v>48</v>
      </c>
      <c r="S815" s="13" t="s">
        <v>36</v>
      </c>
      <c r="T815" s="13" t="s">
        <v>64</v>
      </c>
      <c r="U815" s="13" t="s">
        <v>65</v>
      </c>
      <c r="V815" s="13" t="s">
        <v>288</v>
      </c>
      <c r="W815" s="13" t="s">
        <v>95</v>
      </c>
      <c r="X815" s="192">
        <v>7722000</v>
      </c>
      <c r="Y815" s="193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85">
        <f t="shared" si="181"/>
        <v>44967.290940000006</v>
      </c>
      <c r="AD815" s="141">
        <v>8.0100000000000005E-2</v>
      </c>
      <c r="AE815" s="186">
        <f t="shared" si="182"/>
        <v>1</v>
      </c>
      <c r="AF815" s="186" t="str">
        <f>IF(AND(COUNTIFS($J$18:J815,J815)=1,AE815=1),1,"")</f>
        <v/>
      </c>
      <c r="AG815" s="186" t="str">
        <f>IF(C815="","",IF(AND(COUNTIFS($J$18:J815,J815)=1,C815&lt;&gt;""),1,""))</f>
        <v/>
      </c>
      <c r="AH815" s="186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214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34</v>
      </c>
      <c r="B816" s="179">
        <v>2019</v>
      </c>
      <c r="C816" s="179">
        <v>12</v>
      </c>
      <c r="D816" s="39" t="str">
        <f t="shared" si="192"/>
        <v>Q3</v>
      </c>
      <c r="E816" s="13" t="s">
        <v>34</v>
      </c>
      <c r="F816" s="179">
        <v>2020</v>
      </c>
      <c r="G816" s="179">
        <v>2</v>
      </c>
      <c r="H816" s="191"/>
      <c r="I816" s="39" t="str">
        <f t="shared" si="179"/>
        <v>Q4</v>
      </c>
      <c r="J816" s="191" t="s">
        <v>916</v>
      </c>
      <c r="K816" s="191" t="s">
        <v>917</v>
      </c>
      <c r="L816" s="17" t="s">
        <v>54</v>
      </c>
      <c r="M816" s="13" t="s">
        <v>46</v>
      </c>
      <c r="N816" s="13">
        <v>1</v>
      </c>
      <c r="O816" s="13"/>
      <c r="P816" s="39" t="str">
        <f t="shared" si="180"/>
        <v>MAIN UNIT</v>
      </c>
      <c r="Q816" s="13" t="s">
        <v>55</v>
      </c>
      <c r="R816" s="13" t="s">
        <v>48</v>
      </c>
      <c r="S816" s="13" t="s">
        <v>36</v>
      </c>
      <c r="T816" s="13" t="s">
        <v>64</v>
      </c>
      <c r="U816" s="13" t="s">
        <v>65</v>
      </c>
      <c r="V816" s="13" t="s">
        <v>288</v>
      </c>
      <c r="W816" s="13" t="s">
        <v>95</v>
      </c>
      <c r="X816" s="192">
        <v>7722000</v>
      </c>
      <c r="Y816" s="193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85">
        <f t="shared" si="181"/>
        <v>44967.290940000006</v>
      </c>
      <c r="AD816" s="141">
        <v>8.0100000000000005E-2</v>
      </c>
      <c r="AE816" s="186">
        <f t="shared" si="182"/>
        <v>1</v>
      </c>
      <c r="AF816" s="186" t="str">
        <f>IF(AND(COUNTIFS($J$18:J816,J816)=1,AE816=1),1,"")</f>
        <v/>
      </c>
      <c r="AG816" s="186" t="str">
        <f>IF(C816="","",IF(AND(COUNTIFS($J$18:J816,J816)=1,C816&lt;&gt;""),1,""))</f>
        <v/>
      </c>
      <c r="AH816" s="186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214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34</v>
      </c>
      <c r="B817" s="179">
        <v>2019</v>
      </c>
      <c r="C817" s="179">
        <v>12</v>
      </c>
      <c r="D817" s="39" t="str">
        <f t="shared" si="192"/>
        <v>Q3</v>
      </c>
      <c r="E817" s="13" t="s">
        <v>34</v>
      </c>
      <c r="F817" s="179">
        <v>2020</v>
      </c>
      <c r="G817" s="179">
        <v>2</v>
      </c>
      <c r="H817" s="191"/>
      <c r="I817" s="39" t="str">
        <f t="shared" si="179"/>
        <v>Q4</v>
      </c>
      <c r="J817" s="191" t="s">
        <v>916</v>
      </c>
      <c r="K817" s="191" t="s">
        <v>917</v>
      </c>
      <c r="L817" s="17" t="s">
        <v>54</v>
      </c>
      <c r="M817" s="13" t="s">
        <v>46</v>
      </c>
      <c r="N817" s="13">
        <v>1</v>
      </c>
      <c r="O817" s="13"/>
      <c r="P817" s="39" t="str">
        <f t="shared" si="180"/>
        <v>MAIN UNIT</v>
      </c>
      <c r="Q817" s="13" t="s">
        <v>55</v>
      </c>
      <c r="R817" s="13" t="s">
        <v>48</v>
      </c>
      <c r="S817" s="13" t="s">
        <v>36</v>
      </c>
      <c r="T817" s="13" t="s">
        <v>64</v>
      </c>
      <c r="U817" s="13" t="s">
        <v>65</v>
      </c>
      <c r="V817" s="13" t="s">
        <v>288</v>
      </c>
      <c r="W817" s="13" t="s">
        <v>95</v>
      </c>
      <c r="X817" s="192">
        <v>7722000</v>
      </c>
      <c r="Y817" s="193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85">
        <f t="shared" si="181"/>
        <v>44967.290940000006</v>
      </c>
      <c r="AD817" s="141">
        <v>8.0100000000000005E-2</v>
      </c>
      <c r="AE817" s="186">
        <f t="shared" si="182"/>
        <v>1</v>
      </c>
      <c r="AF817" s="186" t="str">
        <f>IF(AND(COUNTIFS($J$18:J817,J817)=1,AE817=1),1,"")</f>
        <v/>
      </c>
      <c r="AG817" s="186" t="str">
        <f>IF(C817="","",IF(AND(COUNTIFS($J$18:J817,J817)=1,C817&lt;&gt;""),1,""))</f>
        <v/>
      </c>
      <c r="AH817" s="186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214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34</v>
      </c>
      <c r="B818" s="179">
        <v>2019</v>
      </c>
      <c r="C818" s="179">
        <v>12</v>
      </c>
      <c r="D818" s="39" t="str">
        <f t="shared" si="192"/>
        <v>Q3</v>
      </c>
      <c r="E818" s="13" t="s">
        <v>34</v>
      </c>
      <c r="F818" s="179">
        <v>2020</v>
      </c>
      <c r="G818" s="179">
        <v>2</v>
      </c>
      <c r="H818" s="191"/>
      <c r="I818" s="39" t="str">
        <f t="shared" si="179"/>
        <v>Q4</v>
      </c>
      <c r="J818" s="191" t="s">
        <v>918</v>
      </c>
      <c r="K818" s="191" t="s">
        <v>919</v>
      </c>
      <c r="L818" s="17" t="s">
        <v>54</v>
      </c>
      <c r="M818" s="13" t="s">
        <v>46</v>
      </c>
      <c r="N818" s="13">
        <v>1</v>
      </c>
      <c r="O818" s="13"/>
      <c r="P818" s="39" t="str">
        <f t="shared" si="180"/>
        <v>MAIN UNIT</v>
      </c>
      <c r="Q818" s="13" t="s">
        <v>55</v>
      </c>
      <c r="R818" s="13" t="s">
        <v>48</v>
      </c>
      <c r="S818" s="13" t="s">
        <v>36</v>
      </c>
      <c r="T818" s="13" t="s">
        <v>64</v>
      </c>
      <c r="U818" s="13" t="s">
        <v>65</v>
      </c>
      <c r="V818" s="13" t="s">
        <v>920</v>
      </c>
      <c r="W818" s="13" t="s">
        <v>95</v>
      </c>
      <c r="X818" s="192">
        <v>7150000</v>
      </c>
      <c r="Y818" s="193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85">
        <f t="shared" si="181"/>
        <v>85144.058999999994</v>
      </c>
      <c r="AD818" s="141">
        <v>0.1638</v>
      </c>
      <c r="AE818" s="186">
        <f t="shared" si="182"/>
        <v>1</v>
      </c>
      <c r="AF818" s="186">
        <f>IF(AND(COUNTIFS($J$18:J818,J818)=1,AE818=1),1,"")</f>
        <v>1</v>
      </c>
      <c r="AG818" s="186">
        <f>IF(C818="","",IF(AND(COUNTIFS($J$18:J818,J818)=1,C818&lt;&gt;""),1,""))</f>
        <v>1</v>
      </c>
      <c r="AH818" s="186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214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34</v>
      </c>
      <c r="B819" s="179">
        <v>2019</v>
      </c>
      <c r="C819" s="179">
        <v>11</v>
      </c>
      <c r="D819" s="39" t="str">
        <f t="shared" si="192"/>
        <v>Q3</v>
      </c>
      <c r="E819" s="13" t="s">
        <v>34</v>
      </c>
      <c r="F819" s="179">
        <v>2020</v>
      </c>
      <c r="G819" s="179">
        <v>2</v>
      </c>
      <c r="H819" s="191"/>
      <c r="I819" s="39" t="str">
        <f t="shared" si="179"/>
        <v>Q4</v>
      </c>
      <c r="J819" s="191" t="s">
        <v>921</v>
      </c>
      <c r="K819" s="191" t="s">
        <v>626</v>
      </c>
      <c r="L819" s="17" t="s">
        <v>54</v>
      </c>
      <c r="M819" s="13" t="s">
        <v>46</v>
      </c>
      <c r="N819" s="13">
        <v>1</v>
      </c>
      <c r="O819" s="13"/>
      <c r="P819" s="39" t="str">
        <f t="shared" si="180"/>
        <v>MAIN UNIT</v>
      </c>
      <c r="Q819" s="13" t="s">
        <v>47</v>
      </c>
      <c r="R819" s="13" t="s">
        <v>48</v>
      </c>
      <c r="S819" s="13" t="s">
        <v>36</v>
      </c>
      <c r="T819" s="13" t="s">
        <v>370</v>
      </c>
      <c r="U819" s="13" t="s">
        <v>65</v>
      </c>
      <c r="V819" s="13" t="s">
        <v>121</v>
      </c>
      <c r="W819" s="13" t="s">
        <v>95</v>
      </c>
      <c r="X819" s="192">
        <v>9900000</v>
      </c>
      <c r="Y819" s="193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85">
        <f t="shared" si="181"/>
        <v>84568.274999999994</v>
      </c>
      <c r="AD819" s="141">
        <v>0.11749999999999999</v>
      </c>
      <c r="AE819" s="186">
        <f t="shared" si="182"/>
        <v>0</v>
      </c>
      <c r="AF819" s="186" t="str">
        <f>IF(AND(COUNTIFS($J$18:J819,J819)=1,AE819=1),1,"")</f>
        <v/>
      </c>
      <c r="AG819" s="186">
        <f>IF(C819="","",IF(AND(COUNTIFS($J$18:J819,J819)=1,C819&lt;&gt;""),1,""))</f>
        <v>1</v>
      </c>
      <c r="AH819" s="186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214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34</v>
      </c>
      <c r="B820" s="179">
        <v>2019</v>
      </c>
      <c r="C820" s="179">
        <v>11</v>
      </c>
      <c r="D820" s="39" t="str">
        <f t="shared" si="192"/>
        <v>Q3</v>
      </c>
      <c r="E820" s="13" t="s">
        <v>34</v>
      </c>
      <c r="F820" s="179">
        <v>2020</v>
      </c>
      <c r="G820" s="179">
        <v>2</v>
      </c>
      <c r="H820" s="191"/>
      <c r="I820" s="39" t="str">
        <f t="shared" si="179"/>
        <v>Q4</v>
      </c>
      <c r="J820" s="191" t="s">
        <v>921</v>
      </c>
      <c r="K820" s="191" t="s">
        <v>626</v>
      </c>
      <c r="L820" s="17" t="s">
        <v>78</v>
      </c>
      <c r="M820" s="13" t="s">
        <v>46</v>
      </c>
      <c r="N820" s="13">
        <v>1</v>
      </c>
      <c r="O820" s="13"/>
      <c r="P820" s="39" t="str">
        <f t="shared" si="180"/>
        <v>MAIN UNIT</v>
      </c>
      <c r="Q820" s="13" t="s">
        <v>47</v>
      </c>
      <c r="R820" s="13" t="s">
        <v>48</v>
      </c>
      <c r="S820" s="13" t="s">
        <v>36</v>
      </c>
      <c r="T820" s="13" t="s">
        <v>370</v>
      </c>
      <c r="U820" s="13" t="s">
        <v>65</v>
      </c>
      <c r="V820" s="13" t="s">
        <v>121</v>
      </c>
      <c r="W820" s="13" t="s">
        <v>95</v>
      </c>
      <c r="X820" s="192">
        <v>12600000</v>
      </c>
      <c r="Y820" s="193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85">
        <f t="shared" si="181"/>
        <v>107632.34999999999</v>
      </c>
      <c r="AD820" s="141">
        <v>0.11749999999999999</v>
      </c>
      <c r="AE820" s="186">
        <f t="shared" si="182"/>
        <v>0</v>
      </c>
      <c r="AF820" s="186" t="str">
        <f>IF(AND(COUNTIFS($J$18:J820,J820)=1,AE820=1),1,"")</f>
        <v/>
      </c>
      <c r="AG820" s="186" t="str">
        <f>IF(C820="","",IF(AND(COUNTIFS($J$18:J820,J820)=1,C820&lt;&gt;""),1,""))</f>
        <v/>
      </c>
      <c r="AH820" s="186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214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34</v>
      </c>
      <c r="B821" s="179">
        <v>2019</v>
      </c>
      <c r="C821" s="179">
        <v>11</v>
      </c>
      <c r="D821" s="39" t="str">
        <f t="shared" si="192"/>
        <v>Q3</v>
      </c>
      <c r="E821" s="13" t="s">
        <v>34</v>
      </c>
      <c r="F821" s="179">
        <v>2020</v>
      </c>
      <c r="G821" s="179">
        <v>2</v>
      </c>
      <c r="H821" s="191"/>
      <c r="I821" s="39" t="str">
        <f t="shared" si="179"/>
        <v>Q4</v>
      </c>
      <c r="J821" s="191" t="s">
        <v>921</v>
      </c>
      <c r="K821" s="191" t="s">
        <v>626</v>
      </c>
      <c r="L821" s="17" t="s">
        <v>78</v>
      </c>
      <c r="M821" s="13" t="s">
        <v>46</v>
      </c>
      <c r="N821" s="13">
        <v>1</v>
      </c>
      <c r="O821" s="13"/>
      <c r="P821" s="39" t="str">
        <f t="shared" si="180"/>
        <v>MAIN UNIT</v>
      </c>
      <c r="Q821" s="13" t="s">
        <v>47</v>
      </c>
      <c r="R821" s="13" t="s">
        <v>48</v>
      </c>
      <c r="S821" s="13" t="s">
        <v>36</v>
      </c>
      <c r="T821" s="13" t="s">
        <v>370</v>
      </c>
      <c r="U821" s="13" t="s">
        <v>65</v>
      </c>
      <c r="V821" s="13" t="s">
        <v>121</v>
      </c>
      <c r="W821" s="13" t="s">
        <v>95</v>
      </c>
      <c r="X821" s="192">
        <v>12600000</v>
      </c>
      <c r="Y821" s="193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85">
        <f t="shared" si="181"/>
        <v>107632.34999999999</v>
      </c>
      <c r="AD821" s="141">
        <v>0.11749999999999999</v>
      </c>
      <c r="AE821" s="186">
        <f t="shared" si="182"/>
        <v>0</v>
      </c>
      <c r="AF821" s="186" t="str">
        <f>IF(AND(COUNTIFS($J$18:J821,J821)=1,AE821=1),1,"")</f>
        <v/>
      </c>
      <c r="AG821" s="186" t="str">
        <f>IF(C821="","",IF(AND(COUNTIFS($J$18:J821,J821)=1,C821&lt;&gt;""),1,""))</f>
        <v/>
      </c>
      <c r="AH821" s="186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214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34</v>
      </c>
      <c r="B822" s="179">
        <v>2019</v>
      </c>
      <c r="C822" s="179">
        <v>11</v>
      </c>
      <c r="D822" s="39" t="str">
        <f t="shared" si="192"/>
        <v>Q3</v>
      </c>
      <c r="E822" s="13" t="s">
        <v>34</v>
      </c>
      <c r="F822" s="179">
        <v>2020</v>
      </c>
      <c r="G822" s="179">
        <v>2</v>
      </c>
      <c r="H822" s="191"/>
      <c r="I822" s="39" t="str">
        <f t="shared" si="179"/>
        <v>Q4</v>
      </c>
      <c r="J822" s="191" t="s">
        <v>921</v>
      </c>
      <c r="K822" s="191" t="s">
        <v>626</v>
      </c>
      <c r="L822" s="17" t="s">
        <v>78</v>
      </c>
      <c r="M822" s="13" t="s">
        <v>46</v>
      </c>
      <c r="N822" s="13">
        <v>1</v>
      </c>
      <c r="O822" s="13"/>
      <c r="P822" s="39" t="str">
        <f t="shared" si="180"/>
        <v>MAIN UNIT</v>
      </c>
      <c r="Q822" s="13" t="s">
        <v>47</v>
      </c>
      <c r="R822" s="13" t="s">
        <v>48</v>
      </c>
      <c r="S822" s="13" t="s">
        <v>36</v>
      </c>
      <c r="T822" s="13" t="s">
        <v>370</v>
      </c>
      <c r="U822" s="13" t="s">
        <v>65</v>
      </c>
      <c r="V822" s="13" t="s">
        <v>121</v>
      </c>
      <c r="W822" s="13" t="s">
        <v>95</v>
      </c>
      <c r="X822" s="192">
        <v>12600000</v>
      </c>
      <c r="Y822" s="193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85">
        <f t="shared" si="181"/>
        <v>107632.34999999999</v>
      </c>
      <c r="AD822" s="141">
        <v>0.11749999999999999</v>
      </c>
      <c r="AE822" s="186">
        <f t="shared" si="182"/>
        <v>0</v>
      </c>
      <c r="AF822" s="186" t="str">
        <f>IF(AND(COUNTIFS($J$18:J822,J822)=1,AE822=1),1,"")</f>
        <v/>
      </c>
      <c r="AG822" s="186" t="str">
        <f>IF(C822="","",IF(AND(COUNTIFS($J$18:J822,J822)=1,C822&lt;&gt;""),1,""))</f>
        <v/>
      </c>
      <c r="AH822" s="186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214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34</v>
      </c>
      <c r="B823" s="179">
        <v>2019</v>
      </c>
      <c r="C823" s="179">
        <v>12</v>
      </c>
      <c r="D823" s="39" t="str">
        <f t="shared" si="192"/>
        <v>Q3</v>
      </c>
      <c r="E823" s="13" t="s">
        <v>34</v>
      </c>
      <c r="F823" s="179">
        <v>2020</v>
      </c>
      <c r="G823" s="179">
        <v>1</v>
      </c>
      <c r="H823" s="191"/>
      <c r="I823" s="39" t="str">
        <f t="shared" si="179"/>
        <v>Q4</v>
      </c>
      <c r="J823" s="191" t="s">
        <v>922</v>
      </c>
      <c r="K823" s="191" t="s">
        <v>923</v>
      </c>
      <c r="L823" s="17" t="s">
        <v>54</v>
      </c>
      <c r="M823" s="13" t="s">
        <v>46</v>
      </c>
      <c r="N823" s="13">
        <v>1</v>
      </c>
      <c r="O823" s="13"/>
      <c r="P823" s="39" t="str">
        <f t="shared" si="180"/>
        <v>MAIN UNIT</v>
      </c>
      <c r="Q823" s="13" t="s">
        <v>55</v>
      </c>
      <c r="R823" s="13" t="s">
        <v>48</v>
      </c>
      <c r="S823" s="13" t="s">
        <v>36</v>
      </c>
      <c r="T823" s="13" t="s">
        <v>64</v>
      </c>
      <c r="U823" s="13" t="s">
        <v>65</v>
      </c>
      <c r="V823" s="13" t="s">
        <v>98</v>
      </c>
      <c r="W823" s="13" t="s">
        <v>50</v>
      </c>
      <c r="X823" s="192">
        <v>602800</v>
      </c>
      <c r="Y823" s="193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85">
        <f t="shared" si="181"/>
        <v>82839.123185840726</v>
      </c>
      <c r="AD823" s="141">
        <v>0.1399</v>
      </c>
      <c r="AE823" s="186">
        <f t="shared" si="182"/>
        <v>1</v>
      </c>
      <c r="AF823" s="186">
        <f>IF(AND(COUNTIFS($J$18:J823,J823)=1,AE823=1),1,"")</f>
        <v>1</v>
      </c>
      <c r="AG823" s="186">
        <f>IF(C823="","",IF(AND(COUNTIFS($J$18:J823,J823)=1,C823&lt;&gt;""),1,""))</f>
        <v>1</v>
      </c>
      <c r="AH823" s="186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214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34</v>
      </c>
      <c r="B824" s="179">
        <v>2019</v>
      </c>
      <c r="C824" s="179">
        <v>12</v>
      </c>
      <c r="D824" s="39" t="str">
        <f t="shared" si="192"/>
        <v>Q3</v>
      </c>
      <c r="E824" s="13" t="s">
        <v>34</v>
      </c>
      <c r="F824" s="179">
        <v>2020</v>
      </c>
      <c r="G824" s="179">
        <v>1</v>
      </c>
      <c r="H824" s="191"/>
      <c r="I824" s="39" t="str">
        <f t="shared" si="179"/>
        <v>Q4</v>
      </c>
      <c r="J824" s="191" t="s">
        <v>924</v>
      </c>
      <c r="K824" s="191" t="s">
        <v>925</v>
      </c>
      <c r="L824" s="17" t="s">
        <v>78</v>
      </c>
      <c r="M824" s="13" t="s">
        <v>46</v>
      </c>
      <c r="N824" s="13">
        <v>1</v>
      </c>
      <c r="O824" s="13"/>
      <c r="P824" s="39" t="str">
        <f t="shared" si="180"/>
        <v>MAIN UNIT</v>
      </c>
      <c r="Q824" s="13" t="s">
        <v>47</v>
      </c>
      <c r="R824" s="13" t="s">
        <v>48</v>
      </c>
      <c r="S824" s="13" t="s">
        <v>36</v>
      </c>
      <c r="T824" s="13" t="s">
        <v>64</v>
      </c>
      <c r="U824" s="13" t="s">
        <v>65</v>
      </c>
      <c r="V824" s="13" t="s">
        <v>108</v>
      </c>
      <c r="W824" s="13" t="s">
        <v>95</v>
      </c>
      <c r="X824" s="192">
        <v>12500000</v>
      </c>
      <c r="Y824" s="193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85">
        <f t="shared" si="181"/>
        <v>120906.25</v>
      </c>
      <c r="AD824" s="141">
        <v>0.13250000000000001</v>
      </c>
      <c r="AE824" s="186">
        <f t="shared" si="182"/>
        <v>0</v>
      </c>
      <c r="AF824" s="186" t="str">
        <f>IF(AND(COUNTIFS($J$18:J824,J824)=1,AE824=1),1,"")</f>
        <v/>
      </c>
      <c r="AG824" s="186">
        <f>IF(C824="","",IF(AND(COUNTIFS($J$18:J824,J824)=1,C824&lt;&gt;""),1,""))</f>
        <v>1</v>
      </c>
      <c r="AH824" s="186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214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34</v>
      </c>
      <c r="B825" s="179">
        <v>2019</v>
      </c>
      <c r="C825" s="179">
        <v>12</v>
      </c>
      <c r="D825" s="39" t="str">
        <f t="shared" si="192"/>
        <v>Q3</v>
      </c>
      <c r="E825" s="13" t="s">
        <v>34</v>
      </c>
      <c r="F825" s="179">
        <v>2020</v>
      </c>
      <c r="G825" s="179">
        <v>1</v>
      </c>
      <c r="H825" s="191"/>
      <c r="I825" s="39" t="str">
        <f t="shared" si="179"/>
        <v>Q4</v>
      </c>
      <c r="J825" s="191" t="s">
        <v>924</v>
      </c>
      <c r="K825" s="191" t="s">
        <v>925</v>
      </c>
      <c r="L825" s="17" t="s">
        <v>54</v>
      </c>
      <c r="M825" s="13" t="s">
        <v>46</v>
      </c>
      <c r="N825" s="13">
        <v>1</v>
      </c>
      <c r="O825" s="13"/>
      <c r="P825" s="39" t="str">
        <f t="shared" si="180"/>
        <v>MAIN UNIT</v>
      </c>
      <c r="Q825" s="13" t="s">
        <v>47</v>
      </c>
      <c r="R825" s="13" t="s">
        <v>48</v>
      </c>
      <c r="S825" s="13" t="s">
        <v>36</v>
      </c>
      <c r="T825" s="13" t="s">
        <v>64</v>
      </c>
      <c r="U825" s="13" t="s">
        <v>65</v>
      </c>
      <c r="V825" s="13" t="s">
        <v>108</v>
      </c>
      <c r="W825" s="13" t="s">
        <v>95</v>
      </c>
      <c r="X825" s="192">
        <v>9000000</v>
      </c>
      <c r="Y825" s="193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85">
        <f t="shared" si="181"/>
        <v>87052.5</v>
      </c>
      <c r="AD825" s="141">
        <v>0.13250000000000001</v>
      </c>
      <c r="AE825" s="186">
        <f t="shared" si="182"/>
        <v>0</v>
      </c>
      <c r="AF825" s="186" t="str">
        <f>IF(AND(COUNTIFS($J$18:J825,J825)=1,AE825=1),1,"")</f>
        <v/>
      </c>
      <c r="AG825" s="186" t="str">
        <f>IF(C825="","",IF(AND(COUNTIFS($J$18:J825,J825)=1,C825&lt;&gt;""),1,""))</f>
        <v/>
      </c>
      <c r="AH825" s="186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214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34</v>
      </c>
      <c r="B826" s="179">
        <v>2019</v>
      </c>
      <c r="C826" s="179">
        <v>12</v>
      </c>
      <c r="D826" s="39" t="str">
        <f t="shared" si="192"/>
        <v>Q3</v>
      </c>
      <c r="E826" s="13" t="s">
        <v>34</v>
      </c>
      <c r="F826" s="179">
        <v>2020</v>
      </c>
      <c r="G826" s="179">
        <v>1</v>
      </c>
      <c r="H826" s="191"/>
      <c r="I826" s="39" t="str">
        <f t="shared" si="179"/>
        <v>Q4</v>
      </c>
      <c r="J826" s="191" t="s">
        <v>926</v>
      </c>
      <c r="K826" s="191" t="s">
        <v>3135</v>
      </c>
      <c r="L826" s="17" t="s">
        <v>54</v>
      </c>
      <c r="M826" s="13" t="s">
        <v>46</v>
      </c>
      <c r="N826" s="13">
        <v>1</v>
      </c>
      <c r="O826" s="13"/>
      <c r="P826" s="39" t="str">
        <f t="shared" si="180"/>
        <v>MAIN UNIT</v>
      </c>
      <c r="Q826" s="13" t="s">
        <v>55</v>
      </c>
      <c r="R826" s="13" t="s">
        <v>48</v>
      </c>
      <c r="S826" s="13" t="s">
        <v>37</v>
      </c>
      <c r="T826" s="13" t="s">
        <v>87</v>
      </c>
      <c r="U826" s="13" t="s">
        <v>57</v>
      </c>
      <c r="V826" s="13" t="s">
        <v>927</v>
      </c>
      <c r="W826" s="13" t="s">
        <v>50</v>
      </c>
      <c r="X826" s="192">
        <v>744000</v>
      </c>
      <c r="Y826" s="193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85">
        <f t="shared" si="181"/>
        <v>103673.43716814159</v>
      </c>
      <c r="AD826" s="141">
        <v>0.14380000000000001</v>
      </c>
      <c r="AE826" s="186">
        <f t="shared" si="182"/>
        <v>1</v>
      </c>
      <c r="AF826" s="186">
        <f>IF(AND(COUNTIFS($J$18:J826,J826)=1,AE826=1),1,"")</f>
        <v>1</v>
      </c>
      <c r="AG826" s="186">
        <f>IF(C826="","",IF(AND(COUNTIFS($J$18:J826,J826)=1,C826&lt;&gt;""),1,""))</f>
        <v>1</v>
      </c>
      <c r="AH826" s="186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214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34</v>
      </c>
      <c r="B827" s="179">
        <v>2019</v>
      </c>
      <c r="C827" s="179">
        <v>12</v>
      </c>
      <c r="D827" s="39" t="str">
        <f t="shared" si="192"/>
        <v>Q3</v>
      </c>
      <c r="E827" s="13" t="s">
        <v>34</v>
      </c>
      <c r="F827" s="179">
        <v>2020</v>
      </c>
      <c r="G827" s="179">
        <v>1</v>
      </c>
      <c r="H827" s="191"/>
      <c r="I827" s="39" t="str">
        <f t="shared" si="179"/>
        <v>Q4</v>
      </c>
      <c r="J827" s="191" t="s">
        <v>926</v>
      </c>
      <c r="K827" s="191" t="s">
        <v>3135</v>
      </c>
      <c r="L827" s="17" t="s">
        <v>54</v>
      </c>
      <c r="M827" s="13" t="s">
        <v>46</v>
      </c>
      <c r="N827" s="13">
        <v>1</v>
      </c>
      <c r="O827" s="13"/>
      <c r="P827" s="39" t="str">
        <f t="shared" si="180"/>
        <v>MAIN UNIT</v>
      </c>
      <c r="Q827" s="13" t="s">
        <v>55</v>
      </c>
      <c r="R827" s="13" t="s">
        <v>48</v>
      </c>
      <c r="S827" s="13" t="s">
        <v>37</v>
      </c>
      <c r="T827" s="13" t="s">
        <v>87</v>
      </c>
      <c r="U827" s="13" t="s">
        <v>57</v>
      </c>
      <c r="V827" s="13" t="s">
        <v>927</v>
      </c>
      <c r="W827" s="13" t="s">
        <v>50</v>
      </c>
      <c r="X827" s="192">
        <v>744000</v>
      </c>
      <c r="Y827" s="193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85">
        <f t="shared" si="181"/>
        <v>103673.43716814159</v>
      </c>
      <c r="AD827" s="141">
        <v>0.14380000000000001</v>
      </c>
      <c r="AE827" s="186">
        <f t="shared" si="182"/>
        <v>1</v>
      </c>
      <c r="AF827" s="186" t="str">
        <f>IF(AND(COUNTIFS($J$18:J827,J827)=1,AE827=1),1,"")</f>
        <v/>
      </c>
      <c r="AG827" s="186" t="str">
        <f>IF(C827="","",IF(AND(COUNTIFS($J$18:J827,J827)=1,C827&lt;&gt;""),1,""))</f>
        <v/>
      </c>
      <c r="AH827" s="186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214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34</v>
      </c>
      <c r="B828" s="179">
        <v>2019</v>
      </c>
      <c r="C828" s="179">
        <v>12</v>
      </c>
      <c r="D828" s="39" t="str">
        <f t="shared" si="192"/>
        <v>Q3</v>
      </c>
      <c r="E828" s="13" t="s">
        <v>34</v>
      </c>
      <c r="F828" s="179">
        <v>2020</v>
      </c>
      <c r="G828" s="179">
        <v>1</v>
      </c>
      <c r="H828" s="191"/>
      <c r="I828" s="39" t="str">
        <f t="shared" si="179"/>
        <v>Q4</v>
      </c>
      <c r="J828" s="191" t="s">
        <v>928</v>
      </c>
      <c r="K828" s="191" t="s">
        <v>929</v>
      </c>
      <c r="L828" s="17" t="s">
        <v>78</v>
      </c>
      <c r="M828" s="13" t="s">
        <v>46</v>
      </c>
      <c r="N828" s="13">
        <v>1</v>
      </c>
      <c r="O828" s="13"/>
      <c r="P828" s="39" t="str">
        <f t="shared" si="180"/>
        <v>MAIN UNIT</v>
      </c>
      <c r="Q828" s="13" t="s">
        <v>55</v>
      </c>
      <c r="R828" s="13" t="s">
        <v>48</v>
      </c>
      <c r="S828" s="13" t="s">
        <v>36</v>
      </c>
      <c r="T828" s="13" t="s">
        <v>64</v>
      </c>
      <c r="U828" s="13" t="s">
        <v>65</v>
      </c>
      <c r="V828" s="13" t="s">
        <v>66</v>
      </c>
      <c r="W828" s="13" t="s">
        <v>95</v>
      </c>
      <c r="X828" s="192">
        <v>11000000</v>
      </c>
      <c r="Y828" s="193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85">
        <f t="shared" si="181"/>
        <v>98367.5</v>
      </c>
      <c r="AD828" s="141">
        <v>0.1225</v>
      </c>
      <c r="AE828" s="186">
        <f t="shared" si="182"/>
        <v>1</v>
      </c>
      <c r="AF828" s="186">
        <f>IF(AND(COUNTIFS($J$18:J828,J828)=1,AE828=1),1,"")</f>
        <v>1</v>
      </c>
      <c r="AG828" s="186">
        <f>IF(C828="","",IF(AND(COUNTIFS($J$18:J828,J828)=1,C828&lt;&gt;""),1,""))</f>
        <v>1</v>
      </c>
      <c r="AH828" s="186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214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34</v>
      </c>
      <c r="B829" s="179">
        <v>2019</v>
      </c>
      <c r="C829" s="179">
        <v>12</v>
      </c>
      <c r="D829" s="39" t="str">
        <f t="shared" si="192"/>
        <v>Q3</v>
      </c>
      <c r="E829" s="13" t="s">
        <v>34</v>
      </c>
      <c r="F829" s="179">
        <v>2020</v>
      </c>
      <c r="G829" s="179">
        <v>1</v>
      </c>
      <c r="H829" s="191"/>
      <c r="I829" s="39" t="str">
        <f t="shared" si="179"/>
        <v>Q4</v>
      </c>
      <c r="J829" s="191" t="s">
        <v>928</v>
      </c>
      <c r="K829" s="191" t="s">
        <v>929</v>
      </c>
      <c r="L829" s="17" t="s">
        <v>78</v>
      </c>
      <c r="M829" s="13" t="s">
        <v>46</v>
      </c>
      <c r="N829" s="13">
        <v>1</v>
      </c>
      <c r="O829" s="13"/>
      <c r="P829" s="39" t="str">
        <f t="shared" si="180"/>
        <v>MAIN UNIT</v>
      </c>
      <c r="Q829" s="13" t="s">
        <v>55</v>
      </c>
      <c r="R829" s="13" t="s">
        <v>48</v>
      </c>
      <c r="S829" s="13" t="s">
        <v>36</v>
      </c>
      <c r="T829" s="13" t="s">
        <v>64</v>
      </c>
      <c r="U829" s="13" t="s">
        <v>65</v>
      </c>
      <c r="V829" s="13" t="s">
        <v>66</v>
      </c>
      <c r="W829" s="13" t="s">
        <v>95</v>
      </c>
      <c r="X829" s="192">
        <v>11000000</v>
      </c>
      <c r="Y829" s="193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85">
        <f t="shared" si="181"/>
        <v>98367.5</v>
      </c>
      <c r="AD829" s="141">
        <v>0.1225</v>
      </c>
      <c r="AE829" s="186">
        <f t="shared" si="182"/>
        <v>1</v>
      </c>
      <c r="AF829" s="186" t="str">
        <f>IF(AND(COUNTIFS($J$18:J829,J829)=1,AE829=1),1,"")</f>
        <v/>
      </c>
      <c r="AG829" s="186" t="str">
        <f>IF(C829="","",IF(AND(COUNTIFS($J$18:J829,J829)=1,C829&lt;&gt;""),1,""))</f>
        <v/>
      </c>
      <c r="AH829" s="186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214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34</v>
      </c>
      <c r="B830" s="179">
        <v>2019</v>
      </c>
      <c r="C830" s="179">
        <v>12</v>
      </c>
      <c r="D830" s="39" t="str">
        <f t="shared" si="192"/>
        <v>Q3</v>
      </c>
      <c r="E830" s="13" t="s">
        <v>34</v>
      </c>
      <c r="F830" s="179">
        <v>2020</v>
      </c>
      <c r="G830" s="179">
        <v>1</v>
      </c>
      <c r="H830" s="191"/>
      <c r="I830" s="39" t="str">
        <f t="shared" si="179"/>
        <v>Q4</v>
      </c>
      <c r="J830" s="191" t="s">
        <v>928</v>
      </c>
      <c r="K830" s="191" t="s">
        <v>929</v>
      </c>
      <c r="L830" s="17" t="s">
        <v>78</v>
      </c>
      <c r="M830" s="13" t="s">
        <v>46</v>
      </c>
      <c r="N830" s="13">
        <v>1</v>
      </c>
      <c r="O830" s="13"/>
      <c r="P830" s="39" t="str">
        <f t="shared" si="180"/>
        <v>MAIN UNIT</v>
      </c>
      <c r="Q830" s="13" t="s">
        <v>55</v>
      </c>
      <c r="R830" s="13" t="s">
        <v>48</v>
      </c>
      <c r="S830" s="13" t="s">
        <v>36</v>
      </c>
      <c r="T830" s="13" t="s">
        <v>64</v>
      </c>
      <c r="U830" s="13" t="s">
        <v>65</v>
      </c>
      <c r="V830" s="13" t="s">
        <v>66</v>
      </c>
      <c r="W830" s="13" t="s">
        <v>95</v>
      </c>
      <c r="X830" s="192">
        <v>11000000</v>
      </c>
      <c r="Y830" s="193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85">
        <f t="shared" si="181"/>
        <v>98367.5</v>
      </c>
      <c r="AD830" s="141">
        <v>0.1225</v>
      </c>
      <c r="AE830" s="186">
        <f t="shared" si="182"/>
        <v>1</v>
      </c>
      <c r="AF830" s="186" t="str">
        <f>IF(AND(COUNTIFS($J$18:J830,J830)=1,AE830=1),1,"")</f>
        <v/>
      </c>
      <c r="AG830" s="186" t="str">
        <f>IF(C830="","",IF(AND(COUNTIFS($J$18:J830,J830)=1,C830&lt;&gt;""),1,""))</f>
        <v/>
      </c>
      <c r="AH830" s="186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214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34</v>
      </c>
      <c r="B831" s="179">
        <v>2019</v>
      </c>
      <c r="C831" s="179">
        <v>12</v>
      </c>
      <c r="D831" s="39" t="str">
        <f t="shared" si="192"/>
        <v>Q3</v>
      </c>
      <c r="E831" s="13" t="s">
        <v>34</v>
      </c>
      <c r="F831" s="179">
        <v>2020</v>
      </c>
      <c r="G831" s="179">
        <v>1</v>
      </c>
      <c r="H831" s="191"/>
      <c r="I831" s="39" t="str">
        <f t="shared" si="179"/>
        <v>Q4</v>
      </c>
      <c r="J831" s="191" t="s">
        <v>928</v>
      </c>
      <c r="K831" s="191" t="s">
        <v>929</v>
      </c>
      <c r="L831" s="17" t="s">
        <v>54</v>
      </c>
      <c r="M831" s="13" t="s">
        <v>46</v>
      </c>
      <c r="N831" s="13">
        <v>1</v>
      </c>
      <c r="O831" s="13"/>
      <c r="P831" s="39" t="str">
        <f t="shared" si="180"/>
        <v>MAIN UNIT</v>
      </c>
      <c r="Q831" s="13" t="s">
        <v>55</v>
      </c>
      <c r="R831" s="13" t="s">
        <v>48</v>
      </c>
      <c r="S831" s="13" t="s">
        <v>36</v>
      </c>
      <c r="T831" s="13" t="s">
        <v>64</v>
      </c>
      <c r="U831" s="13" t="s">
        <v>65</v>
      </c>
      <c r="V831" s="13" t="s">
        <v>66</v>
      </c>
      <c r="W831" s="13" t="s">
        <v>95</v>
      </c>
      <c r="X831" s="192">
        <v>10510000</v>
      </c>
      <c r="Y831" s="193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85">
        <f t="shared" si="181"/>
        <v>93985.675000000003</v>
      </c>
      <c r="AD831" s="141">
        <v>0.1225</v>
      </c>
      <c r="AE831" s="186">
        <f t="shared" si="182"/>
        <v>1</v>
      </c>
      <c r="AF831" s="186" t="str">
        <f>IF(AND(COUNTIFS($J$18:J831,J831)=1,AE831=1),1,"")</f>
        <v/>
      </c>
      <c r="AG831" s="186" t="str">
        <f>IF(C831="","",IF(AND(COUNTIFS($J$18:J831,J831)=1,C831&lt;&gt;""),1,""))</f>
        <v/>
      </c>
      <c r="AH831" s="186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214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34</v>
      </c>
      <c r="B832" s="179">
        <v>2019</v>
      </c>
      <c r="C832" s="179">
        <v>11</v>
      </c>
      <c r="D832" s="39" t="str">
        <f t="shared" si="192"/>
        <v>Q3</v>
      </c>
      <c r="E832" s="13" t="s">
        <v>34</v>
      </c>
      <c r="F832" s="179">
        <v>2020</v>
      </c>
      <c r="G832" s="179">
        <v>1</v>
      </c>
      <c r="H832" s="191"/>
      <c r="I832" s="39" t="str">
        <f t="shared" si="179"/>
        <v>Q4</v>
      </c>
      <c r="J832" s="191" t="s">
        <v>930</v>
      </c>
      <c r="K832" s="191" t="s">
        <v>931</v>
      </c>
      <c r="L832" s="17" t="s">
        <v>78</v>
      </c>
      <c r="M832" s="13" t="s">
        <v>46</v>
      </c>
      <c r="N832" s="13">
        <v>1</v>
      </c>
      <c r="O832" s="13"/>
      <c r="P832" s="39" t="str">
        <f t="shared" si="180"/>
        <v>MAIN UNIT</v>
      </c>
      <c r="Q832" s="13" t="s">
        <v>55</v>
      </c>
      <c r="R832" s="13" t="s">
        <v>48</v>
      </c>
      <c r="S832" s="13" t="s">
        <v>36</v>
      </c>
      <c r="T832" s="13" t="s">
        <v>64</v>
      </c>
      <c r="U832" s="13" t="s">
        <v>65</v>
      </c>
      <c r="V832" s="13" t="s">
        <v>108</v>
      </c>
      <c r="W832" s="13" t="s">
        <v>95</v>
      </c>
      <c r="X832" s="192">
        <v>12800000</v>
      </c>
      <c r="Y832" s="193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85">
        <f t="shared" si="181"/>
        <v>121845.75999999998</v>
      </c>
      <c r="AD832" s="141">
        <v>0.13039999999999999</v>
      </c>
      <c r="AE832" s="186">
        <f t="shared" si="182"/>
        <v>1</v>
      </c>
      <c r="AF832" s="186">
        <f>IF(AND(COUNTIFS($J$18:J832,J832)=1,AE832=1),1,"")</f>
        <v>1</v>
      </c>
      <c r="AG832" s="186">
        <f>IF(C832="","",IF(AND(COUNTIFS($J$18:J832,J832)=1,C832&lt;&gt;""),1,""))</f>
        <v>1</v>
      </c>
      <c r="AH832" s="186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214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34</v>
      </c>
      <c r="B833" s="179">
        <v>2019</v>
      </c>
      <c r="C833" s="179">
        <v>11</v>
      </c>
      <c r="D833" s="39" t="str">
        <f t="shared" si="192"/>
        <v>Q3</v>
      </c>
      <c r="E833" s="13" t="s">
        <v>34</v>
      </c>
      <c r="F833" s="179">
        <v>2020</v>
      </c>
      <c r="G833" s="179">
        <v>1</v>
      </c>
      <c r="H833" s="191"/>
      <c r="I833" s="39" t="str">
        <f t="shared" si="179"/>
        <v>Q4</v>
      </c>
      <c r="J833" s="191" t="s">
        <v>932</v>
      </c>
      <c r="K833" s="191" t="s">
        <v>933</v>
      </c>
      <c r="L833" s="17" t="s">
        <v>78</v>
      </c>
      <c r="M833" s="13" t="s">
        <v>46</v>
      </c>
      <c r="N833" s="13">
        <v>1</v>
      </c>
      <c r="O833" s="13"/>
      <c r="P833" s="39" t="str">
        <f t="shared" si="180"/>
        <v>MAIN UNIT</v>
      </c>
      <c r="Q833" s="13" t="s">
        <v>55</v>
      </c>
      <c r="R833" s="13" t="s">
        <v>48</v>
      </c>
      <c r="S833" s="13" t="s">
        <v>36</v>
      </c>
      <c r="T833" s="13" t="s">
        <v>64</v>
      </c>
      <c r="U833" s="13" t="s">
        <v>65</v>
      </c>
      <c r="V833" s="13" t="s">
        <v>288</v>
      </c>
      <c r="W833" s="13" t="s">
        <v>95</v>
      </c>
      <c r="X833" s="192">
        <v>12350000</v>
      </c>
      <c r="Y833" s="193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85">
        <f t="shared" si="181"/>
        <v>127929.94499999999</v>
      </c>
      <c r="AD833" s="141">
        <v>0.1419</v>
      </c>
      <c r="AE833" s="186">
        <f t="shared" si="182"/>
        <v>1</v>
      </c>
      <c r="AF833" s="186">
        <f>IF(AND(COUNTIFS($J$18:J833,J833)=1,AE833=1),1,"")</f>
        <v>1</v>
      </c>
      <c r="AG833" s="186">
        <f>IF(C833="","",IF(AND(COUNTIFS($J$18:J833,J833)=1,C833&lt;&gt;""),1,""))</f>
        <v>1</v>
      </c>
      <c r="AH833" s="186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214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34</v>
      </c>
      <c r="B834" s="179">
        <v>2019</v>
      </c>
      <c r="C834" s="179">
        <v>11</v>
      </c>
      <c r="D834" s="39" t="str">
        <f t="shared" si="192"/>
        <v>Q3</v>
      </c>
      <c r="E834" s="13" t="s">
        <v>34</v>
      </c>
      <c r="F834" s="179">
        <v>2020</v>
      </c>
      <c r="G834" s="179">
        <v>1</v>
      </c>
      <c r="H834" s="191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191" t="s">
        <v>932</v>
      </c>
      <c r="K834" s="191" t="s">
        <v>933</v>
      </c>
      <c r="L834" s="17" t="s">
        <v>78</v>
      </c>
      <c r="M834" s="13" t="s">
        <v>46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55</v>
      </c>
      <c r="R834" s="13" t="s">
        <v>48</v>
      </c>
      <c r="S834" s="13" t="s">
        <v>36</v>
      </c>
      <c r="T834" s="13" t="s">
        <v>64</v>
      </c>
      <c r="U834" s="13" t="s">
        <v>65</v>
      </c>
      <c r="V834" s="13" t="s">
        <v>288</v>
      </c>
      <c r="W834" s="13" t="s">
        <v>95</v>
      </c>
      <c r="X834" s="192">
        <v>12350000</v>
      </c>
      <c r="Y834" s="193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85">
        <f t="shared" ref="AC834:AC897" si="196">IF(R834&lt;&gt;"",AB834*AD834,"")</f>
        <v>127929.94499999999</v>
      </c>
      <c r="AD834" s="141">
        <v>0.1419</v>
      </c>
      <c r="AE834" s="186">
        <f t="shared" ref="AE834:AE897" si="197">IF(Q834="","",IF(Q834="Yes",1,0))</f>
        <v>1</v>
      </c>
      <c r="AF834" s="186" t="str">
        <f>IF(AND(COUNTIFS($J$18:J834,J834)=1,AE834=1),1,"")</f>
        <v/>
      </c>
      <c r="AG834" s="186" t="str">
        <f>IF(C834="","",IF(AND(COUNTIFS($J$18:J834,J834)=1,C834&lt;&gt;""),1,""))</f>
        <v/>
      </c>
      <c r="AH834" s="186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214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34</v>
      </c>
      <c r="B835" s="179">
        <v>2019</v>
      </c>
      <c r="C835" s="179">
        <v>12</v>
      </c>
      <c r="D835" s="39" t="str">
        <f t="shared" si="192"/>
        <v>Q3</v>
      </c>
      <c r="E835" s="13" t="s">
        <v>35</v>
      </c>
      <c r="F835" s="179">
        <v>2020</v>
      </c>
      <c r="G835" s="179">
        <v>6</v>
      </c>
      <c r="H835" s="191"/>
      <c r="I835" s="39" t="str">
        <f t="shared" si="194"/>
        <v>Q1</v>
      </c>
      <c r="J835" s="191" t="s">
        <v>934</v>
      </c>
      <c r="K835" s="191" t="s">
        <v>935</v>
      </c>
      <c r="L835" s="17" t="s">
        <v>54</v>
      </c>
      <c r="M835" s="13" t="s">
        <v>46</v>
      </c>
      <c r="N835" s="13">
        <v>1</v>
      </c>
      <c r="O835" s="13"/>
      <c r="P835" s="39" t="str">
        <f t="shared" si="195"/>
        <v>MAIN UNIT</v>
      </c>
      <c r="Q835" s="13" t="s">
        <v>936</v>
      </c>
      <c r="R835" s="13" t="s">
        <v>48</v>
      </c>
      <c r="S835" s="13" t="s">
        <v>37</v>
      </c>
      <c r="T835" s="13" t="s">
        <v>74</v>
      </c>
      <c r="U835" s="13" t="s">
        <v>57</v>
      </c>
      <c r="V835" s="13" t="s">
        <v>927</v>
      </c>
      <c r="W835" s="13" t="s">
        <v>50</v>
      </c>
      <c r="X835" s="192">
        <v>740000</v>
      </c>
      <c r="Y835" s="193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85">
        <f t="shared" si="196"/>
        <v>67749.292035398234</v>
      </c>
      <c r="AD835" s="141">
        <v>9.5000000000000001E-2</v>
      </c>
      <c r="AE835" s="186">
        <f t="shared" si="197"/>
        <v>1</v>
      </c>
      <c r="AF835" s="186">
        <f>IF(AND(COUNTIFS($J$18:J835,J835)=1,AE835=1),1,"")</f>
        <v>1</v>
      </c>
      <c r="AG835" s="186">
        <f>IF(C835="","",IF(AND(COUNTIFS($J$18:J835,J835)=1,C835&lt;&gt;""),1,""))</f>
        <v>1</v>
      </c>
      <c r="AH835" s="186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214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34</v>
      </c>
      <c r="B836" s="179">
        <v>2019</v>
      </c>
      <c r="C836" s="179">
        <v>12</v>
      </c>
      <c r="D836" s="39" t="str">
        <f t="shared" si="192"/>
        <v>Q3</v>
      </c>
      <c r="E836" s="13" t="s">
        <v>34</v>
      </c>
      <c r="F836" s="179">
        <v>2020</v>
      </c>
      <c r="G836" s="179">
        <v>3</v>
      </c>
      <c r="H836" s="191"/>
      <c r="I836" s="39" t="str">
        <f t="shared" si="194"/>
        <v>Q4</v>
      </c>
      <c r="J836" s="191" t="s">
        <v>937</v>
      </c>
      <c r="K836" s="191" t="s">
        <v>938</v>
      </c>
      <c r="L836" s="17" t="s">
        <v>54</v>
      </c>
      <c r="M836" s="13" t="s">
        <v>46</v>
      </c>
      <c r="N836" s="13">
        <v>1</v>
      </c>
      <c r="O836" s="13"/>
      <c r="P836" s="39" t="str">
        <f t="shared" si="195"/>
        <v>MAIN UNIT</v>
      </c>
      <c r="Q836" s="13" t="s">
        <v>55</v>
      </c>
      <c r="R836" s="13" t="s">
        <v>48</v>
      </c>
      <c r="S836" s="13" t="s">
        <v>37</v>
      </c>
      <c r="T836" s="13" t="s">
        <v>79</v>
      </c>
      <c r="U836" s="13" t="s">
        <v>75</v>
      </c>
      <c r="V836" s="13" t="s">
        <v>70</v>
      </c>
      <c r="W836" s="13" t="s">
        <v>50</v>
      </c>
      <c r="X836" s="192">
        <v>732375</v>
      </c>
      <c r="Y836" s="193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85">
        <f t="shared" si="196"/>
        <v>94034.033462389401</v>
      </c>
      <c r="AD836" s="141">
        <v>0.13250000000000001</v>
      </c>
      <c r="AE836" s="186">
        <f t="shared" si="197"/>
        <v>1</v>
      </c>
      <c r="AF836" s="186">
        <f>IF(AND(COUNTIFS($J$18:J836,J836)=1,AE836=1),1,"")</f>
        <v>1</v>
      </c>
      <c r="AG836" s="186">
        <f>IF(C836="","",IF(AND(COUNTIFS($J$18:J836,J836)=1,C836&lt;&gt;""),1,""))</f>
        <v>1</v>
      </c>
      <c r="AH836" s="186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214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34</v>
      </c>
      <c r="B837" s="179">
        <v>2019</v>
      </c>
      <c r="C837" s="179">
        <v>12</v>
      </c>
      <c r="D837" s="39" t="str">
        <f t="shared" si="192"/>
        <v>Q3</v>
      </c>
      <c r="E837" s="13" t="s">
        <v>34</v>
      </c>
      <c r="F837" s="179">
        <v>2020</v>
      </c>
      <c r="G837" s="179">
        <v>3</v>
      </c>
      <c r="H837" s="191"/>
      <c r="I837" s="39" t="str">
        <f t="shared" si="194"/>
        <v>Q4</v>
      </c>
      <c r="J837" s="191" t="s">
        <v>939</v>
      </c>
      <c r="K837" s="191" t="s">
        <v>522</v>
      </c>
      <c r="L837" s="17" t="s">
        <v>271</v>
      </c>
      <c r="M837" s="13" t="s">
        <v>46</v>
      </c>
      <c r="N837" s="13">
        <v>1</v>
      </c>
      <c r="O837" s="13"/>
      <c r="P837" s="39" t="str">
        <f t="shared" si="195"/>
        <v>MAIN UNIT</v>
      </c>
      <c r="Q837" s="13" t="s">
        <v>47</v>
      </c>
      <c r="R837" s="13" t="s">
        <v>48</v>
      </c>
      <c r="S837" s="13" t="s">
        <v>36</v>
      </c>
      <c r="T837" s="13" t="s">
        <v>64</v>
      </c>
      <c r="U837" s="13" t="s">
        <v>65</v>
      </c>
      <c r="V837" s="13" t="s">
        <v>288</v>
      </c>
      <c r="W837" s="13" t="s">
        <v>50</v>
      </c>
      <c r="X837" s="192">
        <v>1450000</v>
      </c>
      <c r="Y837" s="193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85">
        <f t="shared" si="196"/>
        <v>124344.55752212393</v>
      </c>
      <c r="AD837" s="141">
        <v>8.7300000000000003E-2</v>
      </c>
      <c r="AE837" s="186">
        <f t="shared" si="197"/>
        <v>0</v>
      </c>
      <c r="AF837" s="186" t="str">
        <f>IF(AND(COUNTIFS($J$18:J837,J837)=1,AE837=1),1,"")</f>
        <v/>
      </c>
      <c r="AG837" s="186">
        <f>IF(C837="","",IF(AND(COUNTIFS($J$18:J837,J837)=1,C837&lt;&gt;""),1,""))</f>
        <v>1</v>
      </c>
      <c r="AH837" s="186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214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34</v>
      </c>
      <c r="B838" s="179">
        <v>2019</v>
      </c>
      <c r="C838" s="179">
        <v>12</v>
      </c>
      <c r="D838" s="39" t="str">
        <f t="shared" si="192"/>
        <v>Q3</v>
      </c>
      <c r="E838" s="13" t="s">
        <v>34</v>
      </c>
      <c r="F838" s="179">
        <v>2020</v>
      </c>
      <c r="G838" s="179">
        <v>3</v>
      </c>
      <c r="H838" s="191"/>
      <c r="I838" s="39" t="str">
        <f t="shared" si="194"/>
        <v>Q4</v>
      </c>
      <c r="J838" s="191" t="s">
        <v>939</v>
      </c>
      <c r="K838" s="191" t="s">
        <v>522</v>
      </c>
      <c r="L838" s="17" t="s">
        <v>271</v>
      </c>
      <c r="M838" s="13" t="s">
        <v>46</v>
      </c>
      <c r="N838" s="13">
        <v>1</v>
      </c>
      <c r="O838" s="13"/>
      <c r="P838" s="39" t="str">
        <f t="shared" si="195"/>
        <v>MAIN UNIT</v>
      </c>
      <c r="Q838" s="13" t="s">
        <v>47</v>
      </c>
      <c r="R838" s="13" t="s">
        <v>48</v>
      </c>
      <c r="S838" s="13" t="s">
        <v>36</v>
      </c>
      <c r="T838" s="13" t="s">
        <v>64</v>
      </c>
      <c r="U838" s="13" t="s">
        <v>65</v>
      </c>
      <c r="V838" s="13" t="s">
        <v>288</v>
      </c>
      <c r="W838" s="13" t="s">
        <v>50</v>
      </c>
      <c r="X838" s="192">
        <v>1450000</v>
      </c>
      <c r="Y838" s="193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85">
        <f t="shared" si="196"/>
        <v>124344.55752212393</v>
      </c>
      <c r="AD838" s="141">
        <v>8.7300000000000003E-2</v>
      </c>
      <c r="AE838" s="186">
        <f t="shared" si="197"/>
        <v>0</v>
      </c>
      <c r="AF838" s="186" t="str">
        <f>IF(AND(COUNTIFS($J$18:J838,J838)=1,AE838=1),1,"")</f>
        <v/>
      </c>
      <c r="AG838" s="186" t="str">
        <f>IF(C838="","",IF(AND(COUNTIFS($J$18:J838,J838)=1,C838&lt;&gt;""),1,""))</f>
        <v/>
      </c>
      <c r="AH838" s="186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214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34</v>
      </c>
      <c r="B839" s="179">
        <v>2019</v>
      </c>
      <c r="C839" s="179">
        <v>12</v>
      </c>
      <c r="D839" s="39" t="str">
        <f t="shared" si="192"/>
        <v>Q3</v>
      </c>
      <c r="E839" s="13" t="s">
        <v>34</v>
      </c>
      <c r="F839" s="179">
        <v>2020</v>
      </c>
      <c r="G839" s="179">
        <v>3</v>
      </c>
      <c r="H839" s="191"/>
      <c r="I839" s="39" t="str">
        <f t="shared" si="194"/>
        <v>Q4</v>
      </c>
      <c r="J839" s="191" t="s">
        <v>940</v>
      </c>
      <c r="K839" s="191" t="s">
        <v>3136</v>
      </c>
      <c r="L839" s="17" t="s">
        <v>54</v>
      </c>
      <c r="M839" s="13" t="s">
        <v>46</v>
      </c>
      <c r="N839" s="13">
        <v>1</v>
      </c>
      <c r="O839" s="13"/>
      <c r="P839" s="39" t="str">
        <f t="shared" si="195"/>
        <v>MAIN UNIT</v>
      </c>
      <c r="Q839" s="13" t="s">
        <v>47</v>
      </c>
      <c r="R839" s="13" t="s">
        <v>48</v>
      </c>
      <c r="S839" s="13" t="s">
        <v>37</v>
      </c>
      <c r="T839" s="13" t="s">
        <v>79</v>
      </c>
      <c r="U839" s="13" t="s">
        <v>57</v>
      </c>
      <c r="V839" s="13" t="s">
        <v>155</v>
      </c>
      <c r="W839" s="13" t="s">
        <v>50</v>
      </c>
      <c r="X839" s="192">
        <v>560000</v>
      </c>
      <c r="Y839" s="193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85">
        <f t="shared" si="196"/>
        <v>44389.16814159292</v>
      </c>
      <c r="AD839" s="141">
        <v>8.1799999999999998E-2</v>
      </c>
      <c r="AE839" s="186">
        <f t="shared" si="197"/>
        <v>0</v>
      </c>
      <c r="AF839" s="186" t="str">
        <f>IF(AND(COUNTIFS($J$18:J839,J839)=1,AE839=1),1,"")</f>
        <v/>
      </c>
      <c r="AG839" s="186">
        <f>IF(C839="","",IF(AND(COUNTIFS($J$18:J839,J839)=1,C839&lt;&gt;""),1,""))</f>
        <v>1</v>
      </c>
      <c r="AH839" s="186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214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34</v>
      </c>
      <c r="B840" s="179">
        <v>2019</v>
      </c>
      <c r="C840" s="179">
        <v>12</v>
      </c>
      <c r="D840" s="39" t="str">
        <f t="shared" si="192"/>
        <v>Q3</v>
      </c>
      <c r="E840" s="13" t="s">
        <v>34</v>
      </c>
      <c r="F840" s="179">
        <v>2020</v>
      </c>
      <c r="G840" s="179">
        <v>3</v>
      </c>
      <c r="H840" s="191"/>
      <c r="I840" s="39" t="str">
        <f t="shared" si="194"/>
        <v>Q4</v>
      </c>
      <c r="J840" s="191" t="s">
        <v>940</v>
      </c>
      <c r="K840" s="191" t="s">
        <v>3136</v>
      </c>
      <c r="L840" s="17" t="s">
        <v>78</v>
      </c>
      <c r="M840" s="13" t="s">
        <v>46</v>
      </c>
      <c r="N840" s="13">
        <v>1</v>
      </c>
      <c r="O840" s="13"/>
      <c r="P840" s="39" t="str">
        <f t="shared" si="195"/>
        <v>MAIN UNIT</v>
      </c>
      <c r="Q840" s="13" t="s">
        <v>47</v>
      </c>
      <c r="R840" s="13" t="s">
        <v>48</v>
      </c>
      <c r="S840" s="13" t="s">
        <v>37</v>
      </c>
      <c r="T840" s="13" t="s">
        <v>79</v>
      </c>
      <c r="U840" s="13" t="s">
        <v>57</v>
      </c>
      <c r="V840" s="13" t="s">
        <v>155</v>
      </c>
      <c r="W840" s="13" t="s">
        <v>50</v>
      </c>
      <c r="X840" s="192">
        <v>979199</v>
      </c>
      <c r="Y840" s="193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85">
        <f t="shared" si="196"/>
        <v>77617.551884070795</v>
      </c>
      <c r="AD840" s="141">
        <v>8.1799999999999998E-2</v>
      </c>
      <c r="AE840" s="186">
        <f t="shared" si="197"/>
        <v>0</v>
      </c>
      <c r="AF840" s="186" t="str">
        <f>IF(AND(COUNTIFS($J$18:J840,J840)=1,AE840=1),1,"")</f>
        <v/>
      </c>
      <c r="AG840" s="186" t="str">
        <f>IF(C840="","",IF(AND(COUNTIFS($J$18:J840,J840)=1,C840&lt;&gt;""),1,""))</f>
        <v/>
      </c>
      <c r="AH840" s="186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214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34</v>
      </c>
      <c r="B841" s="179">
        <v>2019</v>
      </c>
      <c r="C841" s="179">
        <v>12</v>
      </c>
      <c r="D841" s="39" t="str">
        <f t="shared" si="192"/>
        <v>Q3</v>
      </c>
      <c r="E841" s="13" t="s">
        <v>34</v>
      </c>
      <c r="F841" s="179">
        <v>2020</v>
      </c>
      <c r="G841" s="179">
        <v>3</v>
      </c>
      <c r="H841" s="191"/>
      <c r="I841" s="39" t="str">
        <f t="shared" si="194"/>
        <v>Q4</v>
      </c>
      <c r="J841" s="191" t="s">
        <v>941</v>
      </c>
      <c r="K841" s="191" t="s">
        <v>942</v>
      </c>
      <c r="L841" s="17" t="s">
        <v>271</v>
      </c>
      <c r="M841" s="13" t="s">
        <v>46</v>
      </c>
      <c r="N841" s="13">
        <v>1</v>
      </c>
      <c r="O841" s="13"/>
      <c r="P841" s="39" t="str">
        <f t="shared" si="195"/>
        <v>MAIN UNIT</v>
      </c>
      <c r="Q841" s="13" t="s">
        <v>47</v>
      </c>
      <c r="R841" s="13" t="s">
        <v>48</v>
      </c>
      <c r="S841" s="13" t="s">
        <v>36</v>
      </c>
      <c r="T841" s="13" t="s">
        <v>64</v>
      </c>
      <c r="U841" s="13" t="s">
        <v>65</v>
      </c>
      <c r="V841" s="13" t="s">
        <v>660</v>
      </c>
      <c r="W841" s="13" t="s">
        <v>50</v>
      </c>
      <c r="X841" s="192">
        <v>1550000</v>
      </c>
      <c r="Y841" s="193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85">
        <f t="shared" si="196"/>
        <v>255029.86725663723</v>
      </c>
      <c r="AD841" s="141">
        <v>0.16750000000000001</v>
      </c>
      <c r="AE841" s="186">
        <f t="shared" si="197"/>
        <v>0</v>
      </c>
      <c r="AF841" s="186" t="str">
        <f>IF(AND(COUNTIFS($J$18:J841,J841)=1,AE841=1),1,"")</f>
        <v/>
      </c>
      <c r="AG841" s="186">
        <f>IF(C841="","",IF(AND(COUNTIFS($J$18:J841,J841)=1,C841&lt;&gt;""),1,""))</f>
        <v>1</v>
      </c>
      <c r="AH841" s="186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214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34</v>
      </c>
      <c r="B842" s="179">
        <v>2019</v>
      </c>
      <c r="C842" s="179">
        <v>12</v>
      </c>
      <c r="D842" s="39" t="str">
        <f t="shared" si="192"/>
        <v>Q3</v>
      </c>
      <c r="E842" s="13" t="s">
        <v>34</v>
      </c>
      <c r="F842" s="179">
        <v>2020</v>
      </c>
      <c r="G842" s="179">
        <v>3</v>
      </c>
      <c r="H842" s="191"/>
      <c r="I842" s="39" t="str">
        <f t="shared" si="194"/>
        <v>Q4</v>
      </c>
      <c r="J842" s="191" t="s">
        <v>941</v>
      </c>
      <c r="K842" s="191" t="s">
        <v>942</v>
      </c>
      <c r="L842" s="17" t="s">
        <v>271</v>
      </c>
      <c r="M842" s="13" t="s">
        <v>46</v>
      </c>
      <c r="N842" s="13">
        <v>1</v>
      </c>
      <c r="O842" s="13"/>
      <c r="P842" s="39" t="str">
        <f t="shared" si="195"/>
        <v>MAIN UNIT</v>
      </c>
      <c r="Q842" s="13" t="s">
        <v>47</v>
      </c>
      <c r="R842" s="13" t="s">
        <v>48</v>
      </c>
      <c r="S842" s="13" t="s">
        <v>36</v>
      </c>
      <c r="T842" s="13" t="s">
        <v>64</v>
      </c>
      <c r="U842" s="13" t="s">
        <v>65</v>
      </c>
      <c r="V842" s="13" t="s">
        <v>660</v>
      </c>
      <c r="W842" s="13" t="s">
        <v>50</v>
      </c>
      <c r="X842" s="192">
        <v>1550000</v>
      </c>
      <c r="Y842" s="193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85">
        <f t="shared" si="196"/>
        <v>255029.86725663723</v>
      </c>
      <c r="AD842" s="141">
        <v>0.16750000000000001</v>
      </c>
      <c r="AE842" s="186">
        <f t="shared" si="197"/>
        <v>0</v>
      </c>
      <c r="AF842" s="186" t="str">
        <f>IF(AND(COUNTIFS($J$18:J842,J842)=1,AE842=1),1,"")</f>
        <v/>
      </c>
      <c r="AG842" s="186" t="str">
        <f>IF(C842="","",IF(AND(COUNTIFS($J$18:J842,J842)=1,C842&lt;&gt;""),1,""))</f>
        <v/>
      </c>
      <c r="AH842" s="186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214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34</v>
      </c>
      <c r="B843" s="179">
        <v>2019</v>
      </c>
      <c r="C843" s="179">
        <v>12</v>
      </c>
      <c r="D843" s="39" t="str">
        <f t="shared" si="192"/>
        <v>Q3</v>
      </c>
      <c r="E843" s="13" t="s">
        <v>34</v>
      </c>
      <c r="F843" s="179">
        <v>2020</v>
      </c>
      <c r="G843" s="179">
        <v>3</v>
      </c>
      <c r="H843" s="191"/>
      <c r="I843" s="39" t="str">
        <f t="shared" si="194"/>
        <v>Q4</v>
      </c>
      <c r="J843" s="191" t="s">
        <v>943</v>
      </c>
      <c r="K843" s="191" t="s">
        <v>944</v>
      </c>
      <c r="L843" s="17" t="s">
        <v>78</v>
      </c>
      <c r="M843" s="13" t="s">
        <v>46</v>
      </c>
      <c r="N843" s="13">
        <v>1</v>
      </c>
      <c r="O843" s="13"/>
      <c r="P843" s="39" t="str">
        <f t="shared" si="195"/>
        <v>MAIN UNIT</v>
      </c>
      <c r="Q843" s="13" t="s">
        <v>47</v>
      </c>
      <c r="R843" s="13" t="s">
        <v>48</v>
      </c>
      <c r="S843" s="13" t="s">
        <v>36</v>
      </c>
      <c r="T843" s="13" t="s">
        <v>64</v>
      </c>
      <c r="U843" s="13" t="s">
        <v>65</v>
      </c>
      <c r="V843" s="13" t="s">
        <v>121</v>
      </c>
      <c r="W843" s="13" t="s">
        <v>95</v>
      </c>
      <c r="X843" s="192">
        <v>14700000</v>
      </c>
      <c r="Y843" s="193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85">
        <f t="shared" si="196"/>
        <v>171803.31</v>
      </c>
      <c r="AD843" s="141">
        <v>0.16009999999999999</v>
      </c>
      <c r="AE843" s="186">
        <f t="shared" si="197"/>
        <v>0</v>
      </c>
      <c r="AF843" s="186" t="str">
        <f>IF(AND(COUNTIFS($J$18:J843,J843)=1,AE843=1),1,"")</f>
        <v/>
      </c>
      <c r="AG843" s="186">
        <f>IF(C843="","",IF(AND(COUNTIFS($J$18:J843,J843)=1,C843&lt;&gt;""),1,""))</f>
        <v>1</v>
      </c>
      <c r="AH843" s="186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214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34</v>
      </c>
      <c r="B844" s="179">
        <v>2019</v>
      </c>
      <c r="C844" s="179">
        <v>12</v>
      </c>
      <c r="D844" s="39" t="str">
        <f t="shared" si="192"/>
        <v>Q3</v>
      </c>
      <c r="E844" s="13" t="s">
        <v>35</v>
      </c>
      <c r="F844" s="179">
        <v>2020</v>
      </c>
      <c r="G844" s="179">
        <v>10</v>
      </c>
      <c r="H844" s="191"/>
      <c r="I844" s="39" t="str">
        <f t="shared" si="194"/>
        <v>Q3</v>
      </c>
      <c r="J844" s="191" t="s">
        <v>945</v>
      </c>
      <c r="K844" s="191" t="s">
        <v>946</v>
      </c>
      <c r="L844" s="17" t="s">
        <v>78</v>
      </c>
      <c r="M844" s="13" t="s">
        <v>46</v>
      </c>
      <c r="N844" s="13">
        <v>1</v>
      </c>
      <c r="O844" s="13"/>
      <c r="P844" s="39" t="str">
        <f t="shared" si="195"/>
        <v>MAIN UNIT</v>
      </c>
      <c r="Q844" s="13" t="s">
        <v>47</v>
      </c>
      <c r="R844" s="13" t="s">
        <v>48</v>
      </c>
      <c r="S844" s="13" t="s">
        <v>36</v>
      </c>
      <c r="T844" s="13" t="s">
        <v>64</v>
      </c>
      <c r="U844" s="13" t="s">
        <v>65</v>
      </c>
      <c r="V844" s="13" t="s">
        <v>113</v>
      </c>
      <c r="W844" s="13" t="s">
        <v>95</v>
      </c>
      <c r="X844" s="192">
        <v>16200000</v>
      </c>
      <c r="Y844" s="196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85">
        <f t="shared" si="196"/>
        <v>154220.598</v>
      </c>
      <c r="AD844" s="141">
        <v>0.12709999999999999</v>
      </c>
      <c r="AE844" s="186">
        <f t="shared" si="197"/>
        <v>0</v>
      </c>
      <c r="AF844" s="186" t="str">
        <f>IF(AND(COUNTIFS($J$18:J844,J844)=1,AE844=1),1,"")</f>
        <v/>
      </c>
      <c r="AG844" s="186">
        <f>IF(C844="","",IF(AND(COUNTIFS($J$18:J844,J844)=1,C844&lt;&gt;""),1,""))</f>
        <v>1</v>
      </c>
      <c r="AH844" s="186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214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34</v>
      </c>
      <c r="B845" s="179">
        <v>2019</v>
      </c>
      <c r="C845" s="179">
        <v>12</v>
      </c>
      <c r="D845" s="39" t="str">
        <f t="shared" si="192"/>
        <v>Q3</v>
      </c>
      <c r="E845" s="13" t="s">
        <v>35</v>
      </c>
      <c r="F845" s="179">
        <v>2020</v>
      </c>
      <c r="G845" s="179">
        <v>10</v>
      </c>
      <c r="H845" s="191"/>
      <c r="I845" s="39" t="str">
        <f t="shared" si="194"/>
        <v>Q3</v>
      </c>
      <c r="J845" s="191" t="s">
        <v>945</v>
      </c>
      <c r="K845" s="191" t="s">
        <v>946</v>
      </c>
      <c r="L845" s="17" t="s">
        <v>54</v>
      </c>
      <c r="M845" s="13" t="s">
        <v>46</v>
      </c>
      <c r="N845" s="13">
        <v>1</v>
      </c>
      <c r="O845" s="13"/>
      <c r="P845" s="39" t="str">
        <f t="shared" si="195"/>
        <v>MAIN UNIT</v>
      </c>
      <c r="Q845" s="13" t="s">
        <v>47</v>
      </c>
      <c r="R845" s="13" t="s">
        <v>48</v>
      </c>
      <c r="S845" s="13" t="s">
        <v>36</v>
      </c>
      <c r="T845" s="13" t="s">
        <v>64</v>
      </c>
      <c r="U845" s="13" t="s">
        <v>65</v>
      </c>
      <c r="V845" s="13" t="s">
        <v>113</v>
      </c>
      <c r="W845" s="13" t="s">
        <v>95</v>
      </c>
      <c r="X845" s="192">
        <v>10200000</v>
      </c>
      <c r="Y845" s="196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85">
        <f t="shared" si="196"/>
        <v>97101.857999999993</v>
      </c>
      <c r="AD845" s="141">
        <v>0.12709999999999999</v>
      </c>
      <c r="AE845" s="186">
        <f t="shared" si="197"/>
        <v>0</v>
      </c>
      <c r="AF845" s="186" t="str">
        <f>IF(AND(COUNTIFS($J$18:J845,J845)=1,AE845=1),1,"")</f>
        <v/>
      </c>
      <c r="AG845" s="186" t="str">
        <f>IF(C845="","",IF(AND(COUNTIFS($J$18:J845,J845)=1,C845&lt;&gt;""),1,""))</f>
        <v/>
      </c>
      <c r="AH845" s="186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214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34</v>
      </c>
      <c r="B846" s="179">
        <v>2019</v>
      </c>
      <c r="C846" s="179">
        <v>6</v>
      </c>
      <c r="D846" s="39" t="str">
        <f t="shared" si="192"/>
        <v>Q1</v>
      </c>
      <c r="E846" s="13" t="s">
        <v>40</v>
      </c>
      <c r="F846" s="179">
        <v>2022</v>
      </c>
      <c r="G846" s="179">
        <v>3</v>
      </c>
      <c r="H846" s="191"/>
      <c r="I846" s="39" t="str">
        <f t="shared" si="194"/>
        <v>Q4</v>
      </c>
      <c r="J846" s="191" t="s">
        <v>947</v>
      </c>
      <c r="K846" s="191" t="s">
        <v>375</v>
      </c>
      <c r="L846" s="17" t="s">
        <v>948</v>
      </c>
      <c r="M846" s="13"/>
      <c r="N846" s="13">
        <v>0</v>
      </c>
      <c r="O846" s="13"/>
      <c r="P846" s="39" t="str">
        <f t="shared" si="195"/>
        <v/>
      </c>
      <c r="Q846" s="13" t="s">
        <v>55</v>
      </c>
      <c r="R846" s="13" t="s">
        <v>48</v>
      </c>
      <c r="S846" s="13" t="s">
        <v>36</v>
      </c>
      <c r="T846" s="13" t="s">
        <v>64</v>
      </c>
      <c r="U846" s="13" t="s">
        <v>65</v>
      </c>
      <c r="V846" s="13" t="s">
        <v>121</v>
      </c>
      <c r="W846" s="13" t="s">
        <v>50</v>
      </c>
      <c r="X846" s="192">
        <v>-50000</v>
      </c>
      <c r="Y846" s="196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85">
        <f t="shared" si="196"/>
        <v>0</v>
      </c>
      <c r="AD846" s="141">
        <v>0</v>
      </c>
      <c r="AE846" s="186">
        <f t="shared" si="197"/>
        <v>1</v>
      </c>
      <c r="AF846" s="186">
        <f>IF(AND(COUNTIFS($J$18:J846,J846)=1,AE846=1),1,"")</f>
        <v>1</v>
      </c>
      <c r="AG846" s="186">
        <f>IF(C846="","",IF(AND(COUNTIFS($J$18:J846,J846)=1,C846&lt;&gt;""),1,""))</f>
        <v>1</v>
      </c>
      <c r="AH846" s="186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214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5" t="s">
        <v>34</v>
      </c>
      <c r="B847" s="179">
        <v>2019</v>
      </c>
      <c r="C847" s="179">
        <v>8</v>
      </c>
      <c r="D847" s="39" t="str">
        <f t="shared" si="192"/>
        <v>Q2</v>
      </c>
      <c r="E847" s="13" t="s">
        <v>170</v>
      </c>
      <c r="F847" s="13" t="s">
        <v>170</v>
      </c>
      <c r="G847" s="179" t="s">
        <v>170</v>
      </c>
      <c r="H847" s="191"/>
      <c r="I847" s="39" t="str">
        <f t="shared" si="194"/>
        <v>Cancel</v>
      </c>
      <c r="J847" s="191" t="s">
        <v>619</v>
      </c>
      <c r="K847" s="191" t="s">
        <v>284</v>
      </c>
      <c r="L847" s="17" t="s">
        <v>78</v>
      </c>
      <c r="M847" s="13" t="s">
        <v>46</v>
      </c>
      <c r="N847" s="13">
        <v>1</v>
      </c>
      <c r="O847" s="13"/>
      <c r="P847" s="39" t="str">
        <f t="shared" si="195"/>
        <v>MAIN UNIT</v>
      </c>
      <c r="Q847" s="13" t="s">
        <v>47</v>
      </c>
      <c r="R847" s="13" t="s">
        <v>48</v>
      </c>
      <c r="S847" s="13" t="s">
        <v>36</v>
      </c>
      <c r="T847" s="13" t="s">
        <v>64</v>
      </c>
      <c r="U847" s="13" t="s">
        <v>65</v>
      </c>
      <c r="V847" s="13" t="s">
        <v>288</v>
      </c>
      <c r="W847" s="13" t="s">
        <v>50</v>
      </c>
      <c r="X847" s="192">
        <v>760000</v>
      </c>
      <c r="Y847" s="193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85">
        <f t="shared" si="196"/>
        <v>88375.221238938058</v>
      </c>
      <c r="AD847" s="141">
        <v>0.12</v>
      </c>
      <c r="AE847" s="186">
        <f t="shared" si="197"/>
        <v>0</v>
      </c>
      <c r="AF847" s="186" t="str">
        <f>IF(AND(COUNTIFS($J$18:J847,J847)=1,AE847=1),1,"")</f>
        <v/>
      </c>
      <c r="AG847" s="186" t="str">
        <f>IF(C847="","",IF(AND(COUNTIFS($J$18:J847,J847)=1,C847&lt;&gt;""),1,""))</f>
        <v/>
      </c>
      <c r="AH847" s="186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214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5" t="s">
        <v>34</v>
      </c>
      <c r="B848" s="179">
        <v>2019</v>
      </c>
      <c r="C848" s="179">
        <v>8</v>
      </c>
      <c r="D848" s="39" t="str">
        <f t="shared" si="192"/>
        <v>Q2</v>
      </c>
      <c r="E848" s="13" t="s">
        <v>170</v>
      </c>
      <c r="F848" s="13" t="s">
        <v>170</v>
      </c>
      <c r="G848" s="179" t="s">
        <v>170</v>
      </c>
      <c r="H848" s="191"/>
      <c r="I848" s="39" t="str">
        <f t="shared" si="194"/>
        <v>Cancel</v>
      </c>
      <c r="J848" s="191" t="s">
        <v>619</v>
      </c>
      <c r="K848" s="191" t="s">
        <v>284</v>
      </c>
      <c r="L848" s="17" t="s">
        <v>54</v>
      </c>
      <c r="M848" s="13" t="s">
        <v>46</v>
      </c>
      <c r="N848" s="13">
        <v>1</v>
      </c>
      <c r="O848" s="13"/>
      <c r="P848" s="39" t="str">
        <f t="shared" si="195"/>
        <v>MAIN UNIT</v>
      </c>
      <c r="Q848" s="13" t="s">
        <v>47</v>
      </c>
      <c r="R848" s="13" t="s">
        <v>48</v>
      </c>
      <c r="S848" s="13" t="s">
        <v>36</v>
      </c>
      <c r="T848" s="13" t="s">
        <v>64</v>
      </c>
      <c r="U848" s="13" t="s">
        <v>65</v>
      </c>
      <c r="V848" s="13" t="s">
        <v>288</v>
      </c>
      <c r="W848" s="13" t="s">
        <v>50</v>
      </c>
      <c r="X848" s="192">
        <v>550000</v>
      </c>
      <c r="Y848" s="193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85">
        <f t="shared" si="196"/>
        <v>63955.752212389372</v>
      </c>
      <c r="AD848" s="141">
        <v>0.12</v>
      </c>
      <c r="AE848" s="186">
        <f t="shared" si="197"/>
        <v>0</v>
      </c>
      <c r="AF848" s="186" t="str">
        <f>IF(AND(COUNTIFS($J$18:J848,J848)=1,AE848=1),1,"")</f>
        <v/>
      </c>
      <c r="AG848" s="186" t="str">
        <f>IF(C848="","",IF(AND(COUNTIFS($J$18:J848,J848)=1,C848&lt;&gt;""),1,""))</f>
        <v/>
      </c>
      <c r="AH848" s="186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214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5" t="s">
        <v>34</v>
      </c>
      <c r="B849" s="179">
        <v>2019</v>
      </c>
      <c r="C849" s="179">
        <v>8</v>
      </c>
      <c r="D849" s="39" t="str">
        <f t="shared" si="192"/>
        <v>Q2</v>
      </c>
      <c r="E849" s="13" t="s">
        <v>170</v>
      </c>
      <c r="F849" s="13" t="s">
        <v>170</v>
      </c>
      <c r="G849" s="179" t="s">
        <v>170</v>
      </c>
      <c r="H849" s="191"/>
      <c r="I849" s="39" t="str">
        <f t="shared" si="194"/>
        <v>Cancel</v>
      </c>
      <c r="J849" s="191" t="s">
        <v>619</v>
      </c>
      <c r="K849" s="191" t="s">
        <v>284</v>
      </c>
      <c r="L849" s="17" t="s">
        <v>54</v>
      </c>
      <c r="M849" s="13" t="s">
        <v>46</v>
      </c>
      <c r="N849" s="13">
        <v>1</v>
      </c>
      <c r="O849" s="13"/>
      <c r="P849" s="39" t="str">
        <f t="shared" si="195"/>
        <v>MAIN UNIT</v>
      </c>
      <c r="Q849" s="13" t="s">
        <v>47</v>
      </c>
      <c r="R849" s="13" t="s">
        <v>48</v>
      </c>
      <c r="S849" s="13" t="s">
        <v>36</v>
      </c>
      <c r="T849" s="13" t="s">
        <v>64</v>
      </c>
      <c r="U849" s="13" t="s">
        <v>65</v>
      </c>
      <c r="V849" s="13" t="s">
        <v>288</v>
      </c>
      <c r="W849" s="13" t="s">
        <v>50</v>
      </c>
      <c r="X849" s="192">
        <v>550000</v>
      </c>
      <c r="Y849" s="193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85">
        <f t="shared" si="196"/>
        <v>63955.752212389372</v>
      </c>
      <c r="AD849" s="141">
        <v>0.12</v>
      </c>
      <c r="AE849" s="186">
        <f t="shared" si="197"/>
        <v>0</v>
      </c>
      <c r="AF849" s="186" t="str">
        <f>IF(AND(COUNTIFS($J$18:J849,J849)=1,AE849=1),1,"")</f>
        <v/>
      </c>
      <c r="AG849" s="186" t="str">
        <f>IF(C849="","",IF(AND(COUNTIFS($J$18:J849,J849)=1,C849&lt;&gt;""),1,""))</f>
        <v/>
      </c>
      <c r="AH849" s="186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214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5" t="s">
        <v>28</v>
      </c>
      <c r="B850" s="179">
        <v>2019</v>
      </c>
      <c r="C850" s="179">
        <v>9</v>
      </c>
      <c r="D850" s="39" t="str">
        <f t="shared" si="192"/>
        <v>Q2</v>
      </c>
      <c r="E850" s="13" t="s">
        <v>170</v>
      </c>
      <c r="F850" s="13" t="s">
        <v>170</v>
      </c>
      <c r="G850" s="179" t="s">
        <v>170</v>
      </c>
      <c r="H850" s="191"/>
      <c r="I850" s="39" t="str">
        <f t="shared" si="194"/>
        <v>Cancel</v>
      </c>
      <c r="J850" s="191" t="s">
        <v>851</v>
      </c>
      <c r="K850" s="191" t="s">
        <v>949</v>
      </c>
      <c r="L850" s="17" t="s">
        <v>86</v>
      </c>
      <c r="M850" s="13" t="s">
        <v>46</v>
      </c>
      <c r="N850" s="13">
        <v>2</v>
      </c>
      <c r="O850" s="13"/>
      <c r="P850" s="39" t="str">
        <f t="shared" si="195"/>
        <v>MAIN UNIT</v>
      </c>
      <c r="Q850" s="13" t="s">
        <v>124</v>
      </c>
      <c r="R850" s="13" t="s">
        <v>48</v>
      </c>
      <c r="S850" s="13" t="s">
        <v>36</v>
      </c>
      <c r="T850" s="13" t="s">
        <v>244</v>
      </c>
      <c r="U850" s="13" t="s">
        <v>3308</v>
      </c>
      <c r="V850" s="13" t="s">
        <v>113</v>
      </c>
      <c r="W850" s="13" t="s">
        <v>95</v>
      </c>
      <c r="X850" s="192">
        <v>8800000</v>
      </c>
      <c r="Y850" s="193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85">
        <f t="shared" si="196"/>
        <v>148262.39999999999</v>
      </c>
      <c r="AD850" s="141">
        <v>0.12</v>
      </c>
      <c r="AE850" s="186">
        <f t="shared" si="197"/>
        <v>0</v>
      </c>
      <c r="AF850" s="186" t="str">
        <f>IF(AND(COUNTIFS($J$18:J850,J850)=1,AE850=1),1,"")</f>
        <v/>
      </c>
      <c r="AG850" s="186" t="str">
        <f>IF(C850="","",IF(AND(COUNTIFS($J$18:J850,J850)=1,C850&lt;&gt;""),1,""))</f>
        <v/>
      </c>
      <c r="AH850" s="186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214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170</v>
      </c>
      <c r="B851" s="179">
        <v>2019</v>
      </c>
      <c r="C851" s="179">
        <v>7</v>
      </c>
      <c r="D851" s="39" t="str">
        <f t="shared" si="192"/>
        <v>Q2</v>
      </c>
      <c r="E851" s="13" t="s">
        <v>170</v>
      </c>
      <c r="F851" s="13" t="s">
        <v>170</v>
      </c>
      <c r="G851" s="179" t="s">
        <v>170</v>
      </c>
      <c r="H851" s="191"/>
      <c r="I851" s="39" t="str">
        <f t="shared" si="194"/>
        <v>Cancel</v>
      </c>
      <c r="J851" s="191" t="s">
        <v>947</v>
      </c>
      <c r="K851" s="191" t="s">
        <v>375</v>
      </c>
      <c r="L851" s="17" t="s">
        <v>54</v>
      </c>
      <c r="M851" s="13" t="s">
        <v>46</v>
      </c>
      <c r="N851" s="13">
        <v>1</v>
      </c>
      <c r="O851" s="13"/>
      <c r="P851" s="39" t="str">
        <f t="shared" si="195"/>
        <v>MAIN UNIT</v>
      </c>
      <c r="Q851" s="13" t="s">
        <v>586</v>
      </c>
      <c r="R851" s="13" t="s">
        <v>242</v>
      </c>
      <c r="S851" s="13" t="s">
        <v>243</v>
      </c>
      <c r="T851" s="13" t="s">
        <v>64</v>
      </c>
      <c r="U851" s="13" t="s">
        <v>65</v>
      </c>
      <c r="V851" s="13" t="s">
        <v>950</v>
      </c>
      <c r="W851" s="13" t="s">
        <v>50</v>
      </c>
      <c r="X851" s="192">
        <v>550000</v>
      </c>
      <c r="Y851" s="196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85">
        <f t="shared" si="196"/>
        <v>63955.752212389372</v>
      </c>
      <c r="AD851" s="141">
        <v>0.12</v>
      </c>
      <c r="AE851" s="186">
        <f t="shared" si="197"/>
        <v>0</v>
      </c>
      <c r="AF851" s="186" t="str">
        <f>IF(AND(COUNTIFS($J$18:J851,J851)=1,AE851=1),1,"")</f>
        <v/>
      </c>
      <c r="AG851" s="186" t="str">
        <f>IF(C851="","",IF(AND(COUNTIFS($J$18:J851,J851)=1,C851&lt;&gt;""),1,""))</f>
        <v/>
      </c>
      <c r="AH851" s="186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214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170</v>
      </c>
      <c r="B852" s="179">
        <v>2019</v>
      </c>
      <c r="C852" s="179">
        <v>7</v>
      </c>
      <c r="D852" s="39" t="str">
        <f t="shared" si="192"/>
        <v>Q2</v>
      </c>
      <c r="E852" s="13" t="s">
        <v>170</v>
      </c>
      <c r="F852" s="13" t="s">
        <v>170</v>
      </c>
      <c r="G852" s="179" t="s">
        <v>170</v>
      </c>
      <c r="H852" s="191"/>
      <c r="I852" s="39" t="str">
        <f t="shared" si="194"/>
        <v>Cancel</v>
      </c>
      <c r="J852" s="191" t="s">
        <v>947</v>
      </c>
      <c r="K852" s="191" t="s">
        <v>951</v>
      </c>
      <c r="L852" s="17" t="s">
        <v>78</v>
      </c>
      <c r="M852" s="13" t="s">
        <v>46</v>
      </c>
      <c r="N852" s="13">
        <v>1</v>
      </c>
      <c r="O852" s="13"/>
      <c r="P852" s="39" t="str">
        <f t="shared" si="195"/>
        <v>MAIN UNIT</v>
      </c>
      <c r="Q852" s="13" t="s">
        <v>586</v>
      </c>
      <c r="R852" s="13" t="s">
        <v>242</v>
      </c>
      <c r="S852" s="13" t="s">
        <v>243</v>
      </c>
      <c r="T852" s="13" t="s">
        <v>64</v>
      </c>
      <c r="U852" s="13" t="s">
        <v>65</v>
      </c>
      <c r="V852" s="13" t="s">
        <v>950</v>
      </c>
      <c r="W852" s="13" t="s">
        <v>50</v>
      </c>
      <c r="X852" s="192">
        <v>550000</v>
      </c>
      <c r="Y852" s="196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85">
        <f t="shared" si="196"/>
        <v>63955.752212389372</v>
      </c>
      <c r="AD852" s="141">
        <v>0.12</v>
      </c>
      <c r="AE852" s="186">
        <f t="shared" si="197"/>
        <v>0</v>
      </c>
      <c r="AF852" s="186" t="str">
        <f>IF(AND(COUNTIFS($J$18:J852,J852)=1,AE852=1),1,"")</f>
        <v/>
      </c>
      <c r="AG852" s="186" t="str">
        <f>IF(C852="","",IF(AND(COUNTIFS($J$18:J852,J852)=1,C852&lt;&gt;""),1,""))</f>
        <v/>
      </c>
      <c r="AH852" s="186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214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42</v>
      </c>
      <c r="B853" s="179">
        <v>2023</v>
      </c>
      <c r="C853" s="179">
        <v>10</v>
      </c>
      <c r="D853" s="39" t="str">
        <f t="shared" si="192"/>
        <v>Q3</v>
      </c>
      <c r="E853" s="13" t="s">
        <v>42</v>
      </c>
      <c r="F853" s="179">
        <v>2023</v>
      </c>
      <c r="G853" s="179">
        <v>11</v>
      </c>
      <c r="H853" s="191"/>
      <c r="I853" s="39" t="str">
        <f t="shared" si="194"/>
        <v>Q3</v>
      </c>
      <c r="J853" s="191" t="s">
        <v>952</v>
      </c>
      <c r="K853" s="191" t="s">
        <v>953</v>
      </c>
      <c r="L853" s="17" t="s">
        <v>54</v>
      </c>
      <c r="M853" s="13" t="s">
        <v>954</v>
      </c>
      <c r="N853" s="13">
        <v>1</v>
      </c>
      <c r="O853" s="13"/>
      <c r="P853" s="39" t="str">
        <f t="shared" si="195"/>
        <v>MAIN UNIT</v>
      </c>
      <c r="Q853" s="13" t="s">
        <v>47</v>
      </c>
      <c r="R853" s="13" t="s">
        <v>48</v>
      </c>
      <c r="S853" s="13" t="s">
        <v>36</v>
      </c>
      <c r="T853" s="13" t="s">
        <v>64</v>
      </c>
      <c r="U853" s="13" t="s">
        <v>955</v>
      </c>
      <c r="V853" s="13" t="s">
        <v>66</v>
      </c>
      <c r="W853" s="13" t="s">
        <v>827</v>
      </c>
      <c r="X853" s="197">
        <v>63000</v>
      </c>
      <c r="Y853" s="196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85">
        <f t="shared" si="196"/>
        <v>84717.36</v>
      </c>
      <c r="AD853" s="141">
        <v>0.1724</v>
      </c>
      <c r="AE853" s="186">
        <f t="shared" si="197"/>
        <v>0</v>
      </c>
      <c r="AF853" s="186" t="str">
        <f>IF(AND(COUNTIFS($J$18:J853,J853)=1,AE853=1),1,"")</f>
        <v/>
      </c>
      <c r="AG853" s="186">
        <f>IF(C853="","",IF(AND(COUNTIFS($J$18:J853,J853)=1,C853&lt;&gt;""),1,""))</f>
        <v>1</v>
      </c>
      <c r="AH853" s="186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214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34</v>
      </c>
      <c r="B854" s="179">
        <v>2020</v>
      </c>
      <c r="C854" s="179">
        <v>1</v>
      </c>
      <c r="D854" s="39" t="str">
        <f t="shared" si="192"/>
        <v>Q4</v>
      </c>
      <c r="E854" s="13" t="s">
        <v>35</v>
      </c>
      <c r="F854" s="179">
        <v>2020</v>
      </c>
      <c r="G854" s="179">
        <v>4</v>
      </c>
      <c r="H854" s="191"/>
      <c r="I854" s="39" t="str">
        <f t="shared" si="194"/>
        <v>Q1</v>
      </c>
      <c r="J854" s="191" t="s">
        <v>956</v>
      </c>
      <c r="K854" s="191" t="s">
        <v>957</v>
      </c>
      <c r="L854" s="17" t="s">
        <v>54</v>
      </c>
      <c r="M854" s="13" t="s">
        <v>46</v>
      </c>
      <c r="N854" s="13">
        <v>1</v>
      </c>
      <c r="O854" s="13"/>
      <c r="P854" s="39" t="str">
        <f t="shared" si="195"/>
        <v>MAIN UNIT</v>
      </c>
      <c r="Q854" s="13" t="s">
        <v>55</v>
      </c>
      <c r="R854" s="13" t="s">
        <v>48</v>
      </c>
      <c r="S854" s="13" t="s">
        <v>36</v>
      </c>
      <c r="T854" s="13" t="s">
        <v>64</v>
      </c>
      <c r="U854" s="13" t="s">
        <v>65</v>
      </c>
      <c r="V854" s="13" t="s">
        <v>670</v>
      </c>
      <c r="W854" s="13" t="s">
        <v>95</v>
      </c>
      <c r="X854" s="192">
        <v>9100000</v>
      </c>
      <c r="Y854" s="193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85">
        <f t="shared" si="196"/>
        <v>80237.248000000007</v>
      </c>
      <c r="AD854" s="141">
        <v>0.1198</v>
      </c>
      <c r="AE854" s="186">
        <f t="shared" si="197"/>
        <v>1</v>
      </c>
      <c r="AF854" s="186">
        <f>IF(AND(COUNTIFS($J$18:J854,J854)=1,AE854=1),1,"")</f>
        <v>1</v>
      </c>
      <c r="AG854" s="186">
        <f>IF(C854="","",IF(AND(COUNTIFS($J$18:J854,J854)=1,C854&lt;&gt;""),1,""))</f>
        <v>1</v>
      </c>
      <c r="AH854" s="186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214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34</v>
      </c>
      <c r="B855" s="179">
        <v>2020</v>
      </c>
      <c r="C855" s="179">
        <v>1</v>
      </c>
      <c r="D855" s="39" t="str">
        <f t="shared" si="192"/>
        <v>Q4</v>
      </c>
      <c r="E855" s="13" t="s">
        <v>35</v>
      </c>
      <c r="F855" s="179">
        <v>2020</v>
      </c>
      <c r="G855" s="179">
        <v>4</v>
      </c>
      <c r="H855" s="191"/>
      <c r="I855" s="39" t="str">
        <f t="shared" si="194"/>
        <v>Q1</v>
      </c>
      <c r="J855" s="191" t="s">
        <v>956</v>
      </c>
      <c r="K855" s="191" t="s">
        <v>957</v>
      </c>
      <c r="L855" s="17" t="s">
        <v>54</v>
      </c>
      <c r="M855" s="13" t="s">
        <v>46</v>
      </c>
      <c r="N855" s="13">
        <v>1</v>
      </c>
      <c r="O855" s="13"/>
      <c r="P855" s="39" t="str">
        <f t="shared" si="195"/>
        <v>MAIN UNIT</v>
      </c>
      <c r="Q855" s="13" t="s">
        <v>55</v>
      </c>
      <c r="R855" s="13" t="s">
        <v>48</v>
      </c>
      <c r="S855" s="13" t="s">
        <v>36</v>
      </c>
      <c r="T855" s="13" t="s">
        <v>64</v>
      </c>
      <c r="U855" s="13" t="s">
        <v>65</v>
      </c>
      <c r="V855" s="13" t="s">
        <v>670</v>
      </c>
      <c r="W855" s="13" t="s">
        <v>95</v>
      </c>
      <c r="X855" s="192">
        <v>9100000</v>
      </c>
      <c r="Y855" s="193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85">
        <f t="shared" si="196"/>
        <v>80237.248000000007</v>
      </c>
      <c r="AD855" s="141">
        <v>0.1198</v>
      </c>
      <c r="AE855" s="186">
        <f t="shared" si="197"/>
        <v>1</v>
      </c>
      <c r="AF855" s="186" t="str">
        <f>IF(AND(COUNTIFS($J$18:J855,J855)=1,AE855=1),1,"")</f>
        <v/>
      </c>
      <c r="AG855" s="186" t="str">
        <f>IF(C855="","",IF(AND(COUNTIFS($J$18:J855,J855)=1,C855&lt;&gt;""),1,""))</f>
        <v/>
      </c>
      <c r="AH855" s="186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214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34</v>
      </c>
      <c r="B856" s="179">
        <v>2020</v>
      </c>
      <c r="C856" s="179">
        <v>1</v>
      </c>
      <c r="D856" s="39" t="str">
        <f t="shared" si="192"/>
        <v>Q4</v>
      </c>
      <c r="E856" s="13" t="s">
        <v>35</v>
      </c>
      <c r="F856" s="179">
        <v>2020</v>
      </c>
      <c r="G856" s="179">
        <v>4</v>
      </c>
      <c r="H856" s="191"/>
      <c r="I856" s="39" t="str">
        <f t="shared" si="194"/>
        <v>Q1</v>
      </c>
      <c r="J856" s="191" t="s">
        <v>958</v>
      </c>
      <c r="K856" s="191" t="s">
        <v>3137</v>
      </c>
      <c r="L856" s="17" t="s">
        <v>78</v>
      </c>
      <c r="M856" s="13" t="s">
        <v>46</v>
      </c>
      <c r="N856" s="13">
        <v>1</v>
      </c>
      <c r="O856" s="13"/>
      <c r="P856" s="39" t="str">
        <f t="shared" si="195"/>
        <v>MAIN UNIT</v>
      </c>
      <c r="Q856" s="13" t="s">
        <v>47</v>
      </c>
      <c r="R856" s="13" t="s">
        <v>48</v>
      </c>
      <c r="S856" s="13" t="s">
        <v>38</v>
      </c>
      <c r="T856" s="13" t="s">
        <v>959</v>
      </c>
      <c r="U856" s="13" t="s">
        <v>136</v>
      </c>
      <c r="V856" s="13" t="s">
        <v>520</v>
      </c>
      <c r="W856" s="13" t="s">
        <v>50</v>
      </c>
      <c r="X856" s="192">
        <v>1000000</v>
      </c>
      <c r="Y856" s="193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85">
        <f t="shared" si="196"/>
        <v>102038.49557522126</v>
      </c>
      <c r="AD856" s="141">
        <v>0.1053</v>
      </c>
      <c r="AE856" s="186">
        <f t="shared" si="197"/>
        <v>0</v>
      </c>
      <c r="AF856" s="186" t="str">
        <f>IF(AND(COUNTIFS($J$18:J856,J856)=1,AE856=1),1,"")</f>
        <v/>
      </c>
      <c r="AG856" s="186">
        <f>IF(C856="","",IF(AND(COUNTIFS($J$18:J856,J856)=1,C856&lt;&gt;""),1,""))</f>
        <v>1</v>
      </c>
      <c r="AH856" s="186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214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34</v>
      </c>
      <c r="B857" s="179">
        <v>2020</v>
      </c>
      <c r="C857" s="179">
        <v>1</v>
      </c>
      <c r="D857" s="39" t="str">
        <f t="shared" si="192"/>
        <v>Q4</v>
      </c>
      <c r="E857" s="13" t="s">
        <v>35</v>
      </c>
      <c r="F857" s="179">
        <v>2020</v>
      </c>
      <c r="G857" s="179">
        <v>4</v>
      </c>
      <c r="H857" s="191"/>
      <c r="I857" s="39" t="str">
        <f t="shared" si="194"/>
        <v>Q1</v>
      </c>
      <c r="J857" s="191" t="s">
        <v>958</v>
      </c>
      <c r="K857" s="191" t="s">
        <v>3137</v>
      </c>
      <c r="L857" s="17" t="s">
        <v>78</v>
      </c>
      <c r="M857" s="13" t="s">
        <v>46</v>
      </c>
      <c r="N857" s="13">
        <v>1</v>
      </c>
      <c r="O857" s="13"/>
      <c r="P857" s="39" t="str">
        <f t="shared" si="195"/>
        <v>MAIN UNIT</v>
      </c>
      <c r="Q857" s="13" t="s">
        <v>47</v>
      </c>
      <c r="R857" s="13" t="s">
        <v>48</v>
      </c>
      <c r="S857" s="13" t="s">
        <v>38</v>
      </c>
      <c r="T857" s="13" t="s">
        <v>959</v>
      </c>
      <c r="U857" s="13" t="s">
        <v>136</v>
      </c>
      <c r="V857" s="13" t="s">
        <v>520</v>
      </c>
      <c r="W857" s="13" t="s">
        <v>50</v>
      </c>
      <c r="X857" s="192">
        <v>1431600</v>
      </c>
      <c r="Y857" s="193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85">
        <f t="shared" si="196"/>
        <v>146078.31026548674</v>
      </c>
      <c r="AD857" s="141">
        <v>0.1053</v>
      </c>
      <c r="AE857" s="186">
        <f t="shared" si="197"/>
        <v>0</v>
      </c>
      <c r="AF857" s="186" t="str">
        <f>IF(AND(COUNTIFS($J$18:J857,J857)=1,AE857=1),1,"")</f>
        <v/>
      </c>
      <c r="AG857" s="186" t="str">
        <f>IF(C857="","",IF(AND(COUNTIFS($J$18:J857,J857)=1,C857&lt;&gt;""),1,""))</f>
        <v/>
      </c>
      <c r="AH857" s="186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214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34</v>
      </c>
      <c r="B858" s="179">
        <v>2020</v>
      </c>
      <c r="C858" s="179">
        <v>3</v>
      </c>
      <c r="D858" s="39" t="str">
        <f t="shared" si="192"/>
        <v>Q4</v>
      </c>
      <c r="E858" s="13" t="s">
        <v>35</v>
      </c>
      <c r="F858" s="179">
        <v>2020</v>
      </c>
      <c r="G858" s="179">
        <v>4</v>
      </c>
      <c r="H858" s="191"/>
      <c r="I858" s="39" t="str">
        <f t="shared" si="194"/>
        <v>Q1</v>
      </c>
      <c r="J858" s="191" t="s">
        <v>960</v>
      </c>
      <c r="K858" s="191" t="s">
        <v>961</v>
      </c>
      <c r="L858" s="17" t="s">
        <v>54</v>
      </c>
      <c r="M858" s="13" t="s">
        <v>46</v>
      </c>
      <c r="N858" s="13">
        <v>1</v>
      </c>
      <c r="O858" s="13"/>
      <c r="P858" s="39" t="str">
        <f t="shared" si="195"/>
        <v>MAIN UNIT</v>
      </c>
      <c r="Q858" s="13" t="s">
        <v>47</v>
      </c>
      <c r="R858" s="13" t="s">
        <v>648</v>
      </c>
      <c r="S858" s="13" t="s">
        <v>36</v>
      </c>
      <c r="T858" s="13" t="s">
        <v>231</v>
      </c>
      <c r="U858" s="13" t="s">
        <v>65</v>
      </c>
      <c r="V858" s="13" t="s">
        <v>708</v>
      </c>
      <c r="W858" s="13" t="s">
        <v>962</v>
      </c>
      <c r="X858" s="192">
        <v>7367500</v>
      </c>
      <c r="Y858" s="193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85">
        <f t="shared" si="196"/>
        <v>77270.34</v>
      </c>
      <c r="AD858" s="141">
        <v>0.14249999999999999</v>
      </c>
      <c r="AE858" s="186">
        <f t="shared" si="197"/>
        <v>0</v>
      </c>
      <c r="AF858" s="186" t="str">
        <f>IF(AND(COUNTIFS($J$18:J858,J858)=1,AE858=1),1,"")</f>
        <v/>
      </c>
      <c r="AG858" s="186">
        <f>IF(C858="","",IF(AND(COUNTIFS($J$18:J858,J858)=1,C858&lt;&gt;""),1,""))</f>
        <v>1</v>
      </c>
      <c r="AH858" s="186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214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34</v>
      </c>
      <c r="B859" s="179">
        <v>2020</v>
      </c>
      <c r="C859" s="179">
        <v>3</v>
      </c>
      <c r="D859" s="39" t="str">
        <f t="shared" si="192"/>
        <v>Q4</v>
      </c>
      <c r="E859" s="13" t="s">
        <v>35</v>
      </c>
      <c r="F859" s="179">
        <v>2020</v>
      </c>
      <c r="G859" s="179">
        <v>4</v>
      </c>
      <c r="H859" s="191"/>
      <c r="I859" s="39" t="str">
        <f t="shared" si="194"/>
        <v>Q1</v>
      </c>
      <c r="J859" s="191" t="s">
        <v>960</v>
      </c>
      <c r="K859" s="191" t="s">
        <v>961</v>
      </c>
      <c r="L859" s="17" t="s">
        <v>54</v>
      </c>
      <c r="M859" s="13" t="s">
        <v>46</v>
      </c>
      <c r="N859" s="13">
        <v>1</v>
      </c>
      <c r="O859" s="13"/>
      <c r="P859" s="39" t="str">
        <f t="shared" si="195"/>
        <v>MAIN UNIT</v>
      </c>
      <c r="Q859" s="13" t="s">
        <v>47</v>
      </c>
      <c r="R859" s="13" t="s">
        <v>648</v>
      </c>
      <c r="S859" s="13" t="s">
        <v>36</v>
      </c>
      <c r="T859" s="13" t="s">
        <v>231</v>
      </c>
      <c r="U859" s="13" t="s">
        <v>65</v>
      </c>
      <c r="V859" s="13" t="s">
        <v>708</v>
      </c>
      <c r="W859" s="13" t="s">
        <v>962</v>
      </c>
      <c r="X859" s="192">
        <v>7367500</v>
      </c>
      <c r="Y859" s="193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85">
        <f t="shared" si="196"/>
        <v>77270.34</v>
      </c>
      <c r="AD859" s="141">
        <v>0.14249999999999999</v>
      </c>
      <c r="AE859" s="186">
        <f t="shared" si="197"/>
        <v>0</v>
      </c>
      <c r="AF859" s="186" t="str">
        <f>IF(AND(COUNTIFS($J$18:J859,J859)=1,AE859=1),1,"")</f>
        <v/>
      </c>
      <c r="AG859" s="186" t="str">
        <f>IF(C859="","",IF(AND(COUNTIFS($J$18:J859,J859)=1,C859&lt;&gt;""),1,""))</f>
        <v/>
      </c>
      <c r="AH859" s="186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214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34</v>
      </c>
      <c r="B860" s="179">
        <v>2020</v>
      </c>
      <c r="C860" s="179">
        <v>3</v>
      </c>
      <c r="D860" s="39" t="str">
        <f t="shared" si="192"/>
        <v>Q4</v>
      </c>
      <c r="E860" s="13" t="s">
        <v>35</v>
      </c>
      <c r="F860" s="179">
        <v>2020</v>
      </c>
      <c r="G860" s="179">
        <v>4</v>
      </c>
      <c r="H860" s="191"/>
      <c r="I860" s="39" t="str">
        <f t="shared" si="194"/>
        <v>Q1</v>
      </c>
      <c r="J860" s="191" t="s">
        <v>960</v>
      </c>
      <c r="K860" s="191" t="s">
        <v>961</v>
      </c>
      <c r="L860" s="17" t="s">
        <v>54</v>
      </c>
      <c r="M860" s="13" t="s">
        <v>46</v>
      </c>
      <c r="N860" s="13">
        <v>1</v>
      </c>
      <c r="O860" s="13"/>
      <c r="P860" s="39" t="str">
        <f t="shared" si="195"/>
        <v>MAIN UNIT</v>
      </c>
      <c r="Q860" s="13" t="s">
        <v>47</v>
      </c>
      <c r="R860" s="13" t="s">
        <v>648</v>
      </c>
      <c r="S860" s="13" t="s">
        <v>36</v>
      </c>
      <c r="T860" s="13" t="s">
        <v>231</v>
      </c>
      <c r="U860" s="13" t="s">
        <v>65</v>
      </c>
      <c r="V860" s="13" t="s">
        <v>708</v>
      </c>
      <c r="W860" s="13" t="s">
        <v>962</v>
      </c>
      <c r="X860" s="192">
        <v>7367500</v>
      </c>
      <c r="Y860" s="193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85">
        <f t="shared" si="196"/>
        <v>77270.34</v>
      </c>
      <c r="AD860" s="141">
        <v>0.14249999999999999</v>
      </c>
      <c r="AE860" s="186">
        <f t="shared" si="197"/>
        <v>0</v>
      </c>
      <c r="AF860" s="186" t="str">
        <f>IF(AND(COUNTIFS($J$18:J860,J860)=1,AE860=1),1,"")</f>
        <v/>
      </c>
      <c r="AG860" s="186" t="str">
        <f>IF(C860="","",IF(AND(COUNTIFS($J$18:J860,J860)=1,C860&lt;&gt;""),1,""))</f>
        <v/>
      </c>
      <c r="AH860" s="186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214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34</v>
      </c>
      <c r="B861" s="179">
        <v>2020</v>
      </c>
      <c r="C861" s="179">
        <v>3</v>
      </c>
      <c r="D861" s="39" t="str">
        <f t="shared" si="192"/>
        <v>Q4</v>
      </c>
      <c r="E861" s="13" t="s">
        <v>35</v>
      </c>
      <c r="F861" s="179">
        <v>2020</v>
      </c>
      <c r="G861" s="179">
        <v>4</v>
      </c>
      <c r="H861" s="191"/>
      <c r="I861" s="39" t="str">
        <f t="shared" si="194"/>
        <v>Q1</v>
      </c>
      <c r="J861" s="191" t="s">
        <v>960</v>
      </c>
      <c r="K861" s="191" t="s">
        <v>961</v>
      </c>
      <c r="L861" s="17" t="s">
        <v>54</v>
      </c>
      <c r="M861" s="13" t="s">
        <v>46</v>
      </c>
      <c r="N861" s="13">
        <v>1</v>
      </c>
      <c r="O861" s="13"/>
      <c r="P861" s="39" t="str">
        <f t="shared" si="195"/>
        <v>MAIN UNIT</v>
      </c>
      <c r="Q861" s="13" t="s">
        <v>47</v>
      </c>
      <c r="R861" s="13" t="s">
        <v>648</v>
      </c>
      <c r="S861" s="13" t="s">
        <v>36</v>
      </c>
      <c r="T861" s="13" t="s">
        <v>231</v>
      </c>
      <c r="U861" s="13" t="s">
        <v>65</v>
      </c>
      <c r="V861" s="13" t="s">
        <v>708</v>
      </c>
      <c r="W861" s="13" t="s">
        <v>962</v>
      </c>
      <c r="X861" s="192">
        <v>7367500</v>
      </c>
      <c r="Y861" s="193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85">
        <f t="shared" si="196"/>
        <v>77270.34</v>
      </c>
      <c r="AD861" s="141">
        <v>0.14249999999999999</v>
      </c>
      <c r="AE861" s="186">
        <f t="shared" si="197"/>
        <v>0</v>
      </c>
      <c r="AF861" s="186" t="str">
        <f>IF(AND(COUNTIFS($J$18:J861,J861)=1,AE861=1),1,"")</f>
        <v/>
      </c>
      <c r="AG861" s="186" t="str">
        <f>IF(C861="","",IF(AND(COUNTIFS($J$18:J861,J861)=1,C861&lt;&gt;""),1,""))</f>
        <v/>
      </c>
      <c r="AH861" s="186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214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34</v>
      </c>
      <c r="B862" s="179">
        <v>2020</v>
      </c>
      <c r="C862" s="179">
        <v>3</v>
      </c>
      <c r="D862" s="39" t="str">
        <f t="shared" si="192"/>
        <v>Q4</v>
      </c>
      <c r="E862" s="13" t="s">
        <v>35</v>
      </c>
      <c r="F862" s="179">
        <v>2020</v>
      </c>
      <c r="G862" s="179">
        <v>4</v>
      </c>
      <c r="H862" s="191"/>
      <c r="I862" s="39" t="str">
        <f t="shared" si="194"/>
        <v>Q1</v>
      </c>
      <c r="J862" s="191" t="s">
        <v>963</v>
      </c>
      <c r="K862" s="191" t="s">
        <v>594</v>
      </c>
      <c r="L862" s="17" t="s">
        <v>78</v>
      </c>
      <c r="M862" s="13" t="s">
        <v>46</v>
      </c>
      <c r="N862" s="13">
        <v>1</v>
      </c>
      <c r="O862" s="13"/>
      <c r="P862" s="39" t="str">
        <f t="shared" si="195"/>
        <v>MAIN UNIT</v>
      </c>
      <c r="Q862" s="13" t="s">
        <v>47</v>
      </c>
      <c r="R862" s="13" t="s">
        <v>48</v>
      </c>
      <c r="S862" s="13" t="s">
        <v>36</v>
      </c>
      <c r="T862" s="13" t="s">
        <v>231</v>
      </c>
      <c r="U862" s="13" t="s">
        <v>65</v>
      </c>
      <c r="V862" s="13" t="s">
        <v>113</v>
      </c>
      <c r="W862" s="13" t="s">
        <v>50</v>
      </c>
      <c r="X862" s="192">
        <v>942920</v>
      </c>
      <c r="Y862" s="193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85">
        <f t="shared" si="196"/>
        <v>122163.63042477878</v>
      </c>
      <c r="AD862" s="141">
        <v>0.13370000000000001</v>
      </c>
      <c r="AE862" s="186">
        <f t="shared" si="197"/>
        <v>0</v>
      </c>
      <c r="AF862" s="186" t="str">
        <f>IF(AND(COUNTIFS($J$18:J862,J862)=1,AE862=1),1,"")</f>
        <v/>
      </c>
      <c r="AG862" s="186">
        <f>IF(C862="","",IF(AND(COUNTIFS($J$18:J862,J862)=1,C862&lt;&gt;""),1,""))</f>
        <v>1</v>
      </c>
      <c r="AH862" s="186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214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34</v>
      </c>
      <c r="B863" s="179">
        <v>2020</v>
      </c>
      <c r="C863" s="179">
        <v>3</v>
      </c>
      <c r="D863" s="39" t="str">
        <f t="shared" si="192"/>
        <v>Q4</v>
      </c>
      <c r="E863" s="13" t="s">
        <v>35</v>
      </c>
      <c r="F863" s="179">
        <v>2020</v>
      </c>
      <c r="G863" s="179">
        <v>4</v>
      </c>
      <c r="H863" s="191"/>
      <c r="I863" s="39" t="str">
        <f t="shared" si="194"/>
        <v>Q1</v>
      </c>
      <c r="J863" s="191" t="s">
        <v>963</v>
      </c>
      <c r="K863" s="191" t="s">
        <v>594</v>
      </c>
      <c r="L863" s="17" t="s">
        <v>54</v>
      </c>
      <c r="M863" s="13" t="s">
        <v>46</v>
      </c>
      <c r="N863" s="13">
        <v>1</v>
      </c>
      <c r="O863" s="13"/>
      <c r="P863" s="39" t="str">
        <f t="shared" si="195"/>
        <v>MAIN UNIT</v>
      </c>
      <c r="Q863" s="13" t="s">
        <v>47</v>
      </c>
      <c r="R863" s="13" t="s">
        <v>48</v>
      </c>
      <c r="S863" s="13" t="s">
        <v>36</v>
      </c>
      <c r="T863" s="13" t="s">
        <v>231</v>
      </c>
      <c r="U863" s="13" t="s">
        <v>65</v>
      </c>
      <c r="V863" s="13" t="s">
        <v>113</v>
      </c>
      <c r="W863" s="13" t="s">
        <v>50</v>
      </c>
      <c r="X863" s="192">
        <v>650000</v>
      </c>
      <c r="Y863" s="193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85">
        <f t="shared" si="196"/>
        <v>84213.252212389387</v>
      </c>
      <c r="AD863" s="141">
        <v>0.13370000000000001</v>
      </c>
      <c r="AE863" s="186">
        <f t="shared" si="197"/>
        <v>0</v>
      </c>
      <c r="AF863" s="186" t="str">
        <f>IF(AND(COUNTIFS($J$18:J863,J863)=1,AE863=1),1,"")</f>
        <v/>
      </c>
      <c r="AG863" s="186" t="str">
        <f>IF(C863="","",IF(AND(COUNTIFS($J$18:J863,J863)=1,C863&lt;&gt;""),1,""))</f>
        <v/>
      </c>
      <c r="AH863" s="186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214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34</v>
      </c>
      <c r="B864" s="179">
        <v>2020</v>
      </c>
      <c r="C864" s="179">
        <v>3</v>
      </c>
      <c r="D864" s="39" t="str">
        <f t="shared" si="192"/>
        <v>Q4</v>
      </c>
      <c r="E864" s="13" t="s">
        <v>35</v>
      </c>
      <c r="F864" s="179">
        <v>2020</v>
      </c>
      <c r="G864" s="179">
        <v>4</v>
      </c>
      <c r="H864" s="191"/>
      <c r="I864" s="39" t="str">
        <f t="shared" si="194"/>
        <v>Q1</v>
      </c>
      <c r="J864" s="191" t="s">
        <v>964</v>
      </c>
      <c r="K864" s="191" t="s">
        <v>965</v>
      </c>
      <c r="L864" s="17" t="s">
        <v>78</v>
      </c>
      <c r="M864" s="13" t="s">
        <v>46</v>
      </c>
      <c r="N864" s="13">
        <v>1</v>
      </c>
      <c r="O864" s="13"/>
      <c r="P864" s="39" t="str">
        <f t="shared" si="195"/>
        <v>MAIN UNIT</v>
      </c>
      <c r="Q864" s="13" t="s">
        <v>47</v>
      </c>
      <c r="R864" s="13" t="s">
        <v>48</v>
      </c>
      <c r="S864" s="13" t="s">
        <v>36</v>
      </c>
      <c r="T864" s="13" t="s">
        <v>231</v>
      </c>
      <c r="U864" s="13" t="s">
        <v>65</v>
      </c>
      <c r="V864" s="13" t="s">
        <v>98</v>
      </c>
      <c r="W864" s="13" t="s">
        <v>95</v>
      </c>
      <c r="X864" s="192">
        <v>17593685</v>
      </c>
      <c r="Y864" s="193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85">
        <f t="shared" si="196"/>
        <v>181414.8197616</v>
      </c>
      <c r="AD864" s="141">
        <v>0.1401</v>
      </c>
      <c r="AE864" s="186">
        <f t="shared" si="197"/>
        <v>0</v>
      </c>
      <c r="AF864" s="186" t="str">
        <f>IF(AND(COUNTIFS($J$18:J864,J864)=1,AE864=1),1,"")</f>
        <v/>
      </c>
      <c r="AG864" s="186">
        <f>IF(C864="","",IF(AND(COUNTIFS($J$18:J864,J864)=1,C864&lt;&gt;""),1,""))</f>
        <v>1</v>
      </c>
      <c r="AH864" s="186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214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34</v>
      </c>
      <c r="B865" s="179">
        <v>2020</v>
      </c>
      <c r="C865" s="179">
        <v>3</v>
      </c>
      <c r="D865" s="39" t="str">
        <f t="shared" si="192"/>
        <v>Q4</v>
      </c>
      <c r="E865" s="13" t="s">
        <v>35</v>
      </c>
      <c r="F865" s="179">
        <v>2020</v>
      </c>
      <c r="G865" s="179">
        <v>4</v>
      </c>
      <c r="H865" s="191"/>
      <c r="I865" s="39" t="str">
        <f t="shared" si="194"/>
        <v>Q1</v>
      </c>
      <c r="J865" s="191" t="s">
        <v>966</v>
      </c>
      <c r="K865" s="191" t="s">
        <v>967</v>
      </c>
      <c r="L865" s="17" t="s">
        <v>78</v>
      </c>
      <c r="M865" s="13" t="s">
        <v>46</v>
      </c>
      <c r="N865" s="13">
        <v>1</v>
      </c>
      <c r="O865" s="13"/>
      <c r="P865" s="39" t="str">
        <f t="shared" si="195"/>
        <v>MAIN UNIT</v>
      </c>
      <c r="Q865" s="13" t="s">
        <v>47</v>
      </c>
      <c r="R865" s="13" t="s">
        <v>648</v>
      </c>
      <c r="S865" s="13" t="s">
        <v>36</v>
      </c>
      <c r="T865" s="13" t="s">
        <v>968</v>
      </c>
      <c r="U865" s="13" t="s">
        <v>65</v>
      </c>
      <c r="V865" s="13" t="s">
        <v>714</v>
      </c>
      <c r="W865" s="13" t="s">
        <v>962</v>
      </c>
      <c r="X865" s="192">
        <v>15100000</v>
      </c>
      <c r="Y865" s="193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85">
        <f t="shared" si="196"/>
        <v>180929.408</v>
      </c>
      <c r="AD865" s="141">
        <v>0.1628</v>
      </c>
      <c r="AE865" s="186">
        <f t="shared" si="197"/>
        <v>0</v>
      </c>
      <c r="AF865" s="186" t="str">
        <f>IF(AND(COUNTIFS($J$18:J865,J865)=1,AE865=1),1,"")</f>
        <v/>
      </c>
      <c r="AG865" s="186">
        <f>IF(C865="","",IF(AND(COUNTIFS($J$18:J865,J865)=1,C865&lt;&gt;""),1,""))</f>
        <v>1</v>
      </c>
      <c r="AH865" s="186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214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34</v>
      </c>
      <c r="B866" s="179">
        <v>2020</v>
      </c>
      <c r="C866" s="179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35</v>
      </c>
      <c r="F866" s="179">
        <v>2020</v>
      </c>
      <c r="G866" s="179">
        <v>4</v>
      </c>
      <c r="H866" s="191"/>
      <c r="I866" s="39" t="str">
        <f t="shared" si="194"/>
        <v>Q1</v>
      </c>
      <c r="J866" s="191" t="s">
        <v>969</v>
      </c>
      <c r="K866" s="191" t="s">
        <v>745</v>
      </c>
      <c r="L866" s="17" t="s">
        <v>78</v>
      </c>
      <c r="M866" s="13" t="s">
        <v>46</v>
      </c>
      <c r="N866" s="13">
        <v>1</v>
      </c>
      <c r="O866" s="13"/>
      <c r="P866" s="39" t="str">
        <f t="shared" si="195"/>
        <v>MAIN UNIT</v>
      </c>
      <c r="Q866" s="13" t="s">
        <v>690</v>
      </c>
      <c r="R866" s="13" t="s">
        <v>48</v>
      </c>
      <c r="S866" s="13" t="s">
        <v>36</v>
      </c>
      <c r="T866" s="13" t="s">
        <v>231</v>
      </c>
      <c r="U866" s="13" t="s">
        <v>65</v>
      </c>
      <c r="V866" s="13" t="s">
        <v>708</v>
      </c>
      <c r="W866" s="13" t="s">
        <v>650</v>
      </c>
      <c r="X866" s="192">
        <v>880000</v>
      </c>
      <c r="Y866" s="193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85">
        <f t="shared" si="196"/>
        <v>94398.690265486744</v>
      </c>
      <c r="AD866" s="141">
        <v>0.11070000000000001</v>
      </c>
      <c r="AE866" s="186">
        <f t="shared" si="197"/>
        <v>0</v>
      </c>
      <c r="AF866" s="186" t="str">
        <f>IF(AND(COUNTIFS($J$18:J866,J866)=1,AE866=1),1,"")</f>
        <v/>
      </c>
      <c r="AG866" s="186">
        <f>IF(C866="","",IF(AND(COUNTIFS($J$18:J866,J866)=1,C866&lt;&gt;""),1,""))</f>
        <v>1</v>
      </c>
      <c r="AH866" s="186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214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34</v>
      </c>
      <c r="B867" s="179">
        <v>2020</v>
      </c>
      <c r="C867" s="179">
        <v>3</v>
      </c>
      <c r="D867" s="39" t="str">
        <f t="shared" si="207"/>
        <v>Q4</v>
      </c>
      <c r="E867" s="13" t="s">
        <v>35</v>
      </c>
      <c r="F867" s="179">
        <v>2020</v>
      </c>
      <c r="G867" s="179">
        <v>4</v>
      </c>
      <c r="H867" s="191"/>
      <c r="I867" s="39" t="str">
        <f t="shared" si="194"/>
        <v>Q1</v>
      </c>
      <c r="J867" s="191" t="s">
        <v>970</v>
      </c>
      <c r="K867" s="191" t="s">
        <v>971</v>
      </c>
      <c r="L867" s="17" t="s">
        <v>78</v>
      </c>
      <c r="M867" s="13" t="s">
        <v>46</v>
      </c>
      <c r="N867" s="13">
        <v>1</v>
      </c>
      <c r="O867" s="13"/>
      <c r="P867" s="39" t="str">
        <f t="shared" si="195"/>
        <v>MAIN UNIT</v>
      </c>
      <c r="Q867" s="13" t="s">
        <v>55</v>
      </c>
      <c r="R867" s="13" t="s">
        <v>48</v>
      </c>
      <c r="S867" s="13" t="s">
        <v>36</v>
      </c>
      <c r="T867" s="13" t="s">
        <v>64</v>
      </c>
      <c r="U867" s="13" t="s">
        <v>65</v>
      </c>
      <c r="V867" s="13" t="s">
        <v>622</v>
      </c>
      <c r="W867" s="13" t="s">
        <v>50</v>
      </c>
      <c r="X867" s="192">
        <v>790000</v>
      </c>
      <c r="Y867" s="193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85">
        <f t="shared" si="196"/>
        <v>83595.982300884963</v>
      </c>
      <c r="AD867" s="141">
        <v>0.10920000000000001</v>
      </c>
      <c r="AE867" s="186">
        <f t="shared" si="197"/>
        <v>1</v>
      </c>
      <c r="AF867" s="186">
        <f>IF(AND(COUNTIFS($J$18:J867,J867)=1,AE867=1),1,"")</f>
        <v>1</v>
      </c>
      <c r="AG867" s="186">
        <f>IF(C867="","",IF(AND(COUNTIFS($J$18:J867,J867)=1,C867&lt;&gt;""),1,""))</f>
        <v>1</v>
      </c>
      <c r="AH867" s="186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214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34</v>
      </c>
      <c r="B868" s="179">
        <v>2020</v>
      </c>
      <c r="C868" s="179">
        <v>3</v>
      </c>
      <c r="D868" s="39" t="str">
        <f t="shared" si="207"/>
        <v>Q4</v>
      </c>
      <c r="E868" s="13" t="s">
        <v>35</v>
      </c>
      <c r="F868" s="179">
        <v>2020</v>
      </c>
      <c r="G868" s="179">
        <v>4</v>
      </c>
      <c r="H868" s="191"/>
      <c r="I868" s="39" t="str">
        <f t="shared" si="194"/>
        <v>Q1</v>
      </c>
      <c r="J868" s="191" t="s">
        <v>972</v>
      </c>
      <c r="K868" s="191" t="s">
        <v>973</v>
      </c>
      <c r="L868" s="17" t="s">
        <v>54</v>
      </c>
      <c r="M868" s="13" t="s">
        <v>46</v>
      </c>
      <c r="N868" s="13">
        <v>1</v>
      </c>
      <c r="O868" s="13"/>
      <c r="P868" s="39" t="str">
        <f t="shared" si="195"/>
        <v>MAIN UNIT</v>
      </c>
      <c r="Q868" s="13" t="s">
        <v>936</v>
      </c>
      <c r="R868" s="13" t="s">
        <v>48</v>
      </c>
      <c r="S868" s="13" t="s">
        <v>37</v>
      </c>
      <c r="T868" s="13" t="s">
        <v>74</v>
      </c>
      <c r="U868" s="13" t="s">
        <v>57</v>
      </c>
      <c r="V868" s="13" t="s">
        <v>80</v>
      </c>
      <c r="W868" s="13" t="s">
        <v>50</v>
      </c>
      <c r="X868" s="192">
        <v>580000</v>
      </c>
      <c r="Y868" s="193" t="s">
        <v>974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85">
        <f t="shared" si="196"/>
        <v>47267.176991150445</v>
      </c>
      <c r="AD868" s="141">
        <v>8.4099999999999994E-2</v>
      </c>
      <c r="AE868" s="186">
        <f t="shared" si="197"/>
        <v>1</v>
      </c>
      <c r="AF868" s="186">
        <f>IF(AND(COUNTIFS($J$18:J868,J868)=1,AE868=1),1,"")</f>
        <v>1</v>
      </c>
      <c r="AG868" s="186">
        <f>IF(C868="","",IF(AND(COUNTIFS($J$18:J868,J868)=1,C868&lt;&gt;""),1,""))</f>
        <v>1</v>
      </c>
      <c r="AH868" s="186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214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34</v>
      </c>
      <c r="B869" s="179">
        <v>2020</v>
      </c>
      <c r="C869" s="179">
        <v>3</v>
      </c>
      <c r="D869" s="39" t="str">
        <f t="shared" si="207"/>
        <v>Q4</v>
      </c>
      <c r="E869" s="13" t="s">
        <v>35</v>
      </c>
      <c r="F869" s="179">
        <v>2020</v>
      </c>
      <c r="G869" s="179">
        <v>4</v>
      </c>
      <c r="H869" s="191"/>
      <c r="I869" s="39" t="str">
        <f t="shared" si="194"/>
        <v>Q1</v>
      </c>
      <c r="J869" s="191" t="s">
        <v>975</v>
      </c>
      <c r="K869" s="191" t="s">
        <v>3125</v>
      </c>
      <c r="L869" s="17" t="s">
        <v>54</v>
      </c>
      <c r="M869" s="13" t="s">
        <v>46</v>
      </c>
      <c r="N869" s="13">
        <v>1</v>
      </c>
      <c r="O869" s="13"/>
      <c r="P869" s="39" t="str">
        <f t="shared" si="195"/>
        <v>MAIN UNIT</v>
      </c>
      <c r="Q869" s="13" t="s">
        <v>47</v>
      </c>
      <c r="R869" s="13" t="s">
        <v>48</v>
      </c>
      <c r="S869" s="13" t="s">
        <v>38</v>
      </c>
      <c r="T869" s="13" t="s">
        <v>324</v>
      </c>
      <c r="U869" s="13" t="s">
        <v>136</v>
      </c>
      <c r="V869" s="13" t="s">
        <v>520</v>
      </c>
      <c r="W869" s="13" t="s">
        <v>50</v>
      </c>
      <c r="X869" s="192">
        <v>550000</v>
      </c>
      <c r="Y869" s="193" t="s">
        <v>974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85">
        <f t="shared" si="196"/>
        <v>42956.946902654869</v>
      </c>
      <c r="AD869" s="141">
        <v>8.0600000000000005E-2</v>
      </c>
      <c r="AE869" s="186">
        <f t="shared" si="197"/>
        <v>0</v>
      </c>
      <c r="AF869" s="186" t="str">
        <f>IF(AND(COUNTIFS($J$18:J869,J869)=1,AE869=1),1,"")</f>
        <v/>
      </c>
      <c r="AG869" s="186">
        <f>IF(C869="","",IF(AND(COUNTIFS($J$18:J869,J869)=1,C869&lt;&gt;""),1,""))</f>
        <v>1</v>
      </c>
      <c r="AH869" s="186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214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35</v>
      </c>
      <c r="B870" s="179">
        <v>2020</v>
      </c>
      <c r="C870" s="179">
        <v>4</v>
      </c>
      <c r="D870" s="39" t="str">
        <f t="shared" si="207"/>
        <v>Q1</v>
      </c>
      <c r="E870" s="13" t="s">
        <v>35</v>
      </c>
      <c r="F870" s="179">
        <v>2020</v>
      </c>
      <c r="G870" s="179">
        <v>4</v>
      </c>
      <c r="H870" s="191"/>
      <c r="I870" s="39" t="str">
        <f t="shared" si="194"/>
        <v>Q1</v>
      </c>
      <c r="J870" s="191" t="s">
        <v>976</v>
      </c>
      <c r="K870" s="191" t="s">
        <v>3138</v>
      </c>
      <c r="L870" s="17" t="s">
        <v>54</v>
      </c>
      <c r="M870" s="13" t="s">
        <v>46</v>
      </c>
      <c r="N870" s="13">
        <v>1</v>
      </c>
      <c r="O870" s="13"/>
      <c r="P870" s="39" t="str">
        <f t="shared" si="195"/>
        <v>MAIN UNIT</v>
      </c>
      <c r="Q870" s="13" t="s">
        <v>55</v>
      </c>
      <c r="R870" s="13" t="s">
        <v>48</v>
      </c>
      <c r="S870" s="13" t="s">
        <v>38</v>
      </c>
      <c r="T870" s="13" t="s">
        <v>977</v>
      </c>
      <c r="U870" s="13" t="s">
        <v>136</v>
      </c>
      <c r="V870" s="13" t="s">
        <v>471</v>
      </c>
      <c r="W870" s="13" t="s">
        <v>50</v>
      </c>
      <c r="X870" s="192">
        <v>507500</v>
      </c>
      <c r="Y870" s="193" t="s">
        <v>974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85">
        <f t="shared" si="196"/>
        <v>40473.574115044248</v>
      </c>
      <c r="AD870" s="141">
        <v>8.2299999999999998E-2</v>
      </c>
      <c r="AE870" s="186">
        <f t="shared" si="197"/>
        <v>1</v>
      </c>
      <c r="AF870" s="186">
        <f>IF(AND(COUNTIFS($J$18:J870,J870)=1,AE870=1),1,"")</f>
        <v>1</v>
      </c>
      <c r="AG870" s="186">
        <f>IF(C870="","",IF(AND(COUNTIFS($J$18:J870,J870)=1,C870&lt;&gt;""),1,""))</f>
        <v>1</v>
      </c>
      <c r="AH870" s="186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214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35</v>
      </c>
      <c r="B871" s="179">
        <v>2020</v>
      </c>
      <c r="C871" s="179">
        <v>4</v>
      </c>
      <c r="D871" s="39" t="str">
        <f t="shared" si="207"/>
        <v>Q1</v>
      </c>
      <c r="E871" s="13" t="s">
        <v>35</v>
      </c>
      <c r="F871" s="179">
        <v>2020</v>
      </c>
      <c r="G871" s="179">
        <v>4</v>
      </c>
      <c r="H871" s="191"/>
      <c r="I871" s="39" t="str">
        <f t="shared" si="194"/>
        <v>Q1</v>
      </c>
      <c r="J871" s="191" t="s">
        <v>976</v>
      </c>
      <c r="K871" s="191" t="s">
        <v>3138</v>
      </c>
      <c r="L871" s="17" t="s">
        <v>54</v>
      </c>
      <c r="M871" s="13" t="s">
        <v>46</v>
      </c>
      <c r="N871" s="13">
        <v>1</v>
      </c>
      <c r="O871" s="13"/>
      <c r="P871" s="39" t="str">
        <f t="shared" si="195"/>
        <v>MAIN UNIT</v>
      </c>
      <c r="Q871" s="13" t="s">
        <v>55</v>
      </c>
      <c r="R871" s="13" t="s">
        <v>48</v>
      </c>
      <c r="S871" s="13" t="s">
        <v>38</v>
      </c>
      <c r="T871" s="13" t="s">
        <v>977</v>
      </c>
      <c r="U871" s="13" t="s">
        <v>136</v>
      </c>
      <c r="V871" s="13" t="s">
        <v>471</v>
      </c>
      <c r="W871" s="13" t="s">
        <v>50</v>
      </c>
      <c r="X871" s="192">
        <v>507500</v>
      </c>
      <c r="Y871" s="193" t="s">
        <v>974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85">
        <f t="shared" si="196"/>
        <v>40473.574115044248</v>
      </c>
      <c r="AD871" s="141">
        <v>8.2299999999999998E-2</v>
      </c>
      <c r="AE871" s="186">
        <f t="shared" si="197"/>
        <v>1</v>
      </c>
      <c r="AF871" s="186" t="str">
        <f>IF(AND(COUNTIFS($J$18:J871,J871)=1,AE871=1),1,"")</f>
        <v/>
      </c>
      <c r="AG871" s="186" t="str">
        <f>IF(C871="","",IF(AND(COUNTIFS($J$18:J871,J871)=1,C871&lt;&gt;""),1,""))</f>
        <v/>
      </c>
      <c r="AH871" s="186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214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35</v>
      </c>
      <c r="B872" s="179">
        <v>2020</v>
      </c>
      <c r="C872" s="179">
        <v>4</v>
      </c>
      <c r="D872" s="39" t="str">
        <f t="shared" si="207"/>
        <v>Q1</v>
      </c>
      <c r="E872" s="13" t="s">
        <v>35</v>
      </c>
      <c r="F872" s="179">
        <v>2020</v>
      </c>
      <c r="G872" s="179">
        <v>4</v>
      </c>
      <c r="H872" s="191"/>
      <c r="I872" s="39" t="str">
        <f t="shared" si="194"/>
        <v>Q1</v>
      </c>
      <c r="J872" s="191" t="s">
        <v>978</v>
      </c>
      <c r="K872" s="191" t="s">
        <v>3125</v>
      </c>
      <c r="L872" s="17" t="s">
        <v>78</v>
      </c>
      <c r="M872" s="13" t="s">
        <v>46</v>
      </c>
      <c r="N872" s="13">
        <v>1</v>
      </c>
      <c r="O872" s="13"/>
      <c r="P872" s="39" t="str">
        <f t="shared" si="195"/>
        <v>MAIN UNIT</v>
      </c>
      <c r="Q872" s="13" t="s">
        <v>47</v>
      </c>
      <c r="R872" s="13" t="s">
        <v>48</v>
      </c>
      <c r="S872" s="13" t="s">
        <v>38</v>
      </c>
      <c r="T872" s="13" t="s">
        <v>324</v>
      </c>
      <c r="U872" s="13" t="s">
        <v>136</v>
      </c>
      <c r="V872" s="13" t="s">
        <v>520</v>
      </c>
      <c r="W872" s="13" t="s">
        <v>50</v>
      </c>
      <c r="X872" s="192">
        <v>1070000</v>
      </c>
      <c r="Y872" s="193" t="s">
        <v>974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85">
        <f t="shared" si="196"/>
        <v>90310.367256637168</v>
      </c>
      <c r="AD872" s="141">
        <v>8.7099999999999997E-2</v>
      </c>
      <c r="AE872" s="186">
        <f t="shared" si="197"/>
        <v>0</v>
      </c>
      <c r="AF872" s="186" t="str">
        <f>IF(AND(COUNTIFS($J$18:J872,J872)=1,AE872=1),1,"")</f>
        <v/>
      </c>
      <c r="AG872" s="186">
        <f>IF(C872="","",IF(AND(COUNTIFS($J$18:J872,J872)=1,C872&lt;&gt;""),1,""))</f>
        <v>1</v>
      </c>
      <c r="AH872" s="186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214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35</v>
      </c>
      <c r="B873" s="179">
        <v>2020</v>
      </c>
      <c r="C873" s="179">
        <v>4</v>
      </c>
      <c r="D873" s="39" t="str">
        <f t="shared" si="207"/>
        <v>Q1</v>
      </c>
      <c r="E873" s="13" t="s">
        <v>35</v>
      </c>
      <c r="F873" s="179">
        <v>2020</v>
      </c>
      <c r="G873" s="179">
        <v>4</v>
      </c>
      <c r="H873" s="191"/>
      <c r="I873" s="39" t="str">
        <f t="shared" si="194"/>
        <v>Q1</v>
      </c>
      <c r="J873" s="191" t="s">
        <v>979</v>
      </c>
      <c r="K873" s="191" t="s">
        <v>980</v>
      </c>
      <c r="L873" s="17" t="s">
        <v>78</v>
      </c>
      <c r="M873" s="13" t="s">
        <v>46</v>
      </c>
      <c r="N873" s="13">
        <v>1</v>
      </c>
      <c r="O873" s="13"/>
      <c r="P873" s="39" t="str">
        <f t="shared" si="195"/>
        <v>MAIN UNIT</v>
      </c>
      <c r="Q873" s="13" t="s">
        <v>55</v>
      </c>
      <c r="R873" s="13" t="s">
        <v>48</v>
      </c>
      <c r="S873" s="13" t="s">
        <v>36</v>
      </c>
      <c r="T873" s="13" t="s">
        <v>64</v>
      </c>
      <c r="U873" s="13" t="s">
        <v>65</v>
      </c>
      <c r="V873" s="13" t="s">
        <v>113</v>
      </c>
      <c r="W873" s="13" t="s">
        <v>50</v>
      </c>
      <c r="X873" s="192">
        <v>930000</v>
      </c>
      <c r="Y873" s="193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85">
        <f t="shared" si="196"/>
        <v>101204.16371681418</v>
      </c>
      <c r="AD873" s="141">
        <v>0.1123</v>
      </c>
      <c r="AE873" s="186">
        <f t="shared" si="197"/>
        <v>1</v>
      </c>
      <c r="AF873" s="186">
        <f>IF(AND(COUNTIFS($J$18:J873,J873)=1,AE873=1),1,"")</f>
        <v>1</v>
      </c>
      <c r="AG873" s="186">
        <f>IF(C873="","",IF(AND(COUNTIFS($J$18:J873,J873)=1,C873&lt;&gt;""),1,""))</f>
        <v>1</v>
      </c>
      <c r="AH873" s="186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214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35</v>
      </c>
      <c r="B874" s="179">
        <v>2020</v>
      </c>
      <c r="C874" s="179">
        <v>4</v>
      </c>
      <c r="D874" s="39" t="str">
        <f t="shared" si="207"/>
        <v>Q1</v>
      </c>
      <c r="E874" s="13" t="s">
        <v>35</v>
      </c>
      <c r="F874" s="179">
        <v>2020</v>
      </c>
      <c r="G874" s="179">
        <v>4</v>
      </c>
      <c r="H874" s="191"/>
      <c r="I874" s="39" t="str">
        <f t="shared" si="194"/>
        <v>Q1</v>
      </c>
      <c r="J874" s="191" t="s">
        <v>979</v>
      </c>
      <c r="K874" s="191" t="s">
        <v>980</v>
      </c>
      <c r="L874" s="17" t="s">
        <v>54</v>
      </c>
      <c r="M874" s="13" t="s">
        <v>46</v>
      </c>
      <c r="N874" s="13">
        <v>1</v>
      </c>
      <c r="O874" s="13"/>
      <c r="P874" s="39" t="str">
        <f t="shared" si="195"/>
        <v>MAIN UNIT</v>
      </c>
      <c r="Q874" s="13" t="s">
        <v>55</v>
      </c>
      <c r="R874" s="13" t="s">
        <v>48</v>
      </c>
      <c r="S874" s="13" t="s">
        <v>36</v>
      </c>
      <c r="T874" s="13" t="s">
        <v>64</v>
      </c>
      <c r="U874" s="13" t="s">
        <v>65</v>
      </c>
      <c r="V874" s="13" t="s">
        <v>113</v>
      </c>
      <c r="W874" s="13" t="s">
        <v>50</v>
      </c>
      <c r="X874" s="192">
        <v>580000</v>
      </c>
      <c r="Y874" s="193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85">
        <f t="shared" si="196"/>
        <v>63116.575221238942</v>
      </c>
      <c r="AD874" s="141">
        <v>0.1123</v>
      </c>
      <c r="AE874" s="186">
        <f t="shared" si="197"/>
        <v>1</v>
      </c>
      <c r="AF874" s="186" t="str">
        <f>IF(AND(COUNTIFS($J$18:J874,J874)=1,AE874=1),1,"")</f>
        <v/>
      </c>
      <c r="AG874" s="186" t="str">
        <f>IF(C874="","",IF(AND(COUNTIFS($J$18:J874,J874)=1,C874&lt;&gt;""),1,""))</f>
        <v/>
      </c>
      <c r="AH874" s="186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214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35</v>
      </c>
      <c r="B875" s="179">
        <v>2020</v>
      </c>
      <c r="C875" s="179">
        <v>4</v>
      </c>
      <c r="D875" s="39" t="str">
        <f t="shared" si="207"/>
        <v>Q1</v>
      </c>
      <c r="E875" s="13" t="s">
        <v>35</v>
      </c>
      <c r="F875" s="179">
        <v>2020</v>
      </c>
      <c r="G875" s="179">
        <v>4</v>
      </c>
      <c r="H875" s="191"/>
      <c r="I875" s="39" t="str">
        <f t="shared" si="194"/>
        <v>Q1</v>
      </c>
      <c r="J875" s="191" t="s">
        <v>981</v>
      </c>
      <c r="K875" s="191" t="s">
        <v>982</v>
      </c>
      <c r="L875" s="17" t="s">
        <v>54</v>
      </c>
      <c r="M875" s="13" t="s">
        <v>46</v>
      </c>
      <c r="N875" s="13">
        <v>1</v>
      </c>
      <c r="O875" s="13"/>
      <c r="P875" s="39" t="str">
        <f t="shared" si="195"/>
        <v>MAIN UNIT</v>
      </c>
      <c r="Q875" s="13" t="s">
        <v>47</v>
      </c>
      <c r="R875" s="13" t="s">
        <v>48</v>
      </c>
      <c r="S875" s="13" t="s">
        <v>36</v>
      </c>
      <c r="T875" s="13" t="s">
        <v>231</v>
      </c>
      <c r="U875" s="13" t="s">
        <v>65</v>
      </c>
      <c r="V875" s="13" t="s">
        <v>98</v>
      </c>
      <c r="W875" s="13" t="s">
        <v>95</v>
      </c>
      <c r="X875" s="192">
        <v>8300000</v>
      </c>
      <c r="Y875" s="193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85">
        <f t="shared" si="196"/>
        <v>106476.38400000001</v>
      </c>
      <c r="AD875" s="141">
        <v>0.17430000000000001</v>
      </c>
      <c r="AE875" s="186">
        <f t="shared" si="197"/>
        <v>0</v>
      </c>
      <c r="AF875" s="186" t="str">
        <f>IF(AND(COUNTIFS($J$18:J875,J875)=1,AE875=1),1,"")</f>
        <v/>
      </c>
      <c r="AG875" s="186">
        <f>IF(C875="","",IF(AND(COUNTIFS($J$18:J875,J875)=1,C875&lt;&gt;""),1,""))</f>
        <v>1</v>
      </c>
      <c r="AH875" s="186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214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35</v>
      </c>
      <c r="B876" s="179">
        <v>2020</v>
      </c>
      <c r="C876" s="179">
        <v>4</v>
      </c>
      <c r="D876" s="39" t="str">
        <f t="shared" si="207"/>
        <v>Q1</v>
      </c>
      <c r="E876" s="13" t="s">
        <v>35</v>
      </c>
      <c r="F876" s="179">
        <v>2020</v>
      </c>
      <c r="G876" s="179">
        <v>4</v>
      </c>
      <c r="H876" s="191"/>
      <c r="I876" s="39" t="str">
        <f t="shared" si="194"/>
        <v>Q1</v>
      </c>
      <c r="J876" s="191" t="s">
        <v>983</v>
      </c>
      <c r="K876" s="191" t="s">
        <v>982</v>
      </c>
      <c r="L876" s="17" t="s">
        <v>78</v>
      </c>
      <c r="M876" s="13" t="s">
        <v>46</v>
      </c>
      <c r="N876" s="13">
        <v>1</v>
      </c>
      <c r="O876" s="13"/>
      <c r="P876" s="39" t="str">
        <f t="shared" si="195"/>
        <v>MAIN UNIT</v>
      </c>
      <c r="Q876" s="13" t="s">
        <v>47</v>
      </c>
      <c r="R876" s="13" t="s">
        <v>48</v>
      </c>
      <c r="S876" s="13" t="s">
        <v>36</v>
      </c>
      <c r="T876" s="13" t="s">
        <v>64</v>
      </c>
      <c r="U876" s="13" t="s">
        <v>65</v>
      </c>
      <c r="V876" s="13" t="s">
        <v>98</v>
      </c>
      <c r="W876" s="13" t="s">
        <v>50</v>
      </c>
      <c r="X876" s="192">
        <v>790000</v>
      </c>
      <c r="Y876" s="193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85">
        <f t="shared" si="196"/>
        <v>89490.57079646019</v>
      </c>
      <c r="AD876" s="141">
        <v>0.1169</v>
      </c>
      <c r="AE876" s="186">
        <f t="shared" si="197"/>
        <v>0</v>
      </c>
      <c r="AF876" s="186" t="str">
        <f>IF(AND(COUNTIFS($J$18:J876,J876)=1,AE876=1),1,"")</f>
        <v/>
      </c>
      <c r="AG876" s="186">
        <f>IF(C876="","",IF(AND(COUNTIFS($J$18:J876,J876)=1,C876&lt;&gt;""),1,""))</f>
        <v>1</v>
      </c>
      <c r="AH876" s="186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214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35</v>
      </c>
      <c r="B877" s="179">
        <v>2020</v>
      </c>
      <c r="C877" s="179">
        <v>4</v>
      </c>
      <c r="D877" s="39" t="str">
        <f t="shared" si="207"/>
        <v>Q1</v>
      </c>
      <c r="E877" s="13" t="s">
        <v>35</v>
      </c>
      <c r="F877" s="179">
        <v>2020</v>
      </c>
      <c r="G877" s="179">
        <v>4</v>
      </c>
      <c r="H877" s="191"/>
      <c r="I877" s="39" t="str">
        <f t="shared" si="194"/>
        <v>Q1</v>
      </c>
      <c r="J877" s="191" t="s">
        <v>984</v>
      </c>
      <c r="K877" s="191" t="s">
        <v>985</v>
      </c>
      <c r="L877" s="17" t="s">
        <v>54</v>
      </c>
      <c r="M877" s="13" t="s">
        <v>46</v>
      </c>
      <c r="N877" s="13">
        <v>1</v>
      </c>
      <c r="O877" s="13"/>
      <c r="P877" s="39" t="str">
        <f t="shared" si="195"/>
        <v>MAIN UNIT</v>
      </c>
      <c r="Q877" s="13" t="s">
        <v>47</v>
      </c>
      <c r="R877" s="13" t="s">
        <v>48</v>
      </c>
      <c r="S877" s="13" t="s">
        <v>36</v>
      </c>
      <c r="T877" s="13" t="s">
        <v>986</v>
      </c>
      <c r="U877" s="13" t="s">
        <v>65</v>
      </c>
      <c r="V877" s="13" t="s">
        <v>66</v>
      </c>
      <c r="W877" s="13" t="s">
        <v>50</v>
      </c>
      <c r="X877" s="192">
        <v>530000</v>
      </c>
      <c r="Y877" s="193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85">
        <f t="shared" si="196"/>
        <v>66252.345132743372</v>
      </c>
      <c r="AD877" s="141">
        <v>0.129</v>
      </c>
      <c r="AE877" s="186">
        <f t="shared" si="197"/>
        <v>0</v>
      </c>
      <c r="AF877" s="186" t="str">
        <f>IF(AND(COUNTIFS($J$18:J877,J877)=1,AE877=1),1,"")</f>
        <v/>
      </c>
      <c r="AG877" s="186">
        <f>IF(C877="","",IF(AND(COUNTIFS($J$18:J877,J877)=1,C877&lt;&gt;""),1,""))</f>
        <v>1</v>
      </c>
      <c r="AH877" s="186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214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35</v>
      </c>
      <c r="B878" s="179">
        <v>2020</v>
      </c>
      <c r="C878" s="179">
        <v>4</v>
      </c>
      <c r="D878" s="39" t="str">
        <f t="shared" si="207"/>
        <v>Q1</v>
      </c>
      <c r="E878" s="13" t="s">
        <v>35</v>
      </c>
      <c r="F878" s="179">
        <v>2020</v>
      </c>
      <c r="G878" s="179">
        <v>4</v>
      </c>
      <c r="H878" s="191"/>
      <c r="I878" s="39" t="str">
        <f t="shared" si="194"/>
        <v>Q1</v>
      </c>
      <c r="J878" s="191" t="s">
        <v>987</v>
      </c>
      <c r="K878" s="191" t="s">
        <v>833</v>
      </c>
      <c r="L878" s="17" t="s">
        <v>78</v>
      </c>
      <c r="M878" s="13" t="s">
        <v>46</v>
      </c>
      <c r="N878" s="13">
        <v>1</v>
      </c>
      <c r="O878" s="13"/>
      <c r="P878" s="39" t="str">
        <f t="shared" si="195"/>
        <v>MAIN UNIT</v>
      </c>
      <c r="Q878" s="13" t="s">
        <v>47</v>
      </c>
      <c r="R878" s="13" t="s">
        <v>48</v>
      </c>
      <c r="S878" s="13" t="s">
        <v>36</v>
      </c>
      <c r="T878" s="13" t="s">
        <v>64</v>
      </c>
      <c r="U878" s="13" t="s">
        <v>65</v>
      </c>
      <c r="V878" s="13" t="s">
        <v>113</v>
      </c>
      <c r="W878" s="13" t="s">
        <v>95</v>
      </c>
      <c r="X878" s="192">
        <v>12000000</v>
      </c>
      <c r="Y878" s="193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85">
        <f t="shared" si="196"/>
        <v>100066.56</v>
      </c>
      <c r="AD878" s="141">
        <v>0.1133</v>
      </c>
      <c r="AE878" s="186">
        <f t="shared" si="197"/>
        <v>0</v>
      </c>
      <c r="AF878" s="186" t="str">
        <f>IF(AND(COUNTIFS($J$18:J878,J878)=1,AE878=1),1,"")</f>
        <v/>
      </c>
      <c r="AG878" s="186">
        <f>IF(C878="","",IF(AND(COUNTIFS($J$18:J878,J878)=1,C878&lt;&gt;""),1,""))</f>
        <v>1</v>
      </c>
      <c r="AH878" s="186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214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35</v>
      </c>
      <c r="B879" s="179">
        <v>2020</v>
      </c>
      <c r="C879" s="179">
        <v>4</v>
      </c>
      <c r="D879" s="39" t="str">
        <f t="shared" si="207"/>
        <v>Q1</v>
      </c>
      <c r="E879" s="13" t="s">
        <v>35</v>
      </c>
      <c r="F879" s="179">
        <v>2020</v>
      </c>
      <c r="G879" s="179">
        <v>4</v>
      </c>
      <c r="H879" s="191"/>
      <c r="I879" s="39" t="str">
        <f t="shared" si="194"/>
        <v>Q1</v>
      </c>
      <c r="J879" s="191" t="s">
        <v>988</v>
      </c>
      <c r="K879" s="191" t="s">
        <v>973</v>
      </c>
      <c r="L879" s="17" t="s">
        <v>78</v>
      </c>
      <c r="M879" s="13" t="s">
        <v>46</v>
      </c>
      <c r="N879" s="13">
        <v>1</v>
      </c>
      <c r="O879" s="13"/>
      <c r="P879" s="39" t="str">
        <f t="shared" si="195"/>
        <v>MAIN UNIT</v>
      </c>
      <c r="Q879" s="13" t="s">
        <v>47</v>
      </c>
      <c r="R879" s="13" t="s">
        <v>48</v>
      </c>
      <c r="S879" s="13" t="s">
        <v>37</v>
      </c>
      <c r="T879" s="13" t="s">
        <v>74</v>
      </c>
      <c r="U879" s="13" t="s">
        <v>57</v>
      </c>
      <c r="V879" s="13" t="s">
        <v>80</v>
      </c>
      <c r="W879" s="13" t="s">
        <v>50</v>
      </c>
      <c r="X879" s="192">
        <v>770000</v>
      </c>
      <c r="Y879" s="193" t="s">
        <v>974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85">
        <f t="shared" si="196"/>
        <v>65661.238938053095</v>
      </c>
      <c r="AD879" s="141">
        <v>8.7999999999999995E-2</v>
      </c>
      <c r="AE879" s="186">
        <f t="shared" si="197"/>
        <v>0</v>
      </c>
      <c r="AF879" s="186" t="str">
        <f>IF(AND(COUNTIFS($J$18:J879,J879)=1,AE879=1),1,"")</f>
        <v/>
      </c>
      <c r="AG879" s="186">
        <f>IF(C879="","",IF(AND(COUNTIFS($J$18:J879,J879)=1,C879&lt;&gt;""),1,""))</f>
        <v>1</v>
      </c>
      <c r="AH879" s="186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214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35</v>
      </c>
      <c r="B880" s="179">
        <v>2020</v>
      </c>
      <c r="C880" s="179">
        <v>4</v>
      </c>
      <c r="D880" s="39" t="str">
        <f t="shared" si="207"/>
        <v>Q1</v>
      </c>
      <c r="E880" s="13" t="s">
        <v>35</v>
      </c>
      <c r="F880" s="179">
        <v>2020</v>
      </c>
      <c r="G880" s="179">
        <v>4</v>
      </c>
      <c r="H880" s="191"/>
      <c r="I880" s="39" t="str">
        <f t="shared" si="194"/>
        <v>Q1</v>
      </c>
      <c r="J880" s="191" t="s">
        <v>989</v>
      </c>
      <c r="K880" s="191" t="s">
        <v>3135</v>
      </c>
      <c r="L880" s="17" t="s">
        <v>78</v>
      </c>
      <c r="M880" s="13" t="s">
        <v>46</v>
      </c>
      <c r="N880" s="13">
        <v>1</v>
      </c>
      <c r="O880" s="13"/>
      <c r="P880" s="39" t="str">
        <f t="shared" si="195"/>
        <v>MAIN UNIT</v>
      </c>
      <c r="Q880" s="13" t="s">
        <v>47</v>
      </c>
      <c r="R880" s="13" t="s">
        <v>48</v>
      </c>
      <c r="S880" s="13" t="s">
        <v>37</v>
      </c>
      <c r="T880" s="13" t="s">
        <v>87</v>
      </c>
      <c r="U880" s="13" t="s">
        <v>57</v>
      </c>
      <c r="V880" s="13" t="s">
        <v>927</v>
      </c>
      <c r="W880" s="13" t="s">
        <v>50</v>
      </c>
      <c r="X880" s="192">
        <v>1083000</v>
      </c>
      <c r="Y880" s="193" t="s">
        <v>974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85">
        <f t="shared" si="196"/>
        <v>160146.94778761064</v>
      </c>
      <c r="AD880" s="141">
        <v>0.15260000000000001</v>
      </c>
      <c r="AE880" s="186">
        <f t="shared" si="197"/>
        <v>0</v>
      </c>
      <c r="AF880" s="186" t="str">
        <f>IF(AND(COUNTIFS($J$18:J880,J880)=1,AE880=1),1,"")</f>
        <v/>
      </c>
      <c r="AG880" s="186">
        <f>IF(C880="","",IF(AND(COUNTIFS($J$18:J880,J880)=1,C880&lt;&gt;""),1,""))</f>
        <v>1</v>
      </c>
      <c r="AH880" s="186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214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35</v>
      </c>
      <c r="B881" s="179">
        <v>2020</v>
      </c>
      <c r="C881" s="179">
        <v>4</v>
      </c>
      <c r="D881" s="39" t="str">
        <f t="shared" si="207"/>
        <v>Q1</v>
      </c>
      <c r="E881" s="13" t="s">
        <v>35</v>
      </c>
      <c r="F881" s="179">
        <v>2020</v>
      </c>
      <c r="G881" s="179">
        <v>4</v>
      </c>
      <c r="H881" s="191"/>
      <c r="I881" s="39" t="str">
        <f t="shared" si="194"/>
        <v>Q1</v>
      </c>
      <c r="J881" s="191" t="s">
        <v>990</v>
      </c>
      <c r="K881" s="191" t="s">
        <v>3139</v>
      </c>
      <c r="L881" s="17" t="s">
        <v>54</v>
      </c>
      <c r="M881" s="13" t="s">
        <v>46</v>
      </c>
      <c r="N881" s="13">
        <v>1</v>
      </c>
      <c r="O881" s="13"/>
      <c r="P881" s="39" t="str">
        <f t="shared" si="195"/>
        <v>MAIN UNIT</v>
      </c>
      <c r="Q881" s="13" t="s">
        <v>47</v>
      </c>
      <c r="R881" s="13" t="s">
        <v>48</v>
      </c>
      <c r="S881" s="13" t="s">
        <v>39</v>
      </c>
      <c r="T881" s="13" t="s">
        <v>129</v>
      </c>
      <c r="U881" s="13" t="s">
        <v>991</v>
      </c>
      <c r="V881" s="13" t="s">
        <v>131</v>
      </c>
      <c r="W881" s="13" t="s">
        <v>50</v>
      </c>
      <c r="X881" s="192">
        <v>507500</v>
      </c>
      <c r="Y881" s="193" t="s">
        <v>974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85">
        <f t="shared" si="196"/>
        <v>35113.161504424781</v>
      </c>
      <c r="AD881" s="141">
        <v>7.1400000000000005E-2</v>
      </c>
      <c r="AE881" s="186">
        <f t="shared" si="197"/>
        <v>0</v>
      </c>
      <c r="AF881" s="186" t="str">
        <f>IF(AND(COUNTIFS($J$18:J881,J881)=1,AE881=1),1,"")</f>
        <v/>
      </c>
      <c r="AG881" s="186">
        <f>IF(C881="","",IF(AND(COUNTIFS($J$18:J881,J881)=1,C881&lt;&gt;""),1,""))</f>
        <v>1</v>
      </c>
      <c r="AH881" s="186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214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35</v>
      </c>
      <c r="B882" s="179">
        <v>2020</v>
      </c>
      <c r="C882" s="179">
        <v>4</v>
      </c>
      <c r="D882" s="39" t="str">
        <f t="shared" si="207"/>
        <v>Q1</v>
      </c>
      <c r="E882" s="13" t="s">
        <v>35</v>
      </c>
      <c r="F882" s="179">
        <v>2020</v>
      </c>
      <c r="G882" s="179">
        <v>4</v>
      </c>
      <c r="H882" s="191"/>
      <c r="I882" s="39" t="str">
        <f t="shared" si="194"/>
        <v>Q1</v>
      </c>
      <c r="J882" s="191" t="s">
        <v>992</v>
      </c>
      <c r="K882" s="191" t="s">
        <v>3140</v>
      </c>
      <c r="L882" s="17" t="s">
        <v>78</v>
      </c>
      <c r="M882" s="13" t="s">
        <v>46</v>
      </c>
      <c r="N882" s="13">
        <v>1</v>
      </c>
      <c r="O882" s="13"/>
      <c r="P882" s="39" t="str">
        <f t="shared" si="195"/>
        <v>MAIN UNIT</v>
      </c>
      <c r="Q882" s="13" t="s">
        <v>47</v>
      </c>
      <c r="R882" s="13" t="s">
        <v>48</v>
      </c>
      <c r="S882" s="13" t="s">
        <v>39</v>
      </c>
      <c r="T882" s="13" t="s">
        <v>129</v>
      </c>
      <c r="U882" s="13" t="s">
        <v>991</v>
      </c>
      <c r="V882" s="13" t="s">
        <v>131</v>
      </c>
      <c r="W882" s="13" t="s">
        <v>50</v>
      </c>
      <c r="X882" s="192">
        <v>1080000</v>
      </c>
      <c r="Y882" s="193" t="s">
        <v>974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85">
        <f t="shared" si="196"/>
        <v>100259.36283185842</v>
      </c>
      <c r="AD882" s="141">
        <v>9.5799999999999996E-2</v>
      </c>
      <c r="AE882" s="186">
        <f t="shared" si="197"/>
        <v>0</v>
      </c>
      <c r="AF882" s="186" t="str">
        <f>IF(AND(COUNTIFS($J$18:J882,J882)=1,AE882=1),1,"")</f>
        <v/>
      </c>
      <c r="AG882" s="186">
        <f>IF(C882="","",IF(AND(COUNTIFS($J$18:J882,J882)=1,C882&lt;&gt;""),1,""))</f>
        <v>1</v>
      </c>
      <c r="AH882" s="186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214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34</v>
      </c>
      <c r="B883" s="179">
        <v>2020</v>
      </c>
      <c r="C883" s="179">
        <v>3</v>
      </c>
      <c r="D883" s="39" t="str">
        <f t="shared" si="207"/>
        <v>Q4</v>
      </c>
      <c r="E883" s="13" t="s">
        <v>35</v>
      </c>
      <c r="F883" s="179">
        <v>2020</v>
      </c>
      <c r="G883" s="179">
        <v>4</v>
      </c>
      <c r="H883" s="191"/>
      <c r="I883" s="39" t="str">
        <f t="shared" si="194"/>
        <v>Q1</v>
      </c>
      <c r="J883" s="191" t="s">
        <v>993</v>
      </c>
      <c r="K883" s="191" t="s">
        <v>3141</v>
      </c>
      <c r="L883" s="17" t="s">
        <v>54</v>
      </c>
      <c r="M883" s="13" t="s">
        <v>46</v>
      </c>
      <c r="N883" s="13">
        <v>1</v>
      </c>
      <c r="O883" s="13"/>
      <c r="P883" s="39" t="str">
        <f t="shared" si="195"/>
        <v>MAIN UNIT</v>
      </c>
      <c r="Q883" s="13" t="s">
        <v>47</v>
      </c>
      <c r="R883" s="13" t="s">
        <v>48</v>
      </c>
      <c r="S883" s="13" t="s">
        <v>37</v>
      </c>
      <c r="T883" s="13" t="s">
        <v>154</v>
      </c>
      <c r="U883" s="13" t="s">
        <v>75</v>
      </c>
      <c r="V883" s="13" t="s">
        <v>994</v>
      </c>
      <c r="W883" s="13" t="s">
        <v>650</v>
      </c>
      <c r="X883" s="192">
        <v>620000</v>
      </c>
      <c r="Y883" s="193" t="s">
        <v>995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85">
        <f t="shared" si="196"/>
        <v>57676.460176991168</v>
      </c>
      <c r="AD883" s="141">
        <v>9.6000000000000002E-2</v>
      </c>
      <c r="AE883" s="186">
        <f t="shared" si="197"/>
        <v>0</v>
      </c>
      <c r="AF883" s="186" t="str">
        <f>IF(AND(COUNTIFS($J$18:J883,J883)=1,AE883=1),1,"")</f>
        <v/>
      </c>
      <c r="AG883" s="186">
        <f>IF(C883="","",IF(AND(COUNTIFS($J$18:J883,J883)=1,C883&lt;&gt;""),1,""))</f>
        <v>1</v>
      </c>
      <c r="AH883" s="186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214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35</v>
      </c>
      <c r="B884" s="179">
        <v>2020</v>
      </c>
      <c r="C884" s="179">
        <v>4</v>
      </c>
      <c r="D884" s="39" t="str">
        <f t="shared" si="207"/>
        <v>Q1</v>
      </c>
      <c r="E884" s="13" t="s">
        <v>35</v>
      </c>
      <c r="F884" s="179">
        <v>2020</v>
      </c>
      <c r="G884" s="179">
        <v>8</v>
      </c>
      <c r="H884" s="191"/>
      <c r="I884" s="39" t="str">
        <f t="shared" si="194"/>
        <v>Q2</v>
      </c>
      <c r="J884" s="191" t="s">
        <v>996</v>
      </c>
      <c r="K884" s="191" t="s">
        <v>997</v>
      </c>
      <c r="L884" s="17" t="s">
        <v>54</v>
      </c>
      <c r="M884" s="13" t="s">
        <v>46</v>
      </c>
      <c r="N884" s="13">
        <v>1</v>
      </c>
      <c r="O884" s="13"/>
      <c r="P884" s="39" t="str">
        <f t="shared" si="195"/>
        <v>MAIN UNIT</v>
      </c>
      <c r="Q884" s="13" t="s">
        <v>47</v>
      </c>
      <c r="R884" s="13" t="s">
        <v>48</v>
      </c>
      <c r="S884" s="13" t="s">
        <v>36</v>
      </c>
      <c r="T884" s="13" t="s">
        <v>64</v>
      </c>
      <c r="U884" s="13" t="s">
        <v>65</v>
      </c>
      <c r="V884" s="13" t="s">
        <v>113</v>
      </c>
      <c r="W884" s="13" t="s">
        <v>50</v>
      </c>
      <c r="X884" s="192">
        <v>580000</v>
      </c>
      <c r="Y884" s="193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85">
        <f t="shared" si="196"/>
        <v>91314.07079646019</v>
      </c>
      <c r="AD884" s="141">
        <v>0.161</v>
      </c>
      <c r="AE884" s="186">
        <f t="shared" si="197"/>
        <v>0</v>
      </c>
      <c r="AF884" s="186" t="str">
        <f>IF(AND(COUNTIFS($J$18:J884,J884)=1,AE884=1),1,"")</f>
        <v/>
      </c>
      <c r="AG884" s="186">
        <f>IF(C884="","",IF(AND(COUNTIFS($J$18:J884,J884)=1,C884&lt;&gt;""),1,""))</f>
        <v>1</v>
      </c>
      <c r="AH884" s="186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214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35</v>
      </c>
      <c r="B885" s="179">
        <v>2020</v>
      </c>
      <c r="C885" s="179">
        <v>5</v>
      </c>
      <c r="D885" s="39" t="str">
        <f t="shared" si="207"/>
        <v>Q1</v>
      </c>
      <c r="E885" s="13" t="s">
        <v>35</v>
      </c>
      <c r="F885" s="179">
        <v>2020</v>
      </c>
      <c r="G885" s="179">
        <v>8</v>
      </c>
      <c r="H885" s="191"/>
      <c r="I885" s="39" t="str">
        <f t="shared" si="194"/>
        <v>Q2</v>
      </c>
      <c r="J885" s="191" t="s">
        <v>998</v>
      </c>
      <c r="K885" s="191" t="s">
        <v>999</v>
      </c>
      <c r="L885" s="17" t="s">
        <v>54</v>
      </c>
      <c r="M885" s="13" t="s">
        <v>46</v>
      </c>
      <c r="N885" s="13">
        <v>1</v>
      </c>
      <c r="O885" s="13"/>
      <c r="P885" s="39" t="str">
        <f t="shared" si="195"/>
        <v>MAIN UNIT</v>
      </c>
      <c r="Q885" s="13" t="s">
        <v>936</v>
      </c>
      <c r="R885" s="13" t="s">
        <v>48</v>
      </c>
      <c r="S885" s="13" t="s">
        <v>37</v>
      </c>
      <c r="T885" s="13" t="s">
        <v>79</v>
      </c>
      <c r="U885" s="13" t="s">
        <v>57</v>
      </c>
      <c r="V885" s="13" t="s">
        <v>155</v>
      </c>
      <c r="W885" s="13" t="s">
        <v>50</v>
      </c>
      <c r="X885" s="192">
        <v>636550</v>
      </c>
      <c r="Y885" s="193" t="s">
        <v>974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85">
        <f t="shared" si="196"/>
        <v>83286.089336283185</v>
      </c>
      <c r="AD885" s="141">
        <v>0.1338</v>
      </c>
      <c r="AE885" s="186">
        <f t="shared" si="197"/>
        <v>1</v>
      </c>
      <c r="AF885" s="186">
        <f>IF(AND(COUNTIFS($J$18:J885,J885)=1,AE885=1),1,"")</f>
        <v>1</v>
      </c>
      <c r="AG885" s="186">
        <f>IF(C885="","",IF(AND(COUNTIFS($J$18:J885,J885)=1,C885&lt;&gt;""),1,""))</f>
        <v>1</v>
      </c>
      <c r="AH885" s="186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214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35</v>
      </c>
      <c r="B886" s="179">
        <v>2020</v>
      </c>
      <c r="C886" s="179">
        <v>5</v>
      </c>
      <c r="D886" s="39" t="str">
        <f t="shared" si="207"/>
        <v>Q1</v>
      </c>
      <c r="E886" s="13" t="s">
        <v>35</v>
      </c>
      <c r="F886" s="179">
        <v>2020</v>
      </c>
      <c r="G886" s="179">
        <v>8</v>
      </c>
      <c r="H886" s="191"/>
      <c r="I886" s="39" t="str">
        <f t="shared" si="194"/>
        <v>Q2</v>
      </c>
      <c r="J886" s="191" t="s">
        <v>1000</v>
      </c>
      <c r="K886" s="191" t="s">
        <v>1001</v>
      </c>
      <c r="L886" s="17" t="s">
        <v>78</v>
      </c>
      <c r="M886" s="13" t="s">
        <v>46</v>
      </c>
      <c r="N886" s="13">
        <v>1</v>
      </c>
      <c r="O886" s="13"/>
      <c r="P886" s="39" t="str">
        <f t="shared" si="195"/>
        <v>MAIN UNIT</v>
      </c>
      <c r="Q886" s="13" t="s">
        <v>586</v>
      </c>
      <c r="R886" s="13" t="s">
        <v>48</v>
      </c>
      <c r="S886" s="13" t="s">
        <v>39</v>
      </c>
      <c r="T886" s="13" t="s">
        <v>129</v>
      </c>
      <c r="U886" s="13" t="s">
        <v>991</v>
      </c>
      <c r="V886" s="13" t="s">
        <v>131</v>
      </c>
      <c r="W886" s="13" t="s">
        <v>50</v>
      </c>
      <c r="X886" s="192">
        <v>1130000</v>
      </c>
      <c r="Y886" s="193" t="s">
        <v>974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85">
        <f t="shared" si="196"/>
        <v>142213.5</v>
      </c>
      <c r="AD886" s="141">
        <v>0.12870000000000001</v>
      </c>
      <c r="AE886" s="186">
        <f t="shared" si="197"/>
        <v>0</v>
      </c>
      <c r="AF886" s="186" t="str">
        <f>IF(AND(COUNTIFS($J$18:J886,J886)=1,AE886=1),1,"")</f>
        <v/>
      </c>
      <c r="AG886" s="186">
        <f>IF(C886="","",IF(AND(COUNTIFS($J$18:J886,J886)=1,C886&lt;&gt;""),1,""))</f>
        <v>1</v>
      </c>
      <c r="AH886" s="186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214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35</v>
      </c>
      <c r="B887" s="179">
        <v>2020</v>
      </c>
      <c r="C887" s="179">
        <v>5</v>
      </c>
      <c r="D887" s="39" t="str">
        <f t="shared" si="207"/>
        <v>Q1</v>
      </c>
      <c r="E887" s="13" t="s">
        <v>35</v>
      </c>
      <c r="F887" s="179">
        <v>2020</v>
      </c>
      <c r="G887" s="179">
        <v>8</v>
      </c>
      <c r="H887" s="191"/>
      <c r="I887" s="39" t="str">
        <f t="shared" si="194"/>
        <v>Q2</v>
      </c>
      <c r="J887" s="191" t="s">
        <v>1002</v>
      </c>
      <c r="K887" s="191" t="s">
        <v>1003</v>
      </c>
      <c r="L887" s="17" t="s">
        <v>78</v>
      </c>
      <c r="M887" s="13" t="s">
        <v>46</v>
      </c>
      <c r="N887" s="13">
        <v>1</v>
      </c>
      <c r="O887" s="13"/>
      <c r="P887" s="39" t="str">
        <f t="shared" si="195"/>
        <v>MAIN UNIT</v>
      </c>
      <c r="Q887" s="13" t="s">
        <v>47</v>
      </c>
      <c r="R887" s="13" t="s">
        <v>48</v>
      </c>
      <c r="S887" s="13" t="s">
        <v>37</v>
      </c>
      <c r="T887" s="13" t="s">
        <v>79</v>
      </c>
      <c r="U887" s="13" t="s">
        <v>57</v>
      </c>
      <c r="V887" s="13" t="s">
        <v>88</v>
      </c>
      <c r="W887" s="13" t="s">
        <v>650</v>
      </c>
      <c r="X887" s="192">
        <v>800000</v>
      </c>
      <c r="Y887" s="193" t="s">
        <v>995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85">
        <f t="shared" si="196"/>
        <v>105688.84955752213</v>
      </c>
      <c r="AD887" s="141">
        <v>0.1351</v>
      </c>
      <c r="AE887" s="186">
        <f t="shared" si="197"/>
        <v>0</v>
      </c>
      <c r="AF887" s="186" t="str">
        <f>IF(AND(COUNTIFS($J$18:J887,J887)=1,AE887=1),1,"")</f>
        <v/>
      </c>
      <c r="AG887" s="186">
        <f>IF(C887="","",IF(AND(COUNTIFS($J$18:J887,J887)=1,C887&lt;&gt;""),1,""))</f>
        <v>1</v>
      </c>
      <c r="AH887" s="186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214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35</v>
      </c>
      <c r="B888" s="179">
        <v>2020</v>
      </c>
      <c r="C888" s="179">
        <v>5</v>
      </c>
      <c r="D888" s="39" t="str">
        <f t="shared" si="207"/>
        <v>Q1</v>
      </c>
      <c r="E888" s="13" t="s">
        <v>35</v>
      </c>
      <c r="F888" s="179">
        <v>2020</v>
      </c>
      <c r="G888" s="179">
        <v>8</v>
      </c>
      <c r="H888" s="191"/>
      <c r="I888" s="39" t="str">
        <f t="shared" si="194"/>
        <v>Q2</v>
      </c>
      <c r="J888" s="191" t="s">
        <v>1002</v>
      </c>
      <c r="K888" s="191" t="s">
        <v>1003</v>
      </c>
      <c r="L888" s="17" t="s">
        <v>54</v>
      </c>
      <c r="M888" s="13" t="s">
        <v>46</v>
      </c>
      <c r="N888" s="13">
        <v>1</v>
      </c>
      <c r="O888" s="13"/>
      <c r="P888" s="39" t="str">
        <f t="shared" si="195"/>
        <v>MAIN UNIT</v>
      </c>
      <c r="Q888" s="13" t="s">
        <v>47</v>
      </c>
      <c r="R888" s="13" t="s">
        <v>48</v>
      </c>
      <c r="S888" s="13" t="s">
        <v>37</v>
      </c>
      <c r="T888" s="13" t="s">
        <v>79</v>
      </c>
      <c r="U888" s="13" t="s">
        <v>57</v>
      </c>
      <c r="V888" s="13" t="s">
        <v>88</v>
      </c>
      <c r="W888" s="13" t="s">
        <v>650</v>
      </c>
      <c r="X888" s="192">
        <v>850000</v>
      </c>
      <c r="Y888" s="193" t="s">
        <v>995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85">
        <f t="shared" si="196"/>
        <v>112294.40265486727</v>
      </c>
      <c r="AD888" s="141">
        <v>0.1351</v>
      </c>
      <c r="AE888" s="186">
        <f t="shared" si="197"/>
        <v>0</v>
      </c>
      <c r="AF888" s="186" t="str">
        <f>IF(AND(COUNTIFS($J$18:J888,J888)=1,AE888=1),1,"")</f>
        <v/>
      </c>
      <c r="AG888" s="186" t="str">
        <f>IF(C888="","",IF(AND(COUNTIFS($J$18:J888,J888)=1,C888&lt;&gt;""),1,""))</f>
        <v/>
      </c>
      <c r="AH888" s="186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214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35</v>
      </c>
      <c r="B889" s="179">
        <v>2020</v>
      </c>
      <c r="C889" s="179">
        <v>6</v>
      </c>
      <c r="D889" s="39" t="str">
        <f t="shared" si="207"/>
        <v>Q1</v>
      </c>
      <c r="E889" s="13" t="s">
        <v>35</v>
      </c>
      <c r="F889" s="179">
        <v>2020</v>
      </c>
      <c r="G889" s="179">
        <v>8</v>
      </c>
      <c r="H889" s="191"/>
      <c r="I889" s="39" t="str">
        <f t="shared" si="194"/>
        <v>Q2</v>
      </c>
      <c r="J889" s="191" t="s">
        <v>1004</v>
      </c>
      <c r="K889" s="191" t="s">
        <v>1005</v>
      </c>
      <c r="L889" s="17" t="s">
        <v>54</v>
      </c>
      <c r="M889" s="13" t="s">
        <v>46</v>
      </c>
      <c r="N889" s="13">
        <v>1</v>
      </c>
      <c r="O889" s="13"/>
      <c r="P889" s="39" t="str">
        <f t="shared" si="195"/>
        <v>MAIN UNIT</v>
      </c>
      <c r="Q889" s="13" t="s">
        <v>936</v>
      </c>
      <c r="R889" s="13" t="s">
        <v>48</v>
      </c>
      <c r="S889" s="13" t="s">
        <v>37</v>
      </c>
      <c r="T889" s="13" t="s">
        <v>74</v>
      </c>
      <c r="U889" s="13" t="s">
        <v>57</v>
      </c>
      <c r="V889" s="13" t="s">
        <v>927</v>
      </c>
      <c r="W889" s="13" t="s">
        <v>50</v>
      </c>
      <c r="X889" s="192">
        <v>506850</v>
      </c>
      <c r="Y889" s="193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85">
        <f t="shared" si="196"/>
        <v>43616.012389380536</v>
      </c>
      <c r="AD889" s="141">
        <v>8.7999999999999995E-2</v>
      </c>
      <c r="AE889" s="186">
        <f t="shared" si="197"/>
        <v>1</v>
      </c>
      <c r="AF889" s="186">
        <f>IF(AND(COUNTIFS($J$18:J889,J889)=1,AE889=1),1,"")</f>
        <v>1</v>
      </c>
      <c r="AG889" s="186">
        <f>IF(C889="","",IF(AND(COUNTIFS($J$18:J889,J889)=1,C889&lt;&gt;""),1,""))</f>
        <v>1</v>
      </c>
      <c r="AH889" s="186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214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35</v>
      </c>
      <c r="B890" s="179">
        <v>2020</v>
      </c>
      <c r="C890" s="179">
        <v>6</v>
      </c>
      <c r="D890" s="39" t="str">
        <f t="shared" si="207"/>
        <v>Q1</v>
      </c>
      <c r="E890" s="13" t="s">
        <v>35</v>
      </c>
      <c r="F890" s="179">
        <v>2020</v>
      </c>
      <c r="G890" s="179">
        <v>8</v>
      </c>
      <c r="H890" s="191"/>
      <c r="I890" s="39" t="str">
        <f t="shared" si="194"/>
        <v>Q2</v>
      </c>
      <c r="J890" s="191" t="s">
        <v>1006</v>
      </c>
      <c r="K890" s="191" t="s">
        <v>1007</v>
      </c>
      <c r="L890" s="17" t="s">
        <v>54</v>
      </c>
      <c r="M890" s="13" t="s">
        <v>46</v>
      </c>
      <c r="N890" s="13">
        <v>5</v>
      </c>
      <c r="O890" s="13"/>
      <c r="P890" s="39" t="str">
        <f t="shared" si="195"/>
        <v>MAIN UNIT</v>
      </c>
      <c r="Q890" s="13" t="s">
        <v>586</v>
      </c>
      <c r="R890" s="13" t="s">
        <v>48</v>
      </c>
      <c r="S890" s="13" t="s">
        <v>39</v>
      </c>
      <c r="T890" s="13" t="s">
        <v>129</v>
      </c>
      <c r="U890" s="13" t="s">
        <v>991</v>
      </c>
      <c r="V890" s="13" t="s">
        <v>131</v>
      </c>
      <c r="W890" s="13" t="s">
        <v>50</v>
      </c>
      <c r="X890" s="192">
        <v>631290</v>
      </c>
      <c r="Y890" s="193" t="s">
        <v>974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85">
        <f t="shared" si="196"/>
        <v>356504.26758849563</v>
      </c>
      <c r="AD890" s="141">
        <v>0.11550000000000001</v>
      </c>
      <c r="AE890" s="186">
        <f t="shared" si="197"/>
        <v>0</v>
      </c>
      <c r="AF890" s="186" t="str">
        <f>IF(AND(COUNTIFS($J$18:J890,J890)=1,AE890=1),1,"")</f>
        <v/>
      </c>
      <c r="AG890" s="186">
        <f>IF(C890="","",IF(AND(COUNTIFS($J$18:J890,J890)=1,C890&lt;&gt;""),1,""))</f>
        <v>1</v>
      </c>
      <c r="AH890" s="186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214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35</v>
      </c>
      <c r="B891" s="179">
        <v>2020</v>
      </c>
      <c r="C891" s="179">
        <v>6</v>
      </c>
      <c r="D891" s="39" t="str">
        <f t="shared" si="207"/>
        <v>Q1</v>
      </c>
      <c r="E891" s="13" t="s">
        <v>35</v>
      </c>
      <c r="F891" s="179">
        <v>2020</v>
      </c>
      <c r="G891" s="179">
        <v>8</v>
      </c>
      <c r="H891" s="191"/>
      <c r="I891" s="39" t="str">
        <f t="shared" si="194"/>
        <v>Q2</v>
      </c>
      <c r="J891" s="191" t="s">
        <v>1008</v>
      </c>
      <c r="K891" s="191" t="s">
        <v>1009</v>
      </c>
      <c r="L891" s="17" t="s">
        <v>54</v>
      </c>
      <c r="M891" s="13" t="s">
        <v>46</v>
      </c>
      <c r="N891" s="13">
        <v>1</v>
      </c>
      <c r="O891" s="13"/>
      <c r="P891" s="39" t="str">
        <f t="shared" si="195"/>
        <v>MAIN UNIT</v>
      </c>
      <c r="Q891" s="13" t="s">
        <v>55</v>
      </c>
      <c r="R891" s="13" t="s">
        <v>48</v>
      </c>
      <c r="S891" s="13" t="s">
        <v>39</v>
      </c>
      <c r="T891" s="13" t="s">
        <v>385</v>
      </c>
      <c r="U891" s="13" t="s">
        <v>991</v>
      </c>
      <c r="V891" s="13" t="s">
        <v>131</v>
      </c>
      <c r="W891" s="13" t="s">
        <v>50</v>
      </c>
      <c r="X891" s="192">
        <v>940000</v>
      </c>
      <c r="Y891" s="193" t="s">
        <v>974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85">
        <f t="shared" si="196"/>
        <v>147256.40707964604</v>
      </c>
      <c r="AD891" s="141">
        <v>0.16020000000000001</v>
      </c>
      <c r="AE891" s="186">
        <f t="shared" si="197"/>
        <v>1</v>
      </c>
      <c r="AF891" s="186">
        <f>IF(AND(COUNTIFS($J$18:J891,J891)=1,AE891=1),1,"")</f>
        <v>1</v>
      </c>
      <c r="AG891" s="186">
        <f>IF(C891="","",IF(AND(COUNTIFS($J$18:J891,J891)=1,C891&lt;&gt;""),1,""))</f>
        <v>1</v>
      </c>
      <c r="AH891" s="186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214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35</v>
      </c>
      <c r="B892" s="179">
        <v>2020</v>
      </c>
      <c r="C892" s="179">
        <v>6</v>
      </c>
      <c r="D892" s="39" t="str">
        <f t="shared" si="207"/>
        <v>Q1</v>
      </c>
      <c r="E892" s="13" t="s">
        <v>35</v>
      </c>
      <c r="F892" s="179">
        <v>2020</v>
      </c>
      <c r="G892" s="179">
        <v>8</v>
      </c>
      <c r="H892" s="191"/>
      <c r="I892" s="39" t="str">
        <f t="shared" si="194"/>
        <v>Q2</v>
      </c>
      <c r="J892" s="191" t="s">
        <v>1008</v>
      </c>
      <c r="K892" s="191" t="s">
        <v>1009</v>
      </c>
      <c r="L892" s="17" t="s">
        <v>54</v>
      </c>
      <c r="M892" s="13" t="s">
        <v>46</v>
      </c>
      <c r="N892" s="13">
        <v>1</v>
      </c>
      <c r="O892" s="13"/>
      <c r="P892" s="39" t="str">
        <f t="shared" si="195"/>
        <v>MAIN UNIT</v>
      </c>
      <c r="Q892" s="13" t="s">
        <v>55</v>
      </c>
      <c r="R892" s="13" t="s">
        <v>48</v>
      </c>
      <c r="S892" s="13" t="s">
        <v>39</v>
      </c>
      <c r="T892" s="13" t="s">
        <v>385</v>
      </c>
      <c r="U892" s="13" t="s">
        <v>991</v>
      </c>
      <c r="V892" s="13" t="s">
        <v>131</v>
      </c>
      <c r="W892" s="13" t="s">
        <v>50</v>
      </c>
      <c r="X892" s="192">
        <v>940000</v>
      </c>
      <c r="Y892" s="193" t="s">
        <v>974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85">
        <f t="shared" si="196"/>
        <v>147256.40707964604</v>
      </c>
      <c r="AD892" s="141">
        <v>0.16020000000000001</v>
      </c>
      <c r="AE892" s="186">
        <f t="shared" si="197"/>
        <v>1</v>
      </c>
      <c r="AF892" s="186" t="str">
        <f>IF(AND(COUNTIFS($J$18:J892,J892)=1,AE892=1),1,"")</f>
        <v/>
      </c>
      <c r="AG892" s="186" t="str">
        <f>IF(C892="","",IF(AND(COUNTIFS($J$18:J892,J892)=1,C892&lt;&gt;""),1,""))</f>
        <v/>
      </c>
      <c r="AH892" s="186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214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35</v>
      </c>
      <c r="B893" s="179">
        <v>2020</v>
      </c>
      <c r="C893" s="179">
        <v>6</v>
      </c>
      <c r="D893" s="39" t="str">
        <f t="shared" si="207"/>
        <v>Q1</v>
      </c>
      <c r="E893" s="13" t="s">
        <v>35</v>
      </c>
      <c r="F893" s="179">
        <v>2020</v>
      </c>
      <c r="G893" s="179">
        <v>8</v>
      </c>
      <c r="H893" s="191"/>
      <c r="I893" s="39" t="str">
        <f t="shared" si="194"/>
        <v>Q2</v>
      </c>
      <c r="J893" s="191" t="s">
        <v>1010</v>
      </c>
      <c r="K893" s="191" t="s">
        <v>1011</v>
      </c>
      <c r="L893" s="17" t="s">
        <v>78</v>
      </c>
      <c r="M893" s="13" t="s">
        <v>46</v>
      </c>
      <c r="N893" s="13">
        <v>1</v>
      </c>
      <c r="O893" s="13"/>
      <c r="P893" s="39" t="str">
        <f t="shared" si="195"/>
        <v>MAIN UNIT</v>
      </c>
      <c r="Q893" s="13" t="s">
        <v>455</v>
      </c>
      <c r="R893" s="13" t="s">
        <v>48</v>
      </c>
      <c r="S893" s="13" t="s">
        <v>36</v>
      </c>
      <c r="T893" s="13" t="s">
        <v>64</v>
      </c>
      <c r="U893" s="13" t="s">
        <v>65</v>
      </c>
      <c r="V893" s="13" t="s">
        <v>1012</v>
      </c>
      <c r="W893" s="13" t="s">
        <v>1013</v>
      </c>
      <c r="X893" s="192">
        <v>1000000</v>
      </c>
      <c r="Y893" s="193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85">
        <f t="shared" si="196"/>
        <v>160762.83185840709</v>
      </c>
      <c r="AD893" s="141">
        <v>0.16439999999999999</v>
      </c>
      <c r="AE893" s="186">
        <f t="shared" si="197"/>
        <v>0</v>
      </c>
      <c r="AF893" s="186" t="str">
        <f>IF(AND(COUNTIFS($J$18:J893,J893)=1,AE893=1),1,"")</f>
        <v/>
      </c>
      <c r="AG893" s="186">
        <f>IF(C893="","",IF(AND(COUNTIFS($J$18:J893,J893)=1,C893&lt;&gt;""),1,""))</f>
        <v>1</v>
      </c>
      <c r="AH893" s="186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214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35</v>
      </c>
      <c r="B894" s="179">
        <v>2020</v>
      </c>
      <c r="C894" s="179">
        <v>6</v>
      </c>
      <c r="D894" s="39" t="str">
        <f t="shared" si="207"/>
        <v>Q1</v>
      </c>
      <c r="E894" s="13" t="s">
        <v>35</v>
      </c>
      <c r="F894" s="179">
        <v>2020</v>
      </c>
      <c r="G894" s="179">
        <v>8</v>
      </c>
      <c r="H894" s="191"/>
      <c r="I894" s="39" t="str">
        <f t="shared" si="194"/>
        <v>Q2</v>
      </c>
      <c r="J894" s="191" t="s">
        <v>1014</v>
      </c>
      <c r="K894" s="191" t="s">
        <v>1015</v>
      </c>
      <c r="L894" s="17" t="s">
        <v>78</v>
      </c>
      <c r="M894" s="13" t="s">
        <v>46</v>
      </c>
      <c r="N894" s="13">
        <v>1</v>
      </c>
      <c r="O894" s="13"/>
      <c r="P894" s="39" t="str">
        <f t="shared" si="195"/>
        <v>MAIN UNIT</v>
      </c>
      <c r="Q894" s="13" t="s">
        <v>47</v>
      </c>
      <c r="R894" s="13" t="s">
        <v>48</v>
      </c>
      <c r="S894" s="13" t="s">
        <v>36</v>
      </c>
      <c r="T894" s="13" t="s">
        <v>64</v>
      </c>
      <c r="U894" s="13" t="s">
        <v>65</v>
      </c>
      <c r="V894" s="13" t="s">
        <v>1016</v>
      </c>
      <c r="W894" s="13" t="s">
        <v>1017</v>
      </c>
      <c r="X894" s="192">
        <v>12169500</v>
      </c>
      <c r="Y894" s="193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85">
        <f t="shared" si="196"/>
        <v>188391.77017499998</v>
      </c>
      <c r="AD894" s="141">
        <v>0.20449999999999999</v>
      </c>
      <c r="AE894" s="186">
        <f t="shared" si="197"/>
        <v>0</v>
      </c>
      <c r="AF894" s="186" t="str">
        <f>IF(AND(COUNTIFS($J$18:J894,J894)=1,AE894=1),1,"")</f>
        <v/>
      </c>
      <c r="AG894" s="186">
        <f>IF(C894="","",IF(AND(COUNTIFS($J$18:J894,J894)=1,C894&lt;&gt;""),1,""))</f>
        <v>1</v>
      </c>
      <c r="AH894" s="186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214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35</v>
      </c>
      <c r="B895" s="179">
        <v>2020</v>
      </c>
      <c r="C895" s="179">
        <v>7</v>
      </c>
      <c r="D895" s="39" t="str">
        <f t="shared" si="207"/>
        <v>Q2</v>
      </c>
      <c r="E895" s="13" t="s">
        <v>35</v>
      </c>
      <c r="F895" s="179">
        <v>2020</v>
      </c>
      <c r="G895" s="179">
        <v>8</v>
      </c>
      <c r="H895" s="191"/>
      <c r="I895" s="39" t="str">
        <f t="shared" si="194"/>
        <v>Q2</v>
      </c>
      <c r="J895" s="191" t="s">
        <v>1018</v>
      </c>
      <c r="K895" s="191" t="s">
        <v>1019</v>
      </c>
      <c r="L895" s="17" t="s">
        <v>54</v>
      </c>
      <c r="M895" s="13" t="s">
        <v>46</v>
      </c>
      <c r="N895" s="13">
        <v>1</v>
      </c>
      <c r="O895" s="13"/>
      <c r="P895" s="39" t="str">
        <f t="shared" si="195"/>
        <v>MAIN UNIT</v>
      </c>
      <c r="Q895" s="13" t="s">
        <v>47</v>
      </c>
      <c r="R895" s="13" t="s">
        <v>48</v>
      </c>
      <c r="S895" s="13" t="s">
        <v>37</v>
      </c>
      <c r="T895" s="13" t="s">
        <v>907</v>
      </c>
      <c r="U895" s="13" t="s">
        <v>57</v>
      </c>
      <c r="V895" s="13" t="s">
        <v>88</v>
      </c>
      <c r="W895" s="13" t="s">
        <v>50</v>
      </c>
      <c r="X895" s="192">
        <v>755000</v>
      </c>
      <c r="Y895" s="193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85">
        <f t="shared" si="196"/>
        <v>106610.00884955755</v>
      </c>
      <c r="AD895" s="141">
        <v>0.1444</v>
      </c>
      <c r="AE895" s="186">
        <f t="shared" si="197"/>
        <v>0</v>
      </c>
      <c r="AF895" s="186" t="str">
        <f>IF(AND(COUNTIFS($J$18:J895,J895)=1,AE895=1),1,"")</f>
        <v/>
      </c>
      <c r="AG895" s="186">
        <f>IF(C895="","",IF(AND(COUNTIFS($J$18:J895,J895)=1,C895&lt;&gt;""),1,""))</f>
        <v>1</v>
      </c>
      <c r="AH895" s="186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214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35</v>
      </c>
      <c r="B896" s="179">
        <v>2020</v>
      </c>
      <c r="C896" s="179">
        <v>6</v>
      </c>
      <c r="D896" s="39" t="str">
        <f t="shared" si="207"/>
        <v>Q1</v>
      </c>
      <c r="E896" s="13" t="s">
        <v>35</v>
      </c>
      <c r="F896" s="179">
        <v>2020</v>
      </c>
      <c r="G896" s="179">
        <v>8</v>
      </c>
      <c r="H896" s="191"/>
      <c r="I896" s="39" t="str">
        <f t="shared" si="194"/>
        <v>Q2</v>
      </c>
      <c r="J896" s="191" t="s">
        <v>1020</v>
      </c>
      <c r="K896" s="191" t="s">
        <v>1021</v>
      </c>
      <c r="L896" s="17" t="s">
        <v>54</v>
      </c>
      <c r="M896" s="13" t="s">
        <v>46</v>
      </c>
      <c r="N896" s="13">
        <v>1</v>
      </c>
      <c r="O896" s="13"/>
      <c r="P896" s="39" t="str">
        <f t="shared" si="195"/>
        <v>MAIN UNIT</v>
      </c>
      <c r="Q896" s="13" t="s">
        <v>55</v>
      </c>
      <c r="R896" s="13" t="s">
        <v>48</v>
      </c>
      <c r="S896" s="13" t="s">
        <v>39</v>
      </c>
      <c r="T896" s="13" t="s">
        <v>161</v>
      </c>
      <c r="U896" s="13" t="s">
        <v>162</v>
      </c>
      <c r="V896" s="13" t="s">
        <v>163</v>
      </c>
      <c r="W896" s="13" t="s">
        <v>50</v>
      </c>
      <c r="X896" s="192">
        <v>760000</v>
      </c>
      <c r="Y896" s="193" t="s">
        <v>1022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85">
        <f t="shared" si="196"/>
        <v>89330.938053097343</v>
      </c>
      <c r="AD896" s="141">
        <v>0.1202</v>
      </c>
      <c r="AE896" s="186">
        <f t="shared" si="197"/>
        <v>1</v>
      </c>
      <c r="AF896" s="186">
        <f>IF(AND(COUNTIFS($J$18:J896,J896)=1,AE896=1),1,"")</f>
        <v>1</v>
      </c>
      <c r="AG896" s="186">
        <f>IF(C896="","",IF(AND(COUNTIFS($J$18:J896,J896)=1,C896&lt;&gt;""),1,""))</f>
        <v>1</v>
      </c>
      <c r="AH896" s="186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214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35</v>
      </c>
      <c r="B897" s="179">
        <v>2020</v>
      </c>
      <c r="C897" s="179">
        <v>6</v>
      </c>
      <c r="D897" s="39" t="str">
        <f t="shared" si="207"/>
        <v>Q1</v>
      </c>
      <c r="E897" s="13" t="s">
        <v>35</v>
      </c>
      <c r="F897" s="179">
        <v>2020</v>
      </c>
      <c r="G897" s="179">
        <v>8</v>
      </c>
      <c r="H897" s="191"/>
      <c r="I897" s="39" t="str">
        <f t="shared" si="194"/>
        <v>Q2</v>
      </c>
      <c r="J897" s="191" t="s">
        <v>1020</v>
      </c>
      <c r="K897" s="191" t="s">
        <v>1021</v>
      </c>
      <c r="L897" s="17" t="s">
        <v>78</v>
      </c>
      <c r="M897" s="13" t="s">
        <v>46</v>
      </c>
      <c r="N897" s="13">
        <v>1</v>
      </c>
      <c r="O897" s="13"/>
      <c r="P897" s="39" t="str">
        <f t="shared" si="195"/>
        <v>MAIN UNIT</v>
      </c>
      <c r="Q897" s="13" t="s">
        <v>55</v>
      </c>
      <c r="R897" s="13" t="s">
        <v>48</v>
      </c>
      <c r="S897" s="13" t="s">
        <v>39</v>
      </c>
      <c r="T897" s="13" t="s">
        <v>161</v>
      </c>
      <c r="U897" s="13" t="s">
        <v>162</v>
      </c>
      <c r="V897" s="13" t="s">
        <v>163</v>
      </c>
      <c r="W897" s="13" t="s">
        <v>50</v>
      </c>
      <c r="X897" s="192">
        <v>1000000</v>
      </c>
      <c r="Y897" s="193" t="s">
        <v>1022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85">
        <f t="shared" si="196"/>
        <v>117540.70796460178</v>
      </c>
      <c r="AD897" s="141">
        <v>0.1202</v>
      </c>
      <c r="AE897" s="186">
        <f t="shared" si="197"/>
        <v>1</v>
      </c>
      <c r="AF897" s="186" t="str">
        <f>IF(AND(COUNTIFS($J$18:J897,J897)=1,AE897=1),1,"")</f>
        <v/>
      </c>
      <c r="AG897" s="186" t="str">
        <f>IF(C897="","",IF(AND(COUNTIFS($J$18:J897,J897)=1,C897&lt;&gt;""),1,""))</f>
        <v/>
      </c>
      <c r="AH897" s="186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214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35</v>
      </c>
      <c r="B898" s="179">
        <v>2020</v>
      </c>
      <c r="C898" s="179">
        <v>7</v>
      </c>
      <c r="D898" s="39" t="str">
        <f t="shared" si="207"/>
        <v>Q2</v>
      </c>
      <c r="E898" s="13" t="s">
        <v>35</v>
      </c>
      <c r="F898" s="179">
        <v>2020</v>
      </c>
      <c r="G898" s="179">
        <v>8</v>
      </c>
      <c r="H898" s="191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191" t="s">
        <v>1023</v>
      </c>
      <c r="K898" s="191" t="s">
        <v>1024</v>
      </c>
      <c r="L898" s="17" t="s">
        <v>54</v>
      </c>
      <c r="M898" s="13" t="s">
        <v>46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1025</v>
      </c>
      <c r="R898" s="13" t="s">
        <v>48</v>
      </c>
      <c r="S898" s="13" t="s">
        <v>37</v>
      </c>
      <c r="T898" s="13" t="s">
        <v>79</v>
      </c>
      <c r="U898" s="13" t="s">
        <v>57</v>
      </c>
      <c r="V898" s="13" t="s">
        <v>1026</v>
      </c>
      <c r="W898" s="13" t="s">
        <v>650</v>
      </c>
      <c r="X898" s="192">
        <v>720000</v>
      </c>
      <c r="Y898" s="193" t="s">
        <v>1022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85">
        <f t="shared" ref="AC898:AC961" si="211">IF(R898&lt;&gt;"",AB898*AD898,"")</f>
        <v>58226.654867256642</v>
      </c>
      <c r="AD898" s="141">
        <v>8.2699999999999996E-2</v>
      </c>
      <c r="AE898" s="186">
        <f t="shared" ref="AE898:AE961" si="212">IF(Q898="","",IF(Q898="Yes",1,0))</f>
        <v>1</v>
      </c>
      <c r="AF898" s="186">
        <f>IF(AND(COUNTIFS($J$18:J898,J898)=1,AE898=1),1,"")</f>
        <v>1</v>
      </c>
      <c r="AG898" s="186">
        <f>IF(C898="","",IF(AND(COUNTIFS($J$18:J898,J898)=1,C898&lt;&gt;""),1,""))</f>
        <v>1</v>
      </c>
      <c r="AH898" s="186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214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35</v>
      </c>
      <c r="B899" s="179">
        <v>2020</v>
      </c>
      <c r="C899" s="179">
        <v>7</v>
      </c>
      <c r="D899" s="39" t="str">
        <f t="shared" si="207"/>
        <v>Q2</v>
      </c>
      <c r="E899" s="13" t="s">
        <v>35</v>
      </c>
      <c r="F899" s="179">
        <v>2020</v>
      </c>
      <c r="G899" s="179">
        <v>8</v>
      </c>
      <c r="H899" s="191"/>
      <c r="I899" s="39" t="str">
        <f t="shared" si="209"/>
        <v>Q2</v>
      </c>
      <c r="J899" s="191" t="s">
        <v>1027</v>
      </c>
      <c r="K899" s="191" t="s">
        <v>1028</v>
      </c>
      <c r="L899" s="17" t="s">
        <v>78</v>
      </c>
      <c r="M899" s="13" t="s">
        <v>46</v>
      </c>
      <c r="N899" s="13">
        <v>1</v>
      </c>
      <c r="O899" s="13"/>
      <c r="P899" s="39" t="str">
        <f t="shared" si="210"/>
        <v>MAIN UNIT</v>
      </c>
      <c r="Q899" s="13" t="s">
        <v>47</v>
      </c>
      <c r="R899" s="13" t="s">
        <v>48</v>
      </c>
      <c r="S899" s="13" t="s">
        <v>36</v>
      </c>
      <c r="T899" s="13" t="s">
        <v>64</v>
      </c>
      <c r="U899" s="13" t="s">
        <v>65</v>
      </c>
      <c r="V899" s="13" t="s">
        <v>1029</v>
      </c>
      <c r="W899" s="13" t="s">
        <v>1017</v>
      </c>
      <c r="X899" s="192">
        <v>10500000</v>
      </c>
      <c r="Y899" s="193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85">
        <f t="shared" si="211"/>
        <v>83379.764999999999</v>
      </c>
      <c r="AD899" s="141">
        <v>0.10489999999999999</v>
      </c>
      <c r="AE899" s="186">
        <f t="shared" si="212"/>
        <v>0</v>
      </c>
      <c r="AF899" s="186" t="str">
        <f>IF(AND(COUNTIFS($J$18:J899,J899)=1,AE899=1),1,"")</f>
        <v/>
      </c>
      <c r="AG899" s="186">
        <f>IF(C899="","",IF(AND(COUNTIFS($J$18:J899,J899)=1,C899&lt;&gt;""),1,""))</f>
        <v>1</v>
      </c>
      <c r="AH899" s="186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214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35</v>
      </c>
      <c r="B900" s="179">
        <v>2020</v>
      </c>
      <c r="C900" s="179">
        <v>7</v>
      </c>
      <c r="D900" s="39" t="str">
        <f t="shared" si="207"/>
        <v>Q2</v>
      </c>
      <c r="E900" s="13" t="s">
        <v>35</v>
      </c>
      <c r="F900" s="179">
        <v>2020</v>
      </c>
      <c r="G900" s="179">
        <v>8</v>
      </c>
      <c r="H900" s="191"/>
      <c r="I900" s="39" t="str">
        <f t="shared" si="209"/>
        <v>Q2</v>
      </c>
      <c r="J900" s="191" t="s">
        <v>1030</v>
      </c>
      <c r="K900" s="191" t="s">
        <v>1031</v>
      </c>
      <c r="L900" s="17" t="s">
        <v>54</v>
      </c>
      <c r="M900" s="13" t="s">
        <v>46</v>
      </c>
      <c r="N900" s="13">
        <v>1</v>
      </c>
      <c r="O900" s="13"/>
      <c r="P900" s="39" t="str">
        <f t="shared" si="210"/>
        <v>MAIN UNIT</v>
      </c>
      <c r="Q900" s="13" t="s">
        <v>47</v>
      </c>
      <c r="R900" s="13" t="s">
        <v>48</v>
      </c>
      <c r="S900" s="13" t="s">
        <v>36</v>
      </c>
      <c r="T900" s="13" t="s">
        <v>64</v>
      </c>
      <c r="U900" s="13" t="s">
        <v>65</v>
      </c>
      <c r="V900" s="13" t="s">
        <v>121</v>
      </c>
      <c r="W900" s="13" t="s">
        <v>1017</v>
      </c>
      <c r="X900" s="192">
        <v>7300000</v>
      </c>
      <c r="Y900" s="193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85">
        <f t="shared" si="211"/>
        <v>69242.032999999996</v>
      </c>
      <c r="AD900" s="141">
        <v>0.12529999999999999</v>
      </c>
      <c r="AE900" s="186">
        <f t="shared" si="212"/>
        <v>0</v>
      </c>
      <c r="AF900" s="186" t="str">
        <f>IF(AND(COUNTIFS($J$18:J900,J900)=1,AE900=1),1,"")</f>
        <v/>
      </c>
      <c r="AG900" s="186">
        <f>IF(C900="","",IF(AND(COUNTIFS($J$18:J900,J900)=1,C900&lt;&gt;""),1,""))</f>
        <v>1</v>
      </c>
      <c r="AH900" s="186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214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35</v>
      </c>
      <c r="B901" s="179">
        <v>2020</v>
      </c>
      <c r="C901" s="179">
        <v>7</v>
      </c>
      <c r="D901" s="39" t="str">
        <f t="shared" si="207"/>
        <v>Q2</v>
      </c>
      <c r="E901" s="13" t="s">
        <v>35</v>
      </c>
      <c r="F901" s="179">
        <v>2020</v>
      </c>
      <c r="G901" s="179">
        <v>8</v>
      </c>
      <c r="H901" s="191"/>
      <c r="I901" s="39" t="str">
        <f t="shared" si="209"/>
        <v>Q2</v>
      </c>
      <c r="J901" s="191" t="s">
        <v>1030</v>
      </c>
      <c r="K901" s="191" t="s">
        <v>1031</v>
      </c>
      <c r="L901" s="17" t="s">
        <v>54</v>
      </c>
      <c r="M901" s="13" t="s">
        <v>46</v>
      </c>
      <c r="N901" s="13">
        <v>1</v>
      </c>
      <c r="O901" s="13"/>
      <c r="P901" s="39" t="str">
        <f t="shared" si="210"/>
        <v>MAIN UNIT</v>
      </c>
      <c r="Q901" s="13" t="s">
        <v>47</v>
      </c>
      <c r="R901" s="13" t="s">
        <v>48</v>
      </c>
      <c r="S901" s="13" t="s">
        <v>36</v>
      </c>
      <c r="T901" s="13" t="s">
        <v>64</v>
      </c>
      <c r="U901" s="13" t="s">
        <v>65</v>
      </c>
      <c r="V901" s="13" t="s">
        <v>121</v>
      </c>
      <c r="W901" s="13" t="s">
        <v>1017</v>
      </c>
      <c r="X901" s="192">
        <v>7300000</v>
      </c>
      <c r="Y901" s="193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85">
        <f t="shared" si="211"/>
        <v>69242.032999999996</v>
      </c>
      <c r="AD901" s="141">
        <v>0.12529999999999999</v>
      </c>
      <c r="AE901" s="186">
        <f t="shared" si="212"/>
        <v>0</v>
      </c>
      <c r="AF901" s="186" t="str">
        <f>IF(AND(COUNTIFS($J$18:J901,J901)=1,AE901=1),1,"")</f>
        <v/>
      </c>
      <c r="AG901" s="186" t="str">
        <f>IF(C901="","",IF(AND(COUNTIFS($J$18:J901,J901)=1,C901&lt;&gt;""),1,""))</f>
        <v/>
      </c>
      <c r="AH901" s="186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214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35</v>
      </c>
      <c r="B902" s="179">
        <v>2020</v>
      </c>
      <c r="C902" s="179">
        <v>7</v>
      </c>
      <c r="D902" s="39" t="str">
        <f t="shared" si="207"/>
        <v>Q2</v>
      </c>
      <c r="E902" s="13" t="s">
        <v>35</v>
      </c>
      <c r="F902" s="179">
        <v>2020</v>
      </c>
      <c r="G902" s="179">
        <v>8</v>
      </c>
      <c r="H902" s="191"/>
      <c r="I902" s="39" t="str">
        <f t="shared" si="209"/>
        <v>Q2</v>
      </c>
      <c r="J902" s="191" t="s">
        <v>1032</v>
      </c>
      <c r="K902" s="191" t="s">
        <v>1033</v>
      </c>
      <c r="L902" s="17" t="s">
        <v>78</v>
      </c>
      <c r="M902" s="13" t="s">
        <v>46</v>
      </c>
      <c r="N902" s="13">
        <v>1</v>
      </c>
      <c r="O902" s="13"/>
      <c r="P902" s="39" t="str">
        <f t="shared" si="210"/>
        <v>MAIN UNIT</v>
      </c>
      <c r="Q902" s="13" t="s">
        <v>55</v>
      </c>
      <c r="R902" s="13" t="s">
        <v>48</v>
      </c>
      <c r="S902" s="13" t="s">
        <v>36</v>
      </c>
      <c r="T902" s="13" t="s">
        <v>64</v>
      </c>
      <c r="U902" s="13" t="s">
        <v>65</v>
      </c>
      <c r="V902" s="13" t="s">
        <v>288</v>
      </c>
      <c r="W902" s="13" t="s">
        <v>95</v>
      </c>
      <c r="X902" s="192">
        <v>12365000</v>
      </c>
      <c r="Y902" s="193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85">
        <f t="shared" si="211"/>
        <v>109796.37764999999</v>
      </c>
      <c r="AD902" s="141">
        <v>0.1173</v>
      </c>
      <c r="AE902" s="186">
        <f t="shared" si="212"/>
        <v>1</v>
      </c>
      <c r="AF902" s="186">
        <f>IF(AND(COUNTIFS($J$18:J902,J902)=1,AE902=1),1,"")</f>
        <v>1</v>
      </c>
      <c r="AG902" s="186">
        <f>IF(C902="","",IF(AND(COUNTIFS($J$18:J902,J902)=1,C902&lt;&gt;""),1,""))</f>
        <v>1</v>
      </c>
      <c r="AH902" s="186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214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35</v>
      </c>
      <c r="B903" s="179">
        <v>2020</v>
      </c>
      <c r="C903" s="179">
        <v>7</v>
      </c>
      <c r="D903" s="39" t="str">
        <f t="shared" si="207"/>
        <v>Q2</v>
      </c>
      <c r="E903" s="13" t="s">
        <v>35</v>
      </c>
      <c r="F903" s="179">
        <v>2020</v>
      </c>
      <c r="G903" s="179">
        <v>8</v>
      </c>
      <c r="H903" s="191"/>
      <c r="I903" s="39" t="str">
        <f t="shared" si="209"/>
        <v>Q2</v>
      </c>
      <c r="J903" s="191" t="s">
        <v>1034</v>
      </c>
      <c r="K903" s="191" t="s">
        <v>1035</v>
      </c>
      <c r="L903" s="17" t="s">
        <v>54</v>
      </c>
      <c r="M903" s="13" t="s">
        <v>46</v>
      </c>
      <c r="N903" s="13">
        <v>1</v>
      </c>
      <c r="O903" s="13"/>
      <c r="P903" s="39" t="str">
        <f t="shared" si="210"/>
        <v>MAIN UNIT</v>
      </c>
      <c r="Q903" s="13" t="s">
        <v>47</v>
      </c>
      <c r="R903" s="13" t="s">
        <v>48</v>
      </c>
      <c r="S903" s="13" t="s">
        <v>36</v>
      </c>
      <c r="T903" s="13" t="s">
        <v>64</v>
      </c>
      <c r="U903" s="13" t="s">
        <v>65</v>
      </c>
      <c r="V903" s="13" t="s">
        <v>98</v>
      </c>
      <c r="W903" s="13" t="s">
        <v>1017</v>
      </c>
      <c r="X903" s="192">
        <v>7175000</v>
      </c>
      <c r="Y903" s="193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85">
        <f t="shared" si="211"/>
        <v>89727.967000000004</v>
      </c>
      <c r="AD903" s="141">
        <v>0.16520000000000001</v>
      </c>
      <c r="AE903" s="186">
        <f t="shared" si="212"/>
        <v>0</v>
      </c>
      <c r="AF903" s="186" t="str">
        <f>IF(AND(COUNTIFS($J$18:J903,J903)=1,AE903=1),1,"")</f>
        <v/>
      </c>
      <c r="AG903" s="186">
        <f>IF(C903="","",IF(AND(COUNTIFS($J$18:J903,J903)=1,C903&lt;&gt;""),1,""))</f>
        <v>1</v>
      </c>
      <c r="AH903" s="186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214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35</v>
      </c>
      <c r="B904" s="179">
        <v>2020</v>
      </c>
      <c r="C904" s="179">
        <v>7</v>
      </c>
      <c r="D904" s="39" t="str">
        <f t="shared" si="207"/>
        <v>Q2</v>
      </c>
      <c r="E904" s="13" t="s">
        <v>35</v>
      </c>
      <c r="F904" s="179">
        <v>2020</v>
      </c>
      <c r="G904" s="179">
        <v>8</v>
      </c>
      <c r="H904" s="191"/>
      <c r="I904" s="39" t="str">
        <f t="shared" si="209"/>
        <v>Q2</v>
      </c>
      <c r="J904" s="191" t="s">
        <v>1034</v>
      </c>
      <c r="K904" s="191" t="s">
        <v>1035</v>
      </c>
      <c r="L904" s="17" t="s">
        <v>54</v>
      </c>
      <c r="M904" s="13" t="s">
        <v>46</v>
      </c>
      <c r="N904" s="13">
        <v>1</v>
      </c>
      <c r="O904" s="13"/>
      <c r="P904" s="39" t="str">
        <f t="shared" si="210"/>
        <v>MAIN UNIT</v>
      </c>
      <c r="Q904" s="13" t="s">
        <v>47</v>
      </c>
      <c r="R904" s="13" t="s">
        <v>48</v>
      </c>
      <c r="S904" s="13" t="s">
        <v>36</v>
      </c>
      <c r="T904" s="13" t="s">
        <v>64</v>
      </c>
      <c r="U904" s="13" t="s">
        <v>65</v>
      </c>
      <c r="V904" s="13" t="s">
        <v>98</v>
      </c>
      <c r="W904" s="13" t="s">
        <v>1017</v>
      </c>
      <c r="X904" s="192">
        <v>7175000</v>
      </c>
      <c r="Y904" s="193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85">
        <f t="shared" si="211"/>
        <v>89727.967000000004</v>
      </c>
      <c r="AD904" s="141">
        <v>0.16520000000000001</v>
      </c>
      <c r="AE904" s="186">
        <f t="shared" si="212"/>
        <v>0</v>
      </c>
      <c r="AF904" s="186" t="str">
        <f>IF(AND(COUNTIFS($J$18:J904,J904)=1,AE904=1),1,"")</f>
        <v/>
      </c>
      <c r="AG904" s="186" t="str">
        <f>IF(C904="","",IF(AND(COUNTIFS($J$18:J904,J904)=1,C904&lt;&gt;""),1,""))</f>
        <v/>
      </c>
      <c r="AH904" s="186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214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35</v>
      </c>
      <c r="B905" s="179">
        <v>2020</v>
      </c>
      <c r="C905" s="179">
        <v>7</v>
      </c>
      <c r="D905" s="39" t="str">
        <f t="shared" si="207"/>
        <v>Q2</v>
      </c>
      <c r="E905" s="13" t="s">
        <v>35</v>
      </c>
      <c r="F905" s="179">
        <v>2020</v>
      </c>
      <c r="G905" s="179">
        <v>8</v>
      </c>
      <c r="H905" s="191"/>
      <c r="I905" s="39" t="str">
        <f t="shared" si="209"/>
        <v>Q2</v>
      </c>
      <c r="J905" s="191" t="s">
        <v>1036</v>
      </c>
      <c r="K905" s="191" t="s">
        <v>1037</v>
      </c>
      <c r="L905" s="17" t="s">
        <v>78</v>
      </c>
      <c r="M905" s="13" t="s">
        <v>46</v>
      </c>
      <c r="N905" s="13">
        <v>1</v>
      </c>
      <c r="O905" s="13"/>
      <c r="P905" s="39" t="str">
        <f t="shared" si="210"/>
        <v>MAIN UNIT</v>
      </c>
      <c r="Q905" s="13" t="s">
        <v>47</v>
      </c>
      <c r="R905" s="13" t="s">
        <v>48</v>
      </c>
      <c r="S905" s="13" t="s">
        <v>36</v>
      </c>
      <c r="T905" s="13" t="s">
        <v>64</v>
      </c>
      <c r="U905" s="13" t="s">
        <v>65</v>
      </c>
      <c r="V905" s="13" t="s">
        <v>1038</v>
      </c>
      <c r="W905" s="13" t="s">
        <v>1013</v>
      </c>
      <c r="X905" s="192">
        <v>840000</v>
      </c>
      <c r="Y905" s="193" t="s">
        <v>974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85">
        <f t="shared" si="211"/>
        <v>93723.557522123898</v>
      </c>
      <c r="AD905" s="141">
        <v>0.11409999999999999</v>
      </c>
      <c r="AE905" s="186">
        <f t="shared" si="212"/>
        <v>0</v>
      </c>
      <c r="AF905" s="186" t="str">
        <f>IF(AND(COUNTIFS($J$18:J905,J905)=1,AE905=1),1,"")</f>
        <v/>
      </c>
      <c r="AG905" s="186">
        <f>IF(C905="","",IF(AND(COUNTIFS($J$18:J905,J905)=1,C905&lt;&gt;""),1,""))</f>
        <v>1</v>
      </c>
      <c r="AH905" s="186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214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35</v>
      </c>
      <c r="B906" s="179">
        <v>2020</v>
      </c>
      <c r="C906" s="179">
        <v>8</v>
      </c>
      <c r="D906" s="39" t="str">
        <f t="shared" si="207"/>
        <v>Q2</v>
      </c>
      <c r="E906" s="13" t="s">
        <v>35</v>
      </c>
      <c r="F906" s="179">
        <v>2020</v>
      </c>
      <c r="G906" s="179">
        <v>8</v>
      </c>
      <c r="H906" s="191"/>
      <c r="I906" s="39" t="str">
        <f t="shared" si="209"/>
        <v>Q2</v>
      </c>
      <c r="J906" s="191" t="s">
        <v>1039</v>
      </c>
      <c r="K906" s="191" t="s">
        <v>1040</v>
      </c>
      <c r="L906" s="17" t="s">
        <v>78</v>
      </c>
      <c r="M906" s="13" t="s">
        <v>46</v>
      </c>
      <c r="N906" s="13">
        <v>1</v>
      </c>
      <c r="O906" s="13"/>
      <c r="P906" s="39" t="str">
        <f t="shared" si="210"/>
        <v>MAIN UNIT</v>
      </c>
      <c r="Q906" s="13" t="s">
        <v>47</v>
      </c>
      <c r="R906" s="13" t="s">
        <v>48</v>
      </c>
      <c r="S906" s="13" t="s">
        <v>38</v>
      </c>
      <c r="T906" s="13" t="s">
        <v>135</v>
      </c>
      <c r="U906" s="13" t="s">
        <v>136</v>
      </c>
      <c r="V906" s="13" t="s">
        <v>471</v>
      </c>
      <c r="W906" s="13" t="s">
        <v>50</v>
      </c>
      <c r="X906" s="192">
        <v>1000000</v>
      </c>
      <c r="Y906" s="193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85">
        <f t="shared" si="211"/>
        <v>113140.26548672566</v>
      </c>
      <c r="AD906" s="141">
        <v>0.1157</v>
      </c>
      <c r="AE906" s="186">
        <f t="shared" si="212"/>
        <v>0</v>
      </c>
      <c r="AF906" s="186" t="str">
        <f>IF(AND(COUNTIFS($J$18:J906,J906)=1,AE906=1),1,"")</f>
        <v/>
      </c>
      <c r="AG906" s="186">
        <f>IF(C906="","",IF(AND(COUNTIFS($J$18:J906,J906)=1,C906&lt;&gt;""),1,""))</f>
        <v>1</v>
      </c>
      <c r="AH906" s="186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214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35</v>
      </c>
      <c r="B907" s="179">
        <v>2020</v>
      </c>
      <c r="C907" s="179">
        <v>7</v>
      </c>
      <c r="D907" s="39" t="str">
        <f t="shared" si="207"/>
        <v>Q2</v>
      </c>
      <c r="E907" s="13" t="s">
        <v>35</v>
      </c>
      <c r="F907" s="179">
        <v>2020</v>
      </c>
      <c r="G907" s="179">
        <v>8</v>
      </c>
      <c r="H907" s="191"/>
      <c r="I907" s="39" t="str">
        <f t="shared" si="209"/>
        <v>Q2</v>
      </c>
      <c r="J907" s="191" t="s">
        <v>1041</v>
      </c>
      <c r="K907" s="191" t="s">
        <v>1042</v>
      </c>
      <c r="L907" s="17" t="s">
        <v>54</v>
      </c>
      <c r="M907" s="13" t="s">
        <v>46</v>
      </c>
      <c r="N907" s="13">
        <v>1</v>
      </c>
      <c r="O907" s="13"/>
      <c r="P907" s="39" t="str">
        <f t="shared" si="210"/>
        <v>MAIN UNIT</v>
      </c>
      <c r="Q907" s="13" t="s">
        <v>55</v>
      </c>
      <c r="R907" s="13" t="s">
        <v>48</v>
      </c>
      <c r="S907" s="13" t="s">
        <v>39</v>
      </c>
      <c r="T907" s="13" t="s">
        <v>161</v>
      </c>
      <c r="U907" s="13" t="s">
        <v>162</v>
      </c>
      <c r="V907" s="13" t="s">
        <v>163</v>
      </c>
      <c r="W907" s="13" t="s">
        <v>50</v>
      </c>
      <c r="X907" s="192">
        <v>698000</v>
      </c>
      <c r="Y907" s="193" t="s">
        <v>974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85">
        <f t="shared" si="211"/>
        <v>81770.39115044249</v>
      </c>
      <c r="AD907" s="141">
        <v>0.1198</v>
      </c>
      <c r="AE907" s="186">
        <f t="shared" si="212"/>
        <v>1</v>
      </c>
      <c r="AF907" s="186">
        <f>IF(AND(COUNTIFS($J$18:J907,J907)=1,AE907=1),1,"")</f>
        <v>1</v>
      </c>
      <c r="AG907" s="186">
        <f>IF(C907="","",IF(AND(COUNTIFS($J$18:J907,J907)=1,C907&lt;&gt;""),1,""))</f>
        <v>1</v>
      </c>
      <c r="AH907" s="186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214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35</v>
      </c>
      <c r="B908" s="179">
        <v>2020</v>
      </c>
      <c r="C908" s="179">
        <v>8</v>
      </c>
      <c r="D908" s="39" t="str">
        <f t="shared" si="207"/>
        <v>Q2</v>
      </c>
      <c r="E908" s="13" t="s">
        <v>35</v>
      </c>
      <c r="F908" s="179">
        <v>2020</v>
      </c>
      <c r="G908" s="179">
        <v>8</v>
      </c>
      <c r="H908" s="191"/>
      <c r="I908" s="39" t="str">
        <f t="shared" si="209"/>
        <v>Q2</v>
      </c>
      <c r="J908" s="191" t="s">
        <v>1039</v>
      </c>
      <c r="K908" s="191" t="s">
        <v>1040</v>
      </c>
      <c r="L908" s="17" t="s">
        <v>54</v>
      </c>
      <c r="M908" s="13" t="s">
        <v>46</v>
      </c>
      <c r="N908" s="13">
        <v>1</v>
      </c>
      <c r="O908" s="13"/>
      <c r="P908" s="39" t="str">
        <f t="shared" si="210"/>
        <v>MAIN UNIT</v>
      </c>
      <c r="Q908" s="13" t="s">
        <v>47</v>
      </c>
      <c r="R908" s="13" t="s">
        <v>48</v>
      </c>
      <c r="S908" s="13" t="s">
        <v>38</v>
      </c>
      <c r="T908" s="13" t="s">
        <v>135</v>
      </c>
      <c r="U908" s="13" t="s">
        <v>136</v>
      </c>
      <c r="V908" s="13" t="s">
        <v>471</v>
      </c>
      <c r="W908" s="13" t="s">
        <v>50</v>
      </c>
      <c r="X908" s="192">
        <v>738700</v>
      </c>
      <c r="Y908" s="193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85">
        <f t="shared" si="211"/>
        <v>83576.714115044248</v>
      </c>
      <c r="AD908" s="141">
        <v>0.1157</v>
      </c>
      <c r="AE908" s="186">
        <f t="shared" si="212"/>
        <v>0</v>
      </c>
      <c r="AF908" s="186" t="str">
        <f>IF(AND(COUNTIFS($J$18:J908,J908)=1,AE908=1),1,"")</f>
        <v/>
      </c>
      <c r="AG908" s="186" t="str">
        <f>IF(C908="","",IF(AND(COUNTIFS($J$18:J908,J908)=1,C908&lt;&gt;""),1,""))</f>
        <v/>
      </c>
      <c r="AH908" s="186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214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6.4">
      <c r="A909" s="13" t="s">
        <v>35</v>
      </c>
      <c r="B909" s="179">
        <v>2020</v>
      </c>
      <c r="C909" s="179">
        <v>8</v>
      </c>
      <c r="D909" s="39" t="str">
        <f t="shared" si="207"/>
        <v>Q2</v>
      </c>
      <c r="E909" s="13" t="s">
        <v>35</v>
      </c>
      <c r="F909" s="179">
        <v>2020</v>
      </c>
      <c r="G909" s="179">
        <v>8</v>
      </c>
      <c r="H909" s="191"/>
      <c r="I909" s="39" t="str">
        <f t="shared" si="209"/>
        <v>Q2</v>
      </c>
      <c r="J909" s="191" t="s">
        <v>1043</v>
      </c>
      <c r="K909" s="191" t="s">
        <v>1044</v>
      </c>
      <c r="L909" s="17" t="s">
        <v>479</v>
      </c>
      <c r="M909" s="13" t="s">
        <v>46</v>
      </c>
      <c r="N909" s="13">
        <v>0</v>
      </c>
      <c r="O909" s="13">
        <v>68</v>
      </c>
      <c r="P909" s="39" t="str">
        <f t="shared" si="210"/>
        <v>SERVICE/ PARTS</v>
      </c>
      <c r="Q909" s="13" t="s">
        <v>55</v>
      </c>
      <c r="R909" s="13" t="s">
        <v>48</v>
      </c>
      <c r="S909" s="13" t="s">
        <v>39</v>
      </c>
      <c r="T909" s="13" t="s">
        <v>161</v>
      </c>
      <c r="U909" s="13" t="s">
        <v>162</v>
      </c>
      <c r="V909" s="13" t="s">
        <v>163</v>
      </c>
      <c r="W909" s="13" t="s">
        <v>50</v>
      </c>
      <c r="X909" s="192">
        <v>3050</v>
      </c>
      <c r="Y909" s="193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85">
        <f t="shared" si="211"/>
        <v>24925.53389380531</v>
      </c>
      <c r="AD909" s="141">
        <v>0.1229</v>
      </c>
      <c r="AE909" s="186">
        <f t="shared" si="212"/>
        <v>1</v>
      </c>
      <c r="AF909" s="186">
        <f>IF(AND(COUNTIFS($J$18:J909,J909)=1,AE909=1),1,"")</f>
        <v>1</v>
      </c>
      <c r="AG909" s="186">
        <f>IF(C909="","",IF(AND(COUNTIFS($J$18:J909,J909)=1,C909&lt;&gt;""),1,""))</f>
        <v>1</v>
      </c>
      <c r="AH909" s="186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214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6.4">
      <c r="A910" s="13" t="s">
        <v>35</v>
      </c>
      <c r="B910" s="179">
        <v>2020</v>
      </c>
      <c r="C910" s="179">
        <v>8</v>
      </c>
      <c r="D910" s="39" t="str">
        <f t="shared" si="207"/>
        <v>Q2</v>
      </c>
      <c r="E910" s="13" t="s">
        <v>35</v>
      </c>
      <c r="F910" s="179">
        <v>2020</v>
      </c>
      <c r="G910" s="179">
        <v>8</v>
      </c>
      <c r="H910" s="191"/>
      <c r="I910" s="39" t="str">
        <f t="shared" si="209"/>
        <v>Q2</v>
      </c>
      <c r="J910" s="191" t="s">
        <v>1045</v>
      </c>
      <c r="K910" s="191" t="s">
        <v>1046</v>
      </c>
      <c r="L910" s="17" t="s">
        <v>479</v>
      </c>
      <c r="M910" s="13" t="s">
        <v>46</v>
      </c>
      <c r="N910" s="13">
        <v>0</v>
      </c>
      <c r="O910" s="13">
        <v>10</v>
      </c>
      <c r="P910" s="39" t="str">
        <f t="shared" si="210"/>
        <v>SERVICE/ PARTS</v>
      </c>
      <c r="Q910" s="13" t="s">
        <v>47</v>
      </c>
      <c r="R910" s="13" t="s">
        <v>48</v>
      </c>
      <c r="S910" s="13" t="s">
        <v>37</v>
      </c>
      <c r="T910" s="13" t="s">
        <v>74</v>
      </c>
      <c r="U910" s="13" t="s">
        <v>57</v>
      </c>
      <c r="V910" s="13" t="s">
        <v>58</v>
      </c>
      <c r="W910" s="13" t="s">
        <v>50</v>
      </c>
      <c r="X910" s="192">
        <v>3580</v>
      </c>
      <c r="Y910" s="193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85">
        <f t="shared" si="211"/>
        <v>2856.6499115044248</v>
      </c>
      <c r="AD910" s="141">
        <v>8.1600000000000006E-2</v>
      </c>
      <c r="AE910" s="186">
        <f t="shared" si="212"/>
        <v>0</v>
      </c>
      <c r="AF910" s="186" t="str">
        <f>IF(AND(COUNTIFS($J$18:J910,J910)=1,AE910=1),1,"")</f>
        <v/>
      </c>
      <c r="AG910" s="186">
        <f>IF(C910="","",IF(AND(COUNTIFS($J$18:J910,J910)=1,C910&lt;&gt;""),1,""))</f>
        <v>1</v>
      </c>
      <c r="AH910" s="186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214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35</v>
      </c>
      <c r="B911" s="179">
        <v>2020</v>
      </c>
      <c r="C911" s="179">
        <v>8</v>
      </c>
      <c r="D911" s="39" t="str">
        <f t="shared" si="207"/>
        <v>Q2</v>
      </c>
      <c r="E911" s="13" t="s">
        <v>35</v>
      </c>
      <c r="F911" s="179">
        <v>2020</v>
      </c>
      <c r="G911" s="179">
        <v>8</v>
      </c>
      <c r="H911" s="191"/>
      <c r="I911" s="39" t="str">
        <f t="shared" si="209"/>
        <v>Q2</v>
      </c>
      <c r="J911" s="191" t="s">
        <v>1047</v>
      </c>
      <c r="K911" s="191" t="s">
        <v>1048</v>
      </c>
      <c r="L911" s="17" t="s">
        <v>54</v>
      </c>
      <c r="M911" s="13" t="s">
        <v>46</v>
      </c>
      <c r="N911" s="13">
        <v>1</v>
      </c>
      <c r="O911" s="13"/>
      <c r="P911" s="39" t="str">
        <f t="shared" si="210"/>
        <v>MAIN UNIT</v>
      </c>
      <c r="Q911" s="13" t="s">
        <v>936</v>
      </c>
      <c r="R911" s="13" t="s">
        <v>48</v>
      </c>
      <c r="S911" s="13" t="s">
        <v>37</v>
      </c>
      <c r="T911" s="13" t="s">
        <v>74</v>
      </c>
      <c r="U911" s="13" t="s">
        <v>57</v>
      </c>
      <c r="V911" s="13" t="s">
        <v>80</v>
      </c>
      <c r="W911" s="13" t="s">
        <v>50</v>
      </c>
      <c r="X911" s="192">
        <v>487000</v>
      </c>
      <c r="Y911" s="193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85">
        <f t="shared" si="211"/>
        <v>47955.924336283191</v>
      </c>
      <c r="AD911" s="141">
        <v>0.1007</v>
      </c>
      <c r="AE911" s="186">
        <f t="shared" si="212"/>
        <v>1</v>
      </c>
      <c r="AF911" s="186">
        <f>IF(AND(COUNTIFS($J$18:J911,J911)=1,AE911=1),1,"")</f>
        <v>1</v>
      </c>
      <c r="AG911" s="186">
        <f>IF(C911="","",IF(AND(COUNTIFS($J$18:J911,J911)=1,C911&lt;&gt;""),1,""))</f>
        <v>1</v>
      </c>
      <c r="AH911" s="186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214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35</v>
      </c>
      <c r="B912" s="179">
        <v>2020</v>
      </c>
      <c r="C912" s="179">
        <v>8</v>
      </c>
      <c r="D912" s="39" t="str">
        <f t="shared" si="207"/>
        <v>Q2</v>
      </c>
      <c r="E912" s="13" t="s">
        <v>35</v>
      </c>
      <c r="F912" s="179">
        <v>2020</v>
      </c>
      <c r="G912" s="179">
        <v>8</v>
      </c>
      <c r="H912" s="191"/>
      <c r="I912" s="39" t="str">
        <f t="shared" si="209"/>
        <v>Q2</v>
      </c>
      <c r="J912" s="191" t="s">
        <v>1049</v>
      </c>
      <c r="K912" s="191" t="s">
        <v>1050</v>
      </c>
      <c r="L912" s="17" t="s">
        <v>54</v>
      </c>
      <c r="M912" s="13" t="s">
        <v>46</v>
      </c>
      <c r="N912" s="13">
        <v>1</v>
      </c>
      <c r="O912" s="13"/>
      <c r="P912" s="39" t="str">
        <f t="shared" si="210"/>
        <v>MAIN UNIT</v>
      </c>
      <c r="Q912" s="13" t="s">
        <v>47</v>
      </c>
      <c r="R912" s="13" t="s">
        <v>48</v>
      </c>
      <c r="S912" s="13" t="s">
        <v>36</v>
      </c>
      <c r="T912" s="13" t="s">
        <v>64</v>
      </c>
      <c r="U912" s="13" t="s">
        <v>3308</v>
      </c>
      <c r="V912" s="13" t="s">
        <v>92</v>
      </c>
      <c r="W912" s="13" t="s">
        <v>50</v>
      </c>
      <c r="X912" s="192">
        <v>510000</v>
      </c>
      <c r="Y912" s="193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85">
        <f t="shared" si="211"/>
        <v>68124.716814159285</v>
      </c>
      <c r="AD912" s="141">
        <v>0.1366</v>
      </c>
      <c r="AE912" s="186">
        <f t="shared" si="212"/>
        <v>0</v>
      </c>
      <c r="AF912" s="186" t="str">
        <f>IF(AND(COUNTIFS($J$18:J912,J912)=1,AE912=1),1,"")</f>
        <v/>
      </c>
      <c r="AG912" s="186">
        <f>IF(C912="","",IF(AND(COUNTIFS($J$18:J912,J912)=1,C912&lt;&gt;""),1,""))</f>
        <v>1</v>
      </c>
      <c r="AH912" s="186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214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35</v>
      </c>
      <c r="B913" s="179">
        <v>2020</v>
      </c>
      <c r="C913" s="179">
        <v>7</v>
      </c>
      <c r="D913" s="39" t="str">
        <f t="shared" si="207"/>
        <v>Q2</v>
      </c>
      <c r="E913" s="13" t="s">
        <v>35</v>
      </c>
      <c r="F913" s="179">
        <v>2020</v>
      </c>
      <c r="G913" s="179">
        <v>8</v>
      </c>
      <c r="H913" s="191"/>
      <c r="I913" s="39" t="str">
        <f t="shared" si="209"/>
        <v>Q2</v>
      </c>
      <c r="J913" s="191" t="s">
        <v>1051</v>
      </c>
      <c r="K913" s="191" t="s">
        <v>1052</v>
      </c>
      <c r="L913" s="17" t="s">
        <v>78</v>
      </c>
      <c r="M913" s="13" t="s">
        <v>46</v>
      </c>
      <c r="N913" s="13">
        <v>1</v>
      </c>
      <c r="O913" s="13"/>
      <c r="P913" s="39" t="str">
        <f t="shared" si="210"/>
        <v>MAIN UNIT</v>
      </c>
      <c r="Q913" s="13" t="s">
        <v>47</v>
      </c>
      <c r="R913" s="13" t="s">
        <v>48</v>
      </c>
      <c r="S913" s="13" t="s">
        <v>36</v>
      </c>
      <c r="T913" s="13" t="s">
        <v>64</v>
      </c>
      <c r="U913" s="13" t="s">
        <v>65</v>
      </c>
      <c r="V913" s="13" t="s">
        <v>1053</v>
      </c>
      <c r="W913" s="13" t="s">
        <v>95</v>
      </c>
      <c r="X913" s="192">
        <v>14000000</v>
      </c>
      <c r="Y913" s="193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85">
        <f t="shared" si="211"/>
        <v>149325.82</v>
      </c>
      <c r="AD913" s="141">
        <v>0.1409</v>
      </c>
      <c r="AE913" s="186">
        <f t="shared" si="212"/>
        <v>0</v>
      </c>
      <c r="AF913" s="186" t="str">
        <f>IF(AND(COUNTIFS($J$18:J913,J913)=1,AE913=1),1,"")</f>
        <v/>
      </c>
      <c r="AG913" s="186">
        <f>IF(C913="","",IF(AND(COUNTIFS($J$18:J913,J913)=1,C913&lt;&gt;""),1,""))</f>
        <v>1</v>
      </c>
      <c r="AH913" s="186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214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35</v>
      </c>
      <c r="B914" s="179">
        <v>2020</v>
      </c>
      <c r="C914" s="179">
        <v>7</v>
      </c>
      <c r="D914" s="39" t="str">
        <f t="shared" si="207"/>
        <v>Q2</v>
      </c>
      <c r="E914" s="13" t="s">
        <v>35</v>
      </c>
      <c r="F914" s="179">
        <v>2020</v>
      </c>
      <c r="G914" s="179">
        <v>8</v>
      </c>
      <c r="H914" s="191"/>
      <c r="I914" s="39" t="str">
        <f t="shared" si="209"/>
        <v>Q2</v>
      </c>
      <c r="J914" s="191" t="s">
        <v>1051</v>
      </c>
      <c r="K914" s="191" t="s">
        <v>1052</v>
      </c>
      <c r="L914" s="17" t="s">
        <v>78</v>
      </c>
      <c r="M914" s="13" t="s">
        <v>46</v>
      </c>
      <c r="N914" s="13">
        <v>1</v>
      </c>
      <c r="O914" s="13"/>
      <c r="P914" s="39" t="str">
        <f t="shared" si="210"/>
        <v>MAIN UNIT</v>
      </c>
      <c r="Q914" s="13" t="s">
        <v>47</v>
      </c>
      <c r="R914" s="13" t="s">
        <v>48</v>
      </c>
      <c r="S914" s="13" t="s">
        <v>36</v>
      </c>
      <c r="T914" s="13" t="s">
        <v>64</v>
      </c>
      <c r="U914" s="13" t="s">
        <v>65</v>
      </c>
      <c r="V914" s="13" t="s">
        <v>1053</v>
      </c>
      <c r="W914" s="13" t="s">
        <v>95</v>
      </c>
      <c r="X914" s="192">
        <v>14000000</v>
      </c>
      <c r="Y914" s="193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85">
        <f t="shared" si="211"/>
        <v>149325.82</v>
      </c>
      <c r="AD914" s="141">
        <v>0.1409</v>
      </c>
      <c r="AE914" s="186">
        <f t="shared" si="212"/>
        <v>0</v>
      </c>
      <c r="AF914" s="186" t="str">
        <f>IF(AND(COUNTIFS($J$18:J914,J914)=1,AE914=1),1,"")</f>
        <v/>
      </c>
      <c r="AG914" s="186" t="str">
        <f>IF(C914="","",IF(AND(COUNTIFS($J$18:J914,J914)=1,C914&lt;&gt;""),1,""))</f>
        <v/>
      </c>
      <c r="AH914" s="186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214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35</v>
      </c>
      <c r="B915" s="179">
        <v>2020</v>
      </c>
      <c r="C915" s="179">
        <v>7</v>
      </c>
      <c r="D915" s="39" t="str">
        <f t="shared" si="207"/>
        <v>Q2</v>
      </c>
      <c r="E915" s="13" t="s">
        <v>35</v>
      </c>
      <c r="F915" s="179">
        <v>2020</v>
      </c>
      <c r="G915" s="179">
        <v>8</v>
      </c>
      <c r="H915" s="191"/>
      <c r="I915" s="39" t="str">
        <f t="shared" si="209"/>
        <v>Q2</v>
      </c>
      <c r="J915" s="191" t="s">
        <v>1051</v>
      </c>
      <c r="K915" s="191" t="s">
        <v>1052</v>
      </c>
      <c r="L915" s="17" t="s">
        <v>78</v>
      </c>
      <c r="M915" s="13" t="s">
        <v>46</v>
      </c>
      <c r="N915" s="13">
        <v>1</v>
      </c>
      <c r="O915" s="13"/>
      <c r="P915" s="39" t="str">
        <f t="shared" si="210"/>
        <v>MAIN UNIT</v>
      </c>
      <c r="Q915" s="13" t="s">
        <v>47</v>
      </c>
      <c r="R915" s="13" t="s">
        <v>48</v>
      </c>
      <c r="S915" s="13" t="s">
        <v>36</v>
      </c>
      <c r="T915" s="13" t="s">
        <v>64</v>
      </c>
      <c r="U915" s="13" t="s">
        <v>65</v>
      </c>
      <c r="V915" s="13" t="s">
        <v>1053</v>
      </c>
      <c r="W915" s="13" t="s">
        <v>95</v>
      </c>
      <c r="X915" s="192">
        <v>14000000</v>
      </c>
      <c r="Y915" s="193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85">
        <f t="shared" si="211"/>
        <v>149325.82</v>
      </c>
      <c r="AD915" s="141">
        <v>0.1409</v>
      </c>
      <c r="AE915" s="186">
        <f t="shared" si="212"/>
        <v>0</v>
      </c>
      <c r="AF915" s="186" t="str">
        <f>IF(AND(COUNTIFS($J$18:J915,J915)=1,AE915=1),1,"")</f>
        <v/>
      </c>
      <c r="AG915" s="186" t="str">
        <f>IF(C915="","",IF(AND(COUNTIFS($J$18:J915,J915)=1,C915&lt;&gt;""),1,""))</f>
        <v/>
      </c>
      <c r="AH915" s="186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214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35</v>
      </c>
      <c r="B916" s="179">
        <v>2020</v>
      </c>
      <c r="C916" s="179">
        <v>7</v>
      </c>
      <c r="D916" s="39" t="str">
        <f t="shared" si="207"/>
        <v>Q2</v>
      </c>
      <c r="E916" s="13" t="s">
        <v>35</v>
      </c>
      <c r="F916" s="179">
        <v>2020</v>
      </c>
      <c r="G916" s="179">
        <v>8</v>
      </c>
      <c r="H916" s="191"/>
      <c r="I916" s="39" t="str">
        <f t="shared" si="209"/>
        <v>Q2</v>
      </c>
      <c r="J916" s="191" t="s">
        <v>1051</v>
      </c>
      <c r="K916" s="191" t="s">
        <v>1052</v>
      </c>
      <c r="L916" s="17" t="s">
        <v>78</v>
      </c>
      <c r="M916" s="13" t="s">
        <v>46</v>
      </c>
      <c r="N916" s="13">
        <v>1</v>
      </c>
      <c r="O916" s="13"/>
      <c r="P916" s="39" t="str">
        <f t="shared" si="210"/>
        <v>MAIN UNIT</v>
      </c>
      <c r="Q916" s="13" t="s">
        <v>47</v>
      </c>
      <c r="R916" s="13" t="s">
        <v>48</v>
      </c>
      <c r="S916" s="13" t="s">
        <v>36</v>
      </c>
      <c r="T916" s="13" t="s">
        <v>64</v>
      </c>
      <c r="U916" s="13" t="s">
        <v>65</v>
      </c>
      <c r="V916" s="13" t="s">
        <v>1053</v>
      </c>
      <c r="W916" s="13" t="s">
        <v>95</v>
      </c>
      <c r="X916" s="192">
        <v>14000000</v>
      </c>
      <c r="Y916" s="193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85">
        <f t="shared" si="211"/>
        <v>149325.82</v>
      </c>
      <c r="AD916" s="141">
        <v>0.1409</v>
      </c>
      <c r="AE916" s="186">
        <f t="shared" si="212"/>
        <v>0</v>
      </c>
      <c r="AF916" s="186" t="str">
        <f>IF(AND(COUNTIFS($J$18:J916,J916)=1,AE916=1),1,"")</f>
        <v/>
      </c>
      <c r="AG916" s="186" t="str">
        <f>IF(C916="","",IF(AND(COUNTIFS($J$18:J916,J916)=1,C916&lt;&gt;""),1,""))</f>
        <v/>
      </c>
      <c r="AH916" s="186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214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35</v>
      </c>
      <c r="B917" s="179">
        <v>2020</v>
      </c>
      <c r="C917" s="179">
        <v>7</v>
      </c>
      <c r="D917" s="39" t="str">
        <f t="shared" si="207"/>
        <v>Q2</v>
      </c>
      <c r="E917" s="13" t="s">
        <v>35</v>
      </c>
      <c r="F917" s="179">
        <v>2020</v>
      </c>
      <c r="G917" s="179">
        <v>8</v>
      </c>
      <c r="H917" s="191"/>
      <c r="I917" s="39" t="str">
        <f t="shared" si="209"/>
        <v>Q2</v>
      </c>
      <c r="J917" s="191" t="s">
        <v>1051</v>
      </c>
      <c r="K917" s="191" t="s">
        <v>1052</v>
      </c>
      <c r="L917" s="17" t="s">
        <v>271</v>
      </c>
      <c r="M917" s="13" t="s">
        <v>46</v>
      </c>
      <c r="N917" s="13">
        <v>1</v>
      </c>
      <c r="O917" s="13"/>
      <c r="P917" s="39" t="str">
        <f t="shared" si="210"/>
        <v>MAIN UNIT</v>
      </c>
      <c r="Q917" s="13" t="s">
        <v>47</v>
      </c>
      <c r="R917" s="13" t="s">
        <v>48</v>
      </c>
      <c r="S917" s="13" t="s">
        <v>36</v>
      </c>
      <c r="T917" s="13" t="s">
        <v>64</v>
      </c>
      <c r="U917" s="13" t="s">
        <v>65</v>
      </c>
      <c r="V917" s="13" t="s">
        <v>1053</v>
      </c>
      <c r="W917" s="13" t="s">
        <v>95</v>
      </c>
      <c r="X917" s="192">
        <v>24000000</v>
      </c>
      <c r="Y917" s="193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85">
        <f t="shared" si="211"/>
        <v>255987.12</v>
      </c>
      <c r="AD917" s="141">
        <v>0.1409</v>
      </c>
      <c r="AE917" s="186">
        <f t="shared" si="212"/>
        <v>0</v>
      </c>
      <c r="AF917" s="186" t="str">
        <f>IF(AND(COUNTIFS($J$18:J917,J917)=1,AE917=1),1,"")</f>
        <v/>
      </c>
      <c r="AG917" s="186" t="str">
        <f>IF(C917="","",IF(AND(COUNTIFS($J$18:J917,J917)=1,C917&lt;&gt;""),1,""))</f>
        <v/>
      </c>
      <c r="AH917" s="186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214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35</v>
      </c>
      <c r="B918" s="179">
        <v>2020</v>
      </c>
      <c r="C918" s="179">
        <v>7</v>
      </c>
      <c r="D918" s="39" t="str">
        <f t="shared" si="207"/>
        <v>Q2</v>
      </c>
      <c r="E918" s="13" t="s">
        <v>35</v>
      </c>
      <c r="F918" s="179">
        <v>2020</v>
      </c>
      <c r="G918" s="179">
        <v>10</v>
      </c>
      <c r="H918" s="191"/>
      <c r="I918" s="39" t="str">
        <f t="shared" si="209"/>
        <v>Q3</v>
      </c>
      <c r="J918" s="191" t="s">
        <v>1054</v>
      </c>
      <c r="K918" s="191" t="s">
        <v>1055</v>
      </c>
      <c r="L918" s="17" t="s">
        <v>78</v>
      </c>
      <c r="M918" s="13" t="s">
        <v>46</v>
      </c>
      <c r="N918" s="13">
        <v>1</v>
      </c>
      <c r="O918" s="13"/>
      <c r="P918" s="39" t="str">
        <f t="shared" si="210"/>
        <v>MAIN UNIT</v>
      </c>
      <c r="Q918" s="13" t="s">
        <v>47</v>
      </c>
      <c r="R918" s="13" t="s">
        <v>48</v>
      </c>
      <c r="S918" s="13" t="s">
        <v>37</v>
      </c>
      <c r="T918" s="13" t="s">
        <v>74</v>
      </c>
      <c r="U918" s="13" t="s">
        <v>57</v>
      </c>
      <c r="V918" s="13" t="s">
        <v>80</v>
      </c>
      <c r="W918" s="13" t="s">
        <v>650</v>
      </c>
      <c r="X918" s="192">
        <v>790000</v>
      </c>
      <c r="Y918" s="193" t="s">
        <v>1022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85">
        <f t="shared" si="211"/>
        <v>93473.778761061956</v>
      </c>
      <c r="AD918" s="141">
        <v>0.1178</v>
      </c>
      <c r="AE918" s="186">
        <f t="shared" si="212"/>
        <v>0</v>
      </c>
      <c r="AF918" s="186" t="str">
        <f>IF(AND(COUNTIFS($J$18:J918,J918)=1,AE918=1),1,"")</f>
        <v/>
      </c>
      <c r="AG918" s="186">
        <f>IF(C918="","",IF(AND(COUNTIFS($J$18:J918,J918)=1,C918&lt;&gt;""),1,""))</f>
        <v>1</v>
      </c>
      <c r="AH918" s="186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214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35</v>
      </c>
      <c r="B919" s="179">
        <v>2020</v>
      </c>
      <c r="C919" s="179">
        <v>7</v>
      </c>
      <c r="D919" s="39" t="str">
        <f t="shared" si="207"/>
        <v>Q2</v>
      </c>
      <c r="E919" s="13" t="s">
        <v>35</v>
      </c>
      <c r="F919" s="179">
        <v>2020</v>
      </c>
      <c r="G919" s="179">
        <v>12</v>
      </c>
      <c r="H919" s="191"/>
      <c r="I919" s="39" t="str">
        <f t="shared" si="209"/>
        <v>Q3</v>
      </c>
      <c r="J919" s="191" t="s">
        <v>1056</v>
      </c>
      <c r="K919" s="191" t="s">
        <v>1057</v>
      </c>
      <c r="L919" s="17" t="s">
        <v>54</v>
      </c>
      <c r="M919" s="13" t="s">
        <v>46</v>
      </c>
      <c r="N919" s="13">
        <v>1</v>
      </c>
      <c r="O919" s="13"/>
      <c r="P919" s="39" t="str">
        <f t="shared" si="210"/>
        <v>MAIN UNIT</v>
      </c>
      <c r="Q919" s="13" t="s">
        <v>55</v>
      </c>
      <c r="R919" s="13" t="s">
        <v>48</v>
      </c>
      <c r="S919" s="13" t="s">
        <v>36</v>
      </c>
      <c r="T919" s="13" t="s">
        <v>64</v>
      </c>
      <c r="U919" s="13" t="s">
        <v>65</v>
      </c>
      <c r="V919" s="13" t="s">
        <v>1058</v>
      </c>
      <c r="W919" s="13" t="s">
        <v>95</v>
      </c>
      <c r="X919" s="192">
        <v>7620000</v>
      </c>
      <c r="Y919" s="193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85">
        <f t="shared" si="211"/>
        <v>70745.603999999992</v>
      </c>
      <c r="AD919" s="141">
        <v>0.122</v>
      </c>
      <c r="AE919" s="186">
        <f t="shared" si="212"/>
        <v>1</v>
      </c>
      <c r="AF919" s="186">
        <f>IF(AND(COUNTIFS($J$18:J919,J919)=1,AE919=1),1,"")</f>
        <v>1</v>
      </c>
      <c r="AG919" s="186">
        <f>IF(C919="","",IF(AND(COUNTIFS($J$18:J919,J919)=1,C919&lt;&gt;""),1,""))</f>
        <v>1</v>
      </c>
      <c r="AH919" s="186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214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35</v>
      </c>
      <c r="B920" s="179">
        <v>2020</v>
      </c>
      <c r="C920" s="179">
        <v>7</v>
      </c>
      <c r="D920" s="39" t="str">
        <f t="shared" si="207"/>
        <v>Q2</v>
      </c>
      <c r="E920" s="13" t="s">
        <v>35</v>
      </c>
      <c r="F920" s="179">
        <v>2020</v>
      </c>
      <c r="G920" s="179">
        <v>12</v>
      </c>
      <c r="H920" s="191"/>
      <c r="I920" s="39" t="str">
        <f t="shared" si="209"/>
        <v>Q3</v>
      </c>
      <c r="J920" s="191" t="s">
        <v>1056</v>
      </c>
      <c r="K920" s="191" t="s">
        <v>1057</v>
      </c>
      <c r="L920" s="17" t="s">
        <v>54</v>
      </c>
      <c r="M920" s="13" t="s">
        <v>46</v>
      </c>
      <c r="N920" s="13">
        <v>1</v>
      </c>
      <c r="O920" s="13"/>
      <c r="P920" s="39" t="str">
        <f t="shared" si="210"/>
        <v>MAIN UNIT</v>
      </c>
      <c r="Q920" s="13" t="s">
        <v>55</v>
      </c>
      <c r="R920" s="13" t="s">
        <v>48</v>
      </c>
      <c r="S920" s="13" t="s">
        <v>36</v>
      </c>
      <c r="T920" s="13" t="s">
        <v>64</v>
      </c>
      <c r="U920" s="13" t="s">
        <v>65</v>
      </c>
      <c r="V920" s="13" t="s">
        <v>1058</v>
      </c>
      <c r="W920" s="13" t="s">
        <v>95</v>
      </c>
      <c r="X920" s="192">
        <v>7620000</v>
      </c>
      <c r="Y920" s="193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85">
        <f t="shared" si="211"/>
        <v>70745.603999999992</v>
      </c>
      <c r="AD920" s="141">
        <v>0.122</v>
      </c>
      <c r="AE920" s="186">
        <f t="shared" si="212"/>
        <v>1</v>
      </c>
      <c r="AF920" s="186" t="str">
        <f>IF(AND(COUNTIFS($J$18:J920,J920)=1,AE920=1),1,"")</f>
        <v/>
      </c>
      <c r="AG920" s="186" t="str">
        <f>IF(C920="","",IF(AND(COUNTIFS($J$18:J920,J920)=1,C920&lt;&gt;""),1,""))</f>
        <v/>
      </c>
      <c r="AH920" s="186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214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35</v>
      </c>
      <c r="B921" s="179">
        <v>2020</v>
      </c>
      <c r="C921" s="179">
        <v>8</v>
      </c>
      <c r="D921" s="39" t="str">
        <f t="shared" si="207"/>
        <v>Q2</v>
      </c>
      <c r="E921" s="13" t="s">
        <v>35</v>
      </c>
      <c r="F921" s="179">
        <v>2020</v>
      </c>
      <c r="G921" s="179">
        <v>10</v>
      </c>
      <c r="H921" s="191"/>
      <c r="I921" s="39" t="str">
        <f t="shared" si="209"/>
        <v>Q3</v>
      </c>
      <c r="J921" s="191" t="s">
        <v>1059</v>
      </c>
      <c r="K921" s="191" t="s">
        <v>1060</v>
      </c>
      <c r="L921" s="17" t="s">
        <v>54</v>
      </c>
      <c r="M921" s="13" t="s">
        <v>46</v>
      </c>
      <c r="N921" s="13">
        <v>1</v>
      </c>
      <c r="O921" s="13"/>
      <c r="P921" s="39" t="str">
        <f t="shared" si="210"/>
        <v>MAIN UNIT</v>
      </c>
      <c r="Q921" s="13" t="s">
        <v>47</v>
      </c>
      <c r="R921" s="13" t="s">
        <v>48</v>
      </c>
      <c r="S921" s="13" t="s">
        <v>37</v>
      </c>
      <c r="T921" s="13" t="s">
        <v>87</v>
      </c>
      <c r="U921" s="13" t="s">
        <v>57</v>
      </c>
      <c r="V921" s="13" t="s">
        <v>88</v>
      </c>
      <c r="W921" s="13" t="s">
        <v>50</v>
      </c>
      <c r="X921" s="192">
        <v>710000</v>
      </c>
      <c r="Y921" s="193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85">
        <f t="shared" si="211"/>
        <v>82296.539823008847</v>
      </c>
      <c r="AD921" s="141">
        <v>0.1154</v>
      </c>
      <c r="AE921" s="186">
        <f t="shared" si="212"/>
        <v>0</v>
      </c>
      <c r="AF921" s="186" t="str">
        <f>IF(AND(COUNTIFS($J$18:J921,J921)=1,AE921=1),1,"")</f>
        <v/>
      </c>
      <c r="AG921" s="186">
        <f>IF(C921="","",IF(AND(COUNTIFS($J$18:J921,J921)=1,C921&lt;&gt;""),1,""))</f>
        <v>1</v>
      </c>
      <c r="AH921" s="186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214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35</v>
      </c>
      <c r="B922" s="179">
        <v>2020</v>
      </c>
      <c r="C922" s="179">
        <v>8</v>
      </c>
      <c r="D922" s="39" t="str">
        <f t="shared" si="207"/>
        <v>Q2</v>
      </c>
      <c r="E922" s="13" t="s">
        <v>35</v>
      </c>
      <c r="F922" s="179">
        <v>2020</v>
      </c>
      <c r="G922" s="179">
        <v>11</v>
      </c>
      <c r="H922" s="191"/>
      <c r="I922" s="39" t="str">
        <f t="shared" si="209"/>
        <v>Q3</v>
      </c>
      <c r="J922" s="191" t="s">
        <v>1061</v>
      </c>
      <c r="K922" s="191" t="s">
        <v>1060</v>
      </c>
      <c r="L922" s="17" t="s">
        <v>54</v>
      </c>
      <c r="M922" s="13" t="s">
        <v>46</v>
      </c>
      <c r="N922" s="13">
        <v>1</v>
      </c>
      <c r="O922" s="13"/>
      <c r="P922" s="39" t="str">
        <f t="shared" si="210"/>
        <v>MAIN UNIT</v>
      </c>
      <c r="Q922" s="13" t="s">
        <v>47</v>
      </c>
      <c r="R922" s="13" t="s">
        <v>48</v>
      </c>
      <c r="S922" s="13" t="s">
        <v>37</v>
      </c>
      <c r="T922" s="13" t="s">
        <v>87</v>
      </c>
      <c r="U922" s="13" t="s">
        <v>57</v>
      </c>
      <c r="V922" s="13" t="s">
        <v>88</v>
      </c>
      <c r="W922" s="13" t="s">
        <v>50</v>
      </c>
      <c r="X922" s="192">
        <v>710000</v>
      </c>
      <c r="Y922" s="193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85">
        <f t="shared" si="211"/>
        <v>92527.765486725664</v>
      </c>
      <c r="AD922" s="141">
        <v>0.1275</v>
      </c>
      <c r="AE922" s="186">
        <f t="shared" si="212"/>
        <v>0</v>
      </c>
      <c r="AF922" s="186" t="str">
        <f>IF(AND(COUNTIFS($J$18:J922,J922)=1,AE922=1),1,"")</f>
        <v/>
      </c>
      <c r="AG922" s="186">
        <f>IF(C922="","",IF(AND(COUNTIFS($J$18:J922,J922)=1,C922&lt;&gt;""),1,""))</f>
        <v>1</v>
      </c>
      <c r="AH922" s="186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214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35</v>
      </c>
      <c r="B923" s="179">
        <v>2020</v>
      </c>
      <c r="C923" s="179">
        <v>8</v>
      </c>
      <c r="D923" s="39" t="str">
        <f t="shared" si="207"/>
        <v>Q2</v>
      </c>
      <c r="E923" s="13" t="s">
        <v>35</v>
      </c>
      <c r="F923" s="179">
        <v>2020</v>
      </c>
      <c r="G923" s="179">
        <v>10</v>
      </c>
      <c r="H923" s="191"/>
      <c r="I923" s="39" t="str">
        <f t="shared" si="209"/>
        <v>Q3</v>
      </c>
      <c r="J923" s="191" t="s">
        <v>1062</v>
      </c>
      <c r="K923" s="191" t="s">
        <v>1063</v>
      </c>
      <c r="L923" s="17" t="s">
        <v>78</v>
      </c>
      <c r="M923" s="13" t="s">
        <v>46</v>
      </c>
      <c r="N923" s="13">
        <v>1</v>
      </c>
      <c r="O923" s="13"/>
      <c r="P923" s="39" t="str">
        <f t="shared" si="210"/>
        <v>MAIN UNIT</v>
      </c>
      <c r="Q923" s="13" t="s">
        <v>55</v>
      </c>
      <c r="R923" s="13" t="s">
        <v>48</v>
      </c>
      <c r="S923" s="13" t="s">
        <v>38</v>
      </c>
      <c r="T923" s="13" t="s">
        <v>324</v>
      </c>
      <c r="U923" s="13" t="s">
        <v>136</v>
      </c>
      <c r="V923" s="13" t="s">
        <v>877</v>
      </c>
      <c r="W923" s="13" t="s">
        <v>50</v>
      </c>
      <c r="X923" s="192">
        <v>1006000</v>
      </c>
      <c r="Y923" s="193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85">
        <f t="shared" si="211"/>
        <v>107208.88584070797</v>
      </c>
      <c r="AD923" s="141">
        <v>0.1061</v>
      </c>
      <c r="AE923" s="186">
        <f t="shared" si="212"/>
        <v>1</v>
      </c>
      <c r="AF923" s="186">
        <f>IF(AND(COUNTIFS($J$18:J923,J923)=1,AE923=1),1,"")</f>
        <v>1</v>
      </c>
      <c r="AG923" s="186">
        <f>IF(C923="","",IF(AND(COUNTIFS($J$18:J923,J923)=1,C923&lt;&gt;""),1,""))</f>
        <v>1</v>
      </c>
      <c r="AH923" s="186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214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6.4">
      <c r="A924" s="13" t="s">
        <v>35</v>
      </c>
      <c r="B924" s="179">
        <v>2020</v>
      </c>
      <c r="C924" s="179">
        <v>8</v>
      </c>
      <c r="D924" s="39" t="str">
        <f t="shared" si="207"/>
        <v>Q2</v>
      </c>
      <c r="E924" s="13" t="s">
        <v>35</v>
      </c>
      <c r="F924" s="179">
        <v>2020</v>
      </c>
      <c r="G924" s="179">
        <v>9</v>
      </c>
      <c r="H924" s="191"/>
      <c r="I924" s="39" t="str">
        <f t="shared" si="209"/>
        <v>Q2</v>
      </c>
      <c r="J924" s="191" t="s">
        <v>1064</v>
      </c>
      <c r="K924" s="191" t="s">
        <v>999</v>
      </c>
      <c r="L924" s="17" t="s">
        <v>479</v>
      </c>
      <c r="M924" s="13" t="s">
        <v>46</v>
      </c>
      <c r="N924" s="13">
        <v>0</v>
      </c>
      <c r="O924" s="13">
        <v>2</v>
      </c>
      <c r="P924" s="39" t="str">
        <f t="shared" si="210"/>
        <v>SERVICE/ PARTS</v>
      </c>
      <c r="Q924" s="13" t="s">
        <v>47</v>
      </c>
      <c r="R924" s="13" t="s">
        <v>48</v>
      </c>
      <c r="S924" s="13" t="s">
        <v>37</v>
      </c>
      <c r="T924" s="13" t="s">
        <v>79</v>
      </c>
      <c r="U924" s="13" t="s">
        <v>57</v>
      </c>
      <c r="V924" s="13" t="s">
        <v>155</v>
      </c>
      <c r="W924" s="13" t="s">
        <v>50</v>
      </c>
      <c r="X924" s="192">
        <v>5050</v>
      </c>
      <c r="Y924" s="193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85">
        <f t="shared" si="211"/>
        <v>1361.48</v>
      </c>
      <c r="AD924" s="141">
        <v>0.1348</v>
      </c>
      <c r="AE924" s="186">
        <f t="shared" si="212"/>
        <v>0</v>
      </c>
      <c r="AF924" s="186" t="str">
        <f>IF(AND(COUNTIFS($J$18:J924,J924)=1,AE924=1),1,"")</f>
        <v/>
      </c>
      <c r="AG924" s="186">
        <f>IF(C924="","",IF(AND(COUNTIFS($J$18:J924,J924)=1,C924&lt;&gt;""),1,""))</f>
        <v>1</v>
      </c>
      <c r="AH924" s="186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214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6.4">
      <c r="A925" s="13" t="s">
        <v>35</v>
      </c>
      <c r="B925" s="179">
        <v>2020</v>
      </c>
      <c r="C925" s="179">
        <v>8</v>
      </c>
      <c r="D925" s="39" t="str">
        <f t="shared" si="207"/>
        <v>Q2</v>
      </c>
      <c r="E925" s="13" t="s">
        <v>35</v>
      </c>
      <c r="F925" s="179">
        <v>2020</v>
      </c>
      <c r="G925" s="179">
        <v>9</v>
      </c>
      <c r="H925" s="191"/>
      <c r="I925" s="39" t="str">
        <f t="shared" si="209"/>
        <v>Q2</v>
      </c>
      <c r="J925" s="191" t="s">
        <v>1064</v>
      </c>
      <c r="K925" s="191" t="s">
        <v>999</v>
      </c>
      <c r="L925" s="17" t="s">
        <v>1065</v>
      </c>
      <c r="M925" s="13" t="s">
        <v>352</v>
      </c>
      <c r="N925" s="13">
        <v>0</v>
      </c>
      <c r="O925" s="13">
        <v>8</v>
      </c>
      <c r="P925" s="39" t="str">
        <f t="shared" si="210"/>
        <v>SERVICE/ PARTS</v>
      </c>
      <c r="Q925" s="13" t="s">
        <v>47</v>
      </c>
      <c r="R925" s="13" t="s">
        <v>48</v>
      </c>
      <c r="S925" s="13" t="s">
        <v>37</v>
      </c>
      <c r="T925" s="13" t="s">
        <v>79</v>
      </c>
      <c r="U925" s="13" t="s">
        <v>57</v>
      </c>
      <c r="V925" s="13" t="s">
        <v>155</v>
      </c>
      <c r="W925" s="13" t="s">
        <v>50</v>
      </c>
      <c r="X925" s="192">
        <v>620</v>
      </c>
      <c r="Y925" s="193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85">
        <f t="shared" si="211"/>
        <v>668.60800000000006</v>
      </c>
      <c r="AD925" s="141">
        <v>0.1348</v>
      </c>
      <c r="AE925" s="186">
        <f t="shared" si="212"/>
        <v>0</v>
      </c>
      <c r="AF925" s="186" t="str">
        <f>IF(AND(COUNTIFS($J$18:J925,J925)=1,AE925=1),1,"")</f>
        <v/>
      </c>
      <c r="AG925" s="186" t="str">
        <f>IF(C925="","",IF(AND(COUNTIFS($J$18:J925,J925)=1,C925&lt;&gt;""),1,""))</f>
        <v/>
      </c>
      <c r="AH925" s="186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214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34</v>
      </c>
      <c r="B926" s="179">
        <v>2020</v>
      </c>
      <c r="C926" s="179">
        <v>1</v>
      </c>
      <c r="D926" s="39" t="str">
        <f t="shared" si="207"/>
        <v>Q4</v>
      </c>
      <c r="E926" s="13" t="s">
        <v>34</v>
      </c>
      <c r="F926" s="179">
        <v>2020</v>
      </c>
      <c r="G926" s="179">
        <v>2</v>
      </c>
      <c r="H926" s="191"/>
      <c r="I926" s="39" t="str">
        <f t="shared" si="209"/>
        <v>Q4</v>
      </c>
      <c r="J926" s="191" t="s">
        <v>1066</v>
      </c>
      <c r="K926" s="191" t="s">
        <v>1067</v>
      </c>
      <c r="L926" s="17" t="s">
        <v>78</v>
      </c>
      <c r="M926" s="13" t="s">
        <v>46</v>
      </c>
      <c r="N926" s="13">
        <v>1</v>
      </c>
      <c r="O926" s="13"/>
      <c r="P926" s="39" t="str">
        <f t="shared" si="210"/>
        <v>MAIN UNIT</v>
      </c>
      <c r="Q926" s="13" t="s">
        <v>55</v>
      </c>
      <c r="R926" s="13" t="s">
        <v>48</v>
      </c>
      <c r="S926" s="13" t="s">
        <v>36</v>
      </c>
      <c r="T926" s="13" t="s">
        <v>64</v>
      </c>
      <c r="U926" s="13" t="s">
        <v>65</v>
      </c>
      <c r="V926" s="13" t="s">
        <v>622</v>
      </c>
      <c r="W926" s="13" t="s">
        <v>95</v>
      </c>
      <c r="X926" s="192">
        <v>10736800</v>
      </c>
      <c r="Y926" s="193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85">
        <f t="shared" si="211"/>
        <v>90077.242543999993</v>
      </c>
      <c r="AD926" s="141">
        <v>0.1154</v>
      </c>
      <c r="AE926" s="186">
        <f t="shared" si="212"/>
        <v>1</v>
      </c>
      <c r="AF926" s="186">
        <f>IF(AND(COUNTIFS($J$18:J926,J926)=1,AE926=1),1,"")</f>
        <v>1</v>
      </c>
      <c r="AG926" s="186">
        <f>IF(C926="","",IF(AND(COUNTIFS($J$18:J926,J926)=1,C926&lt;&gt;""),1,""))</f>
        <v>1</v>
      </c>
      <c r="AH926" s="186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214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34</v>
      </c>
      <c r="B927" s="179">
        <v>2020</v>
      </c>
      <c r="C927" s="179">
        <v>1</v>
      </c>
      <c r="D927" s="39" t="str">
        <f t="shared" si="207"/>
        <v>Q4</v>
      </c>
      <c r="E927" s="13" t="s">
        <v>34</v>
      </c>
      <c r="F927" s="179">
        <v>2020</v>
      </c>
      <c r="G927" s="179">
        <v>2</v>
      </c>
      <c r="H927" s="191"/>
      <c r="I927" s="39" t="str">
        <f t="shared" si="209"/>
        <v>Q4</v>
      </c>
      <c r="J927" s="191" t="s">
        <v>1066</v>
      </c>
      <c r="K927" s="191" t="s">
        <v>1067</v>
      </c>
      <c r="L927" s="17" t="s">
        <v>54</v>
      </c>
      <c r="M927" s="13" t="s">
        <v>46</v>
      </c>
      <c r="N927" s="13">
        <v>1</v>
      </c>
      <c r="O927" s="13"/>
      <c r="P927" s="39" t="str">
        <f t="shared" si="210"/>
        <v>MAIN UNIT</v>
      </c>
      <c r="Q927" s="13" t="s">
        <v>55</v>
      </c>
      <c r="R927" s="13" t="s">
        <v>48</v>
      </c>
      <c r="S927" s="13" t="s">
        <v>36</v>
      </c>
      <c r="T927" s="13" t="s">
        <v>64</v>
      </c>
      <c r="U927" s="13" t="s">
        <v>65</v>
      </c>
      <c r="V927" s="13" t="s">
        <v>622</v>
      </c>
      <c r="W927" s="13" t="s">
        <v>95</v>
      </c>
      <c r="X927" s="192">
        <v>7158000</v>
      </c>
      <c r="Y927" s="193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85">
        <f t="shared" si="211"/>
        <v>60052.613639999996</v>
      </c>
      <c r="AD927" s="141">
        <v>0.1154</v>
      </c>
      <c r="AE927" s="186">
        <f t="shared" si="212"/>
        <v>1</v>
      </c>
      <c r="AF927" s="186" t="str">
        <f>IF(AND(COUNTIFS($J$18:J927,J927)=1,AE927=1),1,"")</f>
        <v/>
      </c>
      <c r="AG927" s="186" t="str">
        <f>IF(C927="","",IF(AND(COUNTIFS($J$18:J927,J927)=1,C927&lt;&gt;""),1,""))</f>
        <v/>
      </c>
      <c r="AH927" s="186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214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34</v>
      </c>
      <c r="B928" s="179">
        <v>2020</v>
      </c>
      <c r="C928" s="179">
        <v>2</v>
      </c>
      <c r="D928" s="39" t="str">
        <f t="shared" si="207"/>
        <v>Q4</v>
      </c>
      <c r="E928" s="13" t="s">
        <v>34</v>
      </c>
      <c r="F928" s="179">
        <v>2020</v>
      </c>
      <c r="G928" s="179">
        <v>2</v>
      </c>
      <c r="H928" s="191"/>
      <c r="I928" s="39" t="str">
        <f t="shared" si="209"/>
        <v>Q4</v>
      </c>
      <c r="J928" s="191" t="s">
        <v>1068</v>
      </c>
      <c r="K928" s="191" t="s">
        <v>1069</v>
      </c>
      <c r="L928" s="17" t="s">
        <v>78</v>
      </c>
      <c r="M928" s="13" t="s">
        <v>46</v>
      </c>
      <c r="N928" s="13">
        <v>1</v>
      </c>
      <c r="O928" s="13"/>
      <c r="P928" s="39" t="str">
        <f t="shared" si="210"/>
        <v>MAIN UNIT</v>
      </c>
      <c r="Q928" s="15" t="s">
        <v>47</v>
      </c>
      <c r="R928" s="13" t="s">
        <v>48</v>
      </c>
      <c r="S928" s="13" t="s">
        <v>36</v>
      </c>
      <c r="T928" s="13" t="s">
        <v>231</v>
      </c>
      <c r="U928" s="13" t="s">
        <v>65</v>
      </c>
      <c r="V928" s="13" t="s">
        <v>98</v>
      </c>
      <c r="W928" s="13" t="s">
        <v>95</v>
      </c>
      <c r="X928" s="192">
        <v>15884750</v>
      </c>
      <c r="Y928" s="193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85">
        <f t="shared" si="211"/>
        <v>204172.41026</v>
      </c>
      <c r="AD928" s="141">
        <v>0.17680000000000001</v>
      </c>
      <c r="AE928" s="186">
        <f t="shared" si="212"/>
        <v>0</v>
      </c>
      <c r="AF928" s="186" t="str">
        <f>IF(AND(COUNTIFS($J$18:J928,J928)=1,AE928=1),1,"")</f>
        <v/>
      </c>
      <c r="AG928" s="186">
        <f>IF(C928="","",IF(AND(COUNTIFS($J$18:J928,J928)=1,C928&lt;&gt;""),1,""))</f>
        <v>1</v>
      </c>
      <c r="AH928" s="186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214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34</v>
      </c>
      <c r="B929" s="179">
        <v>2020</v>
      </c>
      <c r="C929" s="179">
        <v>1</v>
      </c>
      <c r="D929" s="39" t="str">
        <f t="shared" si="207"/>
        <v>Q4</v>
      </c>
      <c r="E929" s="13" t="s">
        <v>34</v>
      </c>
      <c r="F929" s="179">
        <v>2020</v>
      </c>
      <c r="G929" s="179">
        <v>1</v>
      </c>
      <c r="H929" s="191"/>
      <c r="I929" s="39" t="str">
        <f t="shared" si="209"/>
        <v>Q4</v>
      </c>
      <c r="J929" s="191" t="s">
        <v>1070</v>
      </c>
      <c r="K929" s="191" t="s">
        <v>1071</v>
      </c>
      <c r="L929" s="17" t="s">
        <v>78</v>
      </c>
      <c r="M929" s="13" t="s">
        <v>46</v>
      </c>
      <c r="N929" s="13">
        <v>1</v>
      </c>
      <c r="O929" s="13"/>
      <c r="P929" s="39" t="str">
        <f t="shared" si="210"/>
        <v>MAIN UNIT</v>
      </c>
      <c r="Q929" s="13" t="s">
        <v>47</v>
      </c>
      <c r="R929" s="13" t="s">
        <v>48</v>
      </c>
      <c r="S929" s="13" t="s">
        <v>36</v>
      </c>
      <c r="T929" s="13" t="s">
        <v>64</v>
      </c>
      <c r="U929" s="13" t="s">
        <v>65</v>
      </c>
      <c r="V929" s="13" t="s">
        <v>98</v>
      </c>
      <c r="W929" s="13" t="s">
        <v>95</v>
      </c>
      <c r="X929" s="192">
        <v>15000000</v>
      </c>
      <c r="Y929" s="193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85">
        <f t="shared" si="211"/>
        <v>204765</v>
      </c>
      <c r="AD929" s="141">
        <v>0.187</v>
      </c>
      <c r="AE929" s="186">
        <f t="shared" si="212"/>
        <v>0</v>
      </c>
      <c r="AF929" s="186" t="str">
        <f>IF(AND(COUNTIFS($J$18:J929,J929)=1,AE929=1),1,"")</f>
        <v/>
      </c>
      <c r="AG929" s="186">
        <f>IF(C929="","",IF(AND(COUNTIFS($J$18:J929,J929)=1,C929&lt;&gt;""),1,""))</f>
        <v>1</v>
      </c>
      <c r="AH929" s="186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214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34</v>
      </c>
      <c r="B930" s="179">
        <v>2020</v>
      </c>
      <c r="C930" s="179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34</v>
      </c>
      <c r="F930" s="179">
        <v>2020</v>
      </c>
      <c r="G930" s="179">
        <v>1</v>
      </c>
      <c r="H930" s="191"/>
      <c r="I930" s="39" t="str">
        <f t="shared" si="209"/>
        <v>Q4</v>
      </c>
      <c r="J930" s="191" t="s">
        <v>1070</v>
      </c>
      <c r="K930" s="191" t="s">
        <v>1071</v>
      </c>
      <c r="L930" s="17" t="s">
        <v>54</v>
      </c>
      <c r="M930" s="13" t="s">
        <v>46</v>
      </c>
      <c r="N930" s="13">
        <v>1</v>
      </c>
      <c r="O930" s="13"/>
      <c r="P930" s="39" t="str">
        <f t="shared" si="210"/>
        <v>MAIN UNIT</v>
      </c>
      <c r="Q930" s="13" t="s">
        <v>47</v>
      </c>
      <c r="R930" s="13" t="s">
        <v>48</v>
      </c>
      <c r="S930" s="13" t="s">
        <v>36</v>
      </c>
      <c r="T930" s="13" t="s">
        <v>64</v>
      </c>
      <c r="U930" s="13" t="s">
        <v>65</v>
      </c>
      <c r="V930" s="13" t="s">
        <v>98</v>
      </c>
      <c r="W930" s="13" t="s">
        <v>95</v>
      </c>
      <c r="X930" s="192">
        <v>9442000</v>
      </c>
      <c r="Y930" s="193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85">
        <f t="shared" si="211"/>
        <v>128892.742</v>
      </c>
      <c r="AD930" s="141">
        <v>0.187</v>
      </c>
      <c r="AE930" s="186">
        <f t="shared" si="212"/>
        <v>0</v>
      </c>
      <c r="AF930" s="186" t="str">
        <f>IF(AND(COUNTIFS($J$18:J930,J930)=1,AE930=1),1,"")</f>
        <v/>
      </c>
      <c r="AG930" s="186" t="str">
        <f>IF(C930="","",IF(AND(COUNTIFS($J$18:J930,J930)=1,C930&lt;&gt;""),1,""))</f>
        <v/>
      </c>
      <c r="AH930" s="186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214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34</v>
      </c>
      <c r="B931" s="179">
        <v>2020</v>
      </c>
      <c r="C931" s="179">
        <v>3</v>
      </c>
      <c r="D931" s="39" t="str">
        <f t="shared" si="222"/>
        <v>Q4</v>
      </c>
      <c r="E931" s="13" t="s">
        <v>35</v>
      </c>
      <c r="F931" s="179">
        <v>2020</v>
      </c>
      <c r="G931" s="179">
        <v>7</v>
      </c>
      <c r="H931" s="191"/>
      <c r="I931" s="39" t="str">
        <f t="shared" si="209"/>
        <v>Q2</v>
      </c>
      <c r="J931" s="191" t="s">
        <v>1072</v>
      </c>
      <c r="K931" s="191" t="s">
        <v>1073</v>
      </c>
      <c r="L931" s="17" t="s">
        <v>78</v>
      </c>
      <c r="M931" s="13" t="s">
        <v>46</v>
      </c>
      <c r="N931" s="13">
        <v>1</v>
      </c>
      <c r="O931" s="13"/>
      <c r="P931" s="39" t="str">
        <f t="shared" si="210"/>
        <v>MAIN UNIT</v>
      </c>
      <c r="Q931" s="13" t="s">
        <v>47</v>
      </c>
      <c r="R931" s="13" t="s">
        <v>48</v>
      </c>
      <c r="S931" s="13" t="s">
        <v>36</v>
      </c>
      <c r="T931" s="13" t="s">
        <v>64</v>
      </c>
      <c r="U931" s="13" t="s">
        <v>65</v>
      </c>
      <c r="V931" s="13" t="s">
        <v>670</v>
      </c>
      <c r="W931" s="13" t="s">
        <v>95</v>
      </c>
      <c r="X931" s="192">
        <v>11000000</v>
      </c>
      <c r="Y931" s="193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85">
        <f t="shared" si="211"/>
        <v>81466.660000000018</v>
      </c>
      <c r="AD931" s="141">
        <v>0.1009</v>
      </c>
      <c r="AE931" s="186">
        <f t="shared" si="212"/>
        <v>0</v>
      </c>
      <c r="AF931" s="186" t="str">
        <f>IF(AND(COUNTIFS($J$18:J931,J931)=1,AE931=1),1,"")</f>
        <v/>
      </c>
      <c r="AG931" s="186">
        <f>IF(C931="","",IF(AND(COUNTIFS($J$18:J931,J931)=1,C931&lt;&gt;""),1,""))</f>
        <v>1</v>
      </c>
      <c r="AH931" s="186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214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35</v>
      </c>
      <c r="B932" s="179">
        <v>2020</v>
      </c>
      <c r="C932" s="179">
        <v>6</v>
      </c>
      <c r="D932" s="39" t="str">
        <f t="shared" si="222"/>
        <v>Q1</v>
      </c>
      <c r="E932" s="13" t="s">
        <v>35</v>
      </c>
      <c r="F932" s="179">
        <v>2020</v>
      </c>
      <c r="G932" s="179">
        <v>7</v>
      </c>
      <c r="H932" s="191"/>
      <c r="I932" s="39" t="str">
        <f t="shared" si="209"/>
        <v>Q2</v>
      </c>
      <c r="J932" s="191" t="s">
        <v>1074</v>
      </c>
      <c r="K932" s="191" t="s">
        <v>1075</v>
      </c>
      <c r="L932" s="17" t="s">
        <v>54</v>
      </c>
      <c r="M932" s="13" t="s">
        <v>46</v>
      </c>
      <c r="N932" s="13">
        <v>1</v>
      </c>
      <c r="O932" s="13"/>
      <c r="P932" s="39" t="str">
        <f t="shared" si="210"/>
        <v>MAIN UNIT</v>
      </c>
      <c r="Q932" s="13" t="s">
        <v>936</v>
      </c>
      <c r="R932" s="13" t="s">
        <v>48</v>
      </c>
      <c r="S932" s="13" t="s">
        <v>37</v>
      </c>
      <c r="T932" s="13" t="s">
        <v>74</v>
      </c>
      <c r="U932" s="13" t="s">
        <v>57</v>
      </c>
      <c r="V932" s="13" t="s">
        <v>58</v>
      </c>
      <c r="W932" s="13" t="s">
        <v>50</v>
      </c>
      <c r="X932" s="192">
        <v>750000</v>
      </c>
      <c r="Y932" s="193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85">
        <f t="shared" si="211"/>
        <v>68171.017699115051</v>
      </c>
      <c r="AD932" s="141">
        <v>9.3799999999999994E-2</v>
      </c>
      <c r="AE932" s="186">
        <f t="shared" si="212"/>
        <v>1</v>
      </c>
      <c r="AF932" s="186">
        <f>IF(AND(COUNTIFS($J$18:J932,J932)=1,AE932=1),1,"")</f>
        <v>1</v>
      </c>
      <c r="AG932" s="186">
        <f>IF(C932="","",IF(AND(COUNTIFS($J$18:J932,J932)=1,C932&lt;&gt;""),1,""))</f>
        <v>1</v>
      </c>
      <c r="AH932" s="186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214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35</v>
      </c>
      <c r="B933" s="179">
        <v>2020</v>
      </c>
      <c r="C933" s="179">
        <v>6</v>
      </c>
      <c r="D933" s="39" t="str">
        <f t="shared" si="222"/>
        <v>Q1</v>
      </c>
      <c r="E933" s="13" t="s">
        <v>35</v>
      </c>
      <c r="F933" s="179">
        <v>2020</v>
      </c>
      <c r="G933" s="179">
        <v>7</v>
      </c>
      <c r="H933" s="191"/>
      <c r="I933" s="39" t="str">
        <f t="shared" si="209"/>
        <v>Q2</v>
      </c>
      <c r="J933" s="191" t="s">
        <v>1076</v>
      </c>
      <c r="K933" s="191" t="s">
        <v>1077</v>
      </c>
      <c r="L933" s="17" t="s">
        <v>54</v>
      </c>
      <c r="M933" s="13" t="s">
        <v>46</v>
      </c>
      <c r="N933" s="13">
        <v>1</v>
      </c>
      <c r="O933" s="13"/>
      <c r="P933" s="39" t="str">
        <f t="shared" si="210"/>
        <v>MAIN UNIT</v>
      </c>
      <c r="Q933" s="13" t="s">
        <v>55</v>
      </c>
      <c r="R933" s="13" t="s">
        <v>48</v>
      </c>
      <c r="S933" s="13" t="s">
        <v>39</v>
      </c>
      <c r="T933" s="13" t="s">
        <v>161</v>
      </c>
      <c r="U933" s="13" t="s">
        <v>162</v>
      </c>
      <c r="V933" s="13" t="s">
        <v>163</v>
      </c>
      <c r="W933" s="13" t="s">
        <v>50</v>
      </c>
      <c r="X933" s="192">
        <v>650000</v>
      </c>
      <c r="Y933" s="193" t="s">
        <v>974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85">
        <f t="shared" si="211"/>
        <v>62797.765486725657</v>
      </c>
      <c r="AD933" s="141">
        <v>9.9699999999999997E-2</v>
      </c>
      <c r="AE933" s="186">
        <f t="shared" si="212"/>
        <v>1</v>
      </c>
      <c r="AF933" s="186">
        <f>IF(AND(COUNTIFS($J$18:J933,J933)=1,AE933=1),1,"")</f>
        <v>1</v>
      </c>
      <c r="AG933" s="186">
        <f>IF(C933="","",IF(AND(COUNTIFS($J$18:J933,J933)=1,C933&lt;&gt;""),1,""))</f>
        <v>1</v>
      </c>
      <c r="AH933" s="186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214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35</v>
      </c>
      <c r="B934" s="179">
        <v>2020</v>
      </c>
      <c r="C934" s="179">
        <v>6</v>
      </c>
      <c r="D934" s="39" t="str">
        <f t="shared" si="222"/>
        <v>Q1</v>
      </c>
      <c r="E934" s="13" t="s">
        <v>35</v>
      </c>
      <c r="F934" s="179">
        <v>2020</v>
      </c>
      <c r="G934" s="179">
        <v>7</v>
      </c>
      <c r="H934" s="191"/>
      <c r="I934" s="39" t="str">
        <f t="shared" si="209"/>
        <v>Q2</v>
      </c>
      <c r="J934" s="191" t="s">
        <v>1078</v>
      </c>
      <c r="K934" s="191" t="s">
        <v>319</v>
      </c>
      <c r="L934" s="17" t="s">
        <v>54</v>
      </c>
      <c r="M934" s="13" t="s">
        <v>46</v>
      </c>
      <c r="N934" s="13">
        <v>1</v>
      </c>
      <c r="O934" s="13"/>
      <c r="P934" s="39" t="str">
        <f t="shared" si="210"/>
        <v>MAIN UNIT</v>
      </c>
      <c r="Q934" s="13" t="s">
        <v>47</v>
      </c>
      <c r="R934" s="13" t="s">
        <v>48</v>
      </c>
      <c r="S934" s="13" t="s">
        <v>36</v>
      </c>
      <c r="T934" s="13" t="s">
        <v>64</v>
      </c>
      <c r="U934" s="13" t="s">
        <v>65</v>
      </c>
      <c r="V934" s="13" t="s">
        <v>288</v>
      </c>
      <c r="W934" s="13" t="s">
        <v>50</v>
      </c>
      <c r="X934" s="192">
        <v>780000</v>
      </c>
      <c r="Y934" s="193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85">
        <f t="shared" si="211"/>
        <v>105666.53097345134</v>
      </c>
      <c r="AD934" s="141">
        <v>0.13980000000000001</v>
      </c>
      <c r="AE934" s="186">
        <f t="shared" si="212"/>
        <v>0</v>
      </c>
      <c r="AF934" s="186" t="str">
        <f>IF(AND(COUNTIFS($J$18:J934,J934)=1,AE934=1),1,"")</f>
        <v/>
      </c>
      <c r="AG934" s="186">
        <f>IF(C934="","",IF(AND(COUNTIFS($J$18:J934,J934)=1,C934&lt;&gt;""),1,""))</f>
        <v>1</v>
      </c>
      <c r="AH934" s="186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214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35</v>
      </c>
      <c r="B935" s="179">
        <v>2020</v>
      </c>
      <c r="C935" s="179">
        <v>6</v>
      </c>
      <c r="D935" s="39" t="str">
        <f t="shared" si="222"/>
        <v>Q1</v>
      </c>
      <c r="E935" s="13" t="s">
        <v>35</v>
      </c>
      <c r="F935" s="179">
        <v>2020</v>
      </c>
      <c r="G935" s="179">
        <v>7</v>
      </c>
      <c r="H935" s="191"/>
      <c r="I935" s="39" t="str">
        <f t="shared" si="209"/>
        <v>Q2</v>
      </c>
      <c r="J935" s="191" t="s">
        <v>1078</v>
      </c>
      <c r="K935" s="191" t="s">
        <v>319</v>
      </c>
      <c r="L935" s="17" t="s">
        <v>78</v>
      </c>
      <c r="M935" s="13" t="s">
        <v>46</v>
      </c>
      <c r="N935" s="13">
        <v>1</v>
      </c>
      <c r="O935" s="13"/>
      <c r="P935" s="39" t="str">
        <f t="shared" si="210"/>
        <v>MAIN UNIT</v>
      </c>
      <c r="Q935" s="13" t="s">
        <v>47</v>
      </c>
      <c r="R935" s="13" t="s">
        <v>48</v>
      </c>
      <c r="S935" s="13" t="s">
        <v>36</v>
      </c>
      <c r="T935" s="13" t="s">
        <v>64</v>
      </c>
      <c r="U935" s="13" t="s">
        <v>65</v>
      </c>
      <c r="V935" s="13" t="s">
        <v>288</v>
      </c>
      <c r="W935" s="13" t="s">
        <v>50</v>
      </c>
      <c r="X935" s="192">
        <v>1000000</v>
      </c>
      <c r="Y935" s="193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85">
        <f t="shared" si="211"/>
        <v>135469.91150442479</v>
      </c>
      <c r="AD935" s="141">
        <v>0.13980000000000001</v>
      </c>
      <c r="AE935" s="186">
        <f t="shared" si="212"/>
        <v>0</v>
      </c>
      <c r="AF935" s="186" t="str">
        <f>IF(AND(COUNTIFS($J$18:J935,J935)=1,AE935=1),1,"")</f>
        <v/>
      </c>
      <c r="AG935" s="186" t="str">
        <f>IF(C935="","",IF(AND(COUNTIFS($J$18:J935,J935)=1,C935&lt;&gt;""),1,""))</f>
        <v/>
      </c>
      <c r="AH935" s="186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214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35</v>
      </c>
      <c r="B936" s="179">
        <v>2020</v>
      </c>
      <c r="C936" s="179">
        <v>6</v>
      </c>
      <c r="D936" s="39" t="str">
        <f t="shared" si="222"/>
        <v>Q1</v>
      </c>
      <c r="E936" s="13" t="s">
        <v>35</v>
      </c>
      <c r="F936" s="179">
        <v>2020</v>
      </c>
      <c r="G936" s="179">
        <v>7</v>
      </c>
      <c r="H936" s="191"/>
      <c r="I936" s="39" t="str">
        <f t="shared" si="209"/>
        <v>Q2</v>
      </c>
      <c r="J936" s="191" t="s">
        <v>1078</v>
      </c>
      <c r="K936" s="191" t="s">
        <v>319</v>
      </c>
      <c r="L936" s="17" t="s">
        <v>78</v>
      </c>
      <c r="M936" s="13" t="s">
        <v>46</v>
      </c>
      <c r="N936" s="13">
        <v>1</v>
      </c>
      <c r="O936" s="13"/>
      <c r="P936" s="39" t="str">
        <f t="shared" si="210"/>
        <v>MAIN UNIT</v>
      </c>
      <c r="Q936" s="13" t="s">
        <v>47</v>
      </c>
      <c r="R936" s="13" t="s">
        <v>48</v>
      </c>
      <c r="S936" s="13" t="s">
        <v>36</v>
      </c>
      <c r="T936" s="13" t="s">
        <v>64</v>
      </c>
      <c r="U936" s="13" t="s">
        <v>65</v>
      </c>
      <c r="V936" s="13" t="s">
        <v>288</v>
      </c>
      <c r="W936" s="13" t="s">
        <v>50</v>
      </c>
      <c r="X936" s="192">
        <v>1000000</v>
      </c>
      <c r="Y936" s="193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85">
        <f t="shared" si="211"/>
        <v>135469.91150442479</v>
      </c>
      <c r="AD936" s="141">
        <v>0.13980000000000001</v>
      </c>
      <c r="AE936" s="186">
        <f t="shared" si="212"/>
        <v>0</v>
      </c>
      <c r="AF936" s="186" t="str">
        <f>IF(AND(COUNTIFS($J$18:J936,J936)=1,AE936=1),1,"")</f>
        <v/>
      </c>
      <c r="AG936" s="186" t="str">
        <f>IF(C936="","",IF(AND(COUNTIFS($J$18:J936,J936)=1,C936&lt;&gt;""),1,""))</f>
        <v/>
      </c>
      <c r="AH936" s="186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214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35</v>
      </c>
      <c r="B937" s="179">
        <v>2020</v>
      </c>
      <c r="C937" s="179">
        <v>6</v>
      </c>
      <c r="D937" s="39" t="str">
        <f t="shared" si="222"/>
        <v>Q1</v>
      </c>
      <c r="E937" s="13" t="s">
        <v>35</v>
      </c>
      <c r="F937" s="179">
        <v>2020</v>
      </c>
      <c r="G937" s="179">
        <v>7</v>
      </c>
      <c r="H937" s="191"/>
      <c r="I937" s="39" t="str">
        <f t="shared" si="209"/>
        <v>Q2</v>
      </c>
      <c r="J937" s="191" t="s">
        <v>1079</v>
      </c>
      <c r="K937" s="191" t="s">
        <v>1080</v>
      </c>
      <c r="L937" s="17" t="s">
        <v>54</v>
      </c>
      <c r="M937" s="13" t="s">
        <v>46</v>
      </c>
      <c r="N937" s="13">
        <v>1</v>
      </c>
      <c r="O937" s="13"/>
      <c r="P937" s="39" t="str">
        <f t="shared" si="210"/>
        <v>MAIN UNIT</v>
      </c>
      <c r="Q937" s="13" t="s">
        <v>47</v>
      </c>
      <c r="R937" s="13" t="s">
        <v>48</v>
      </c>
      <c r="S937" s="13" t="s">
        <v>36</v>
      </c>
      <c r="T937" s="13" t="s">
        <v>64</v>
      </c>
      <c r="U937" s="13" t="s">
        <v>65</v>
      </c>
      <c r="V937" s="13" t="s">
        <v>288</v>
      </c>
      <c r="W937" s="13" t="s">
        <v>50</v>
      </c>
      <c r="X937" s="192">
        <v>690000</v>
      </c>
      <c r="Y937" s="193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85">
        <f t="shared" si="211"/>
        <v>110056.22123893807</v>
      </c>
      <c r="AD937" s="141">
        <v>0.1646</v>
      </c>
      <c r="AE937" s="186">
        <f t="shared" si="212"/>
        <v>0</v>
      </c>
      <c r="AF937" s="186" t="str">
        <f>IF(AND(COUNTIFS($J$18:J937,J937)=1,AE937=1),1,"")</f>
        <v/>
      </c>
      <c r="AG937" s="186">
        <f>IF(C937="","",IF(AND(COUNTIFS($J$18:J937,J937)=1,C937&lt;&gt;""),1,""))</f>
        <v>1</v>
      </c>
      <c r="AH937" s="186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214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35</v>
      </c>
      <c r="B938" s="179">
        <v>2020</v>
      </c>
      <c r="C938" s="179">
        <v>6</v>
      </c>
      <c r="D938" s="39" t="str">
        <f t="shared" si="222"/>
        <v>Q1</v>
      </c>
      <c r="E938" s="13" t="s">
        <v>35</v>
      </c>
      <c r="F938" s="179">
        <v>2020</v>
      </c>
      <c r="G938" s="179">
        <v>7</v>
      </c>
      <c r="H938" s="191"/>
      <c r="I938" s="39" t="str">
        <f t="shared" si="209"/>
        <v>Q2</v>
      </c>
      <c r="J938" s="191" t="s">
        <v>1081</v>
      </c>
      <c r="K938" s="191" t="s">
        <v>319</v>
      </c>
      <c r="L938" s="17" t="s">
        <v>54</v>
      </c>
      <c r="M938" s="13" t="s">
        <v>46</v>
      </c>
      <c r="N938" s="13">
        <v>1</v>
      </c>
      <c r="O938" s="13"/>
      <c r="P938" s="39" t="str">
        <f t="shared" si="210"/>
        <v>MAIN UNIT</v>
      </c>
      <c r="Q938" s="13" t="s">
        <v>47</v>
      </c>
      <c r="R938" s="13" t="s">
        <v>48</v>
      </c>
      <c r="S938" s="13" t="s">
        <v>36</v>
      </c>
      <c r="T938" s="13" t="s">
        <v>64</v>
      </c>
      <c r="U938" s="13" t="s">
        <v>65</v>
      </c>
      <c r="V938" s="13" t="s">
        <v>288</v>
      </c>
      <c r="W938" s="13" t="s">
        <v>50</v>
      </c>
      <c r="X938" s="192">
        <v>540000</v>
      </c>
      <c r="Y938" s="193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85">
        <f t="shared" si="211"/>
        <v>87334.486725663723</v>
      </c>
      <c r="AD938" s="141">
        <v>0.16689999999999999</v>
      </c>
      <c r="AE938" s="186">
        <f t="shared" si="212"/>
        <v>0</v>
      </c>
      <c r="AF938" s="186" t="str">
        <f>IF(AND(COUNTIFS($J$18:J938,J938)=1,AE938=1),1,"")</f>
        <v/>
      </c>
      <c r="AG938" s="186">
        <f>IF(C938="","",IF(AND(COUNTIFS($J$18:J938,J938)=1,C938&lt;&gt;""),1,""))</f>
        <v>1</v>
      </c>
      <c r="AH938" s="186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214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35</v>
      </c>
      <c r="B939" s="179">
        <v>2020</v>
      </c>
      <c r="C939" s="179">
        <v>6</v>
      </c>
      <c r="D939" s="39" t="str">
        <f t="shared" si="222"/>
        <v>Q1</v>
      </c>
      <c r="E939" s="13" t="s">
        <v>35</v>
      </c>
      <c r="F939" s="179">
        <v>2020</v>
      </c>
      <c r="G939" s="179">
        <v>7</v>
      </c>
      <c r="H939" s="191"/>
      <c r="I939" s="39" t="str">
        <f t="shared" si="209"/>
        <v>Q2</v>
      </c>
      <c r="J939" s="191" t="s">
        <v>1082</v>
      </c>
      <c r="K939" s="191" t="s">
        <v>1083</v>
      </c>
      <c r="L939" s="17" t="s">
        <v>78</v>
      </c>
      <c r="M939" s="13" t="s">
        <v>46</v>
      </c>
      <c r="N939" s="13">
        <v>1</v>
      </c>
      <c r="O939" s="13"/>
      <c r="P939" s="39" t="str">
        <f t="shared" si="210"/>
        <v>MAIN UNIT</v>
      </c>
      <c r="Q939" s="13" t="s">
        <v>55</v>
      </c>
      <c r="R939" s="13" t="s">
        <v>48</v>
      </c>
      <c r="S939" s="13" t="s">
        <v>36</v>
      </c>
      <c r="T939" s="13" t="s">
        <v>64</v>
      </c>
      <c r="U939" s="13" t="s">
        <v>65</v>
      </c>
      <c r="V939" s="13" t="s">
        <v>113</v>
      </c>
      <c r="W939" s="13" t="s">
        <v>95</v>
      </c>
      <c r="X939" s="192">
        <v>11430000</v>
      </c>
      <c r="Y939" s="193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85">
        <f t="shared" si="211"/>
        <v>84651.265800000008</v>
      </c>
      <c r="AD939" s="141">
        <v>0.1009</v>
      </c>
      <c r="AE939" s="186">
        <f t="shared" si="212"/>
        <v>1</v>
      </c>
      <c r="AF939" s="186">
        <f>IF(AND(COUNTIFS($J$18:J939,J939)=1,AE939=1),1,"")</f>
        <v>1</v>
      </c>
      <c r="AG939" s="186">
        <f>IF(C939="","",IF(AND(COUNTIFS($J$18:J939,J939)=1,C939&lt;&gt;""),1,""))</f>
        <v>1</v>
      </c>
      <c r="AH939" s="186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214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6.4">
      <c r="A940" s="13" t="s">
        <v>35</v>
      </c>
      <c r="B940" s="179">
        <v>2020</v>
      </c>
      <c r="C940" s="179">
        <v>6</v>
      </c>
      <c r="D940" s="39" t="str">
        <f t="shared" si="222"/>
        <v>Q1</v>
      </c>
      <c r="E940" s="13" t="s">
        <v>35</v>
      </c>
      <c r="F940" s="179">
        <v>2020</v>
      </c>
      <c r="G940" s="179">
        <v>7</v>
      </c>
      <c r="H940" s="191"/>
      <c r="I940" s="39" t="str">
        <f t="shared" si="209"/>
        <v>Q2</v>
      </c>
      <c r="J940" s="191" t="s">
        <v>1084</v>
      </c>
      <c r="K940" s="191" t="s">
        <v>1085</v>
      </c>
      <c r="L940" s="17" t="s">
        <v>479</v>
      </c>
      <c r="M940" s="13" t="s">
        <v>46</v>
      </c>
      <c r="N940" s="13">
        <v>0</v>
      </c>
      <c r="O940" s="13">
        <v>1</v>
      </c>
      <c r="P940" s="39" t="str">
        <f t="shared" si="210"/>
        <v>SERVICE/ PARTS</v>
      </c>
      <c r="Q940" s="13" t="s">
        <v>47</v>
      </c>
      <c r="R940" s="13" t="s">
        <v>48</v>
      </c>
      <c r="S940" s="13" t="s">
        <v>37</v>
      </c>
      <c r="T940" s="13" t="s">
        <v>154</v>
      </c>
      <c r="U940" s="13" t="s">
        <v>57</v>
      </c>
      <c r="V940" s="13" t="s">
        <v>994</v>
      </c>
      <c r="W940" s="13" t="s">
        <v>650</v>
      </c>
      <c r="X940" s="192">
        <v>295000</v>
      </c>
      <c r="Y940" s="193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85">
        <f t="shared" si="211"/>
        <v>28271.834070796463</v>
      </c>
      <c r="AD940" s="141">
        <v>9.8900000000000002E-2</v>
      </c>
      <c r="AE940" s="186">
        <f t="shared" si="212"/>
        <v>0</v>
      </c>
      <c r="AF940" s="186" t="str">
        <f>IF(AND(COUNTIFS($J$18:J940,J940)=1,AE940=1),1,"")</f>
        <v/>
      </c>
      <c r="AG940" s="186">
        <f>IF(C940="","",IF(AND(COUNTIFS($J$18:J940,J940)=1,C940&lt;&gt;""),1,""))</f>
        <v>1</v>
      </c>
      <c r="AH940" s="186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214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35</v>
      </c>
      <c r="B941" s="179">
        <v>2020</v>
      </c>
      <c r="C941" s="179">
        <v>6</v>
      </c>
      <c r="D941" s="39" t="str">
        <f t="shared" si="222"/>
        <v>Q1</v>
      </c>
      <c r="E941" s="13" t="s">
        <v>35</v>
      </c>
      <c r="F941" s="179">
        <v>2020</v>
      </c>
      <c r="G941" s="179">
        <v>7</v>
      </c>
      <c r="H941" s="191"/>
      <c r="I941" s="39" t="str">
        <f t="shared" si="209"/>
        <v>Q2</v>
      </c>
      <c r="J941" s="191" t="s">
        <v>1006</v>
      </c>
      <c r="K941" s="191" t="s">
        <v>1007</v>
      </c>
      <c r="L941" s="17" t="s">
        <v>271</v>
      </c>
      <c r="M941" s="13" t="s">
        <v>46</v>
      </c>
      <c r="N941" s="13">
        <v>3</v>
      </c>
      <c r="O941" s="13"/>
      <c r="P941" s="39" t="str">
        <f t="shared" si="210"/>
        <v>MAIN UNIT</v>
      </c>
      <c r="Q941" s="13" t="s">
        <v>586</v>
      </c>
      <c r="R941" s="13" t="s">
        <v>48</v>
      </c>
      <c r="S941" s="13" t="s">
        <v>39</v>
      </c>
      <c r="T941" s="13" t="s">
        <v>129</v>
      </c>
      <c r="U941" s="13" t="s">
        <v>991</v>
      </c>
      <c r="V941" s="13" t="s">
        <v>131</v>
      </c>
      <c r="W941" s="13" t="s">
        <v>50</v>
      </c>
      <c r="X941" s="192">
        <v>1500000</v>
      </c>
      <c r="Y941" s="193" t="s">
        <v>974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85">
        <f t="shared" si="211"/>
        <v>509756.41592920356</v>
      </c>
      <c r="AD941" s="141">
        <v>0.1169</v>
      </c>
      <c r="AE941" s="186">
        <f t="shared" si="212"/>
        <v>0</v>
      </c>
      <c r="AF941" s="186" t="str">
        <f>IF(AND(COUNTIFS($J$18:J941,J941)=1,AE941=1),1,"")</f>
        <v/>
      </c>
      <c r="AG941" s="186" t="str">
        <f>IF(C941="","",IF(AND(COUNTIFS($J$18:J941,J941)=1,C941&lt;&gt;""),1,""))</f>
        <v/>
      </c>
      <c r="AH941" s="186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214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35</v>
      </c>
      <c r="B942" s="179">
        <v>2020</v>
      </c>
      <c r="C942" s="179">
        <v>6</v>
      </c>
      <c r="D942" s="39" t="str">
        <f t="shared" si="222"/>
        <v>Q1</v>
      </c>
      <c r="E942" s="13" t="s">
        <v>35</v>
      </c>
      <c r="F942" s="179">
        <v>2020</v>
      </c>
      <c r="G942" s="179">
        <v>7</v>
      </c>
      <c r="H942" s="191"/>
      <c r="I942" s="39" t="str">
        <f t="shared" si="209"/>
        <v>Q2</v>
      </c>
      <c r="J942" s="191" t="s">
        <v>1086</v>
      </c>
      <c r="K942" s="191" t="s">
        <v>1087</v>
      </c>
      <c r="L942" s="17" t="s">
        <v>78</v>
      </c>
      <c r="M942" s="13" t="s">
        <v>46</v>
      </c>
      <c r="N942" s="13">
        <v>1</v>
      </c>
      <c r="O942" s="13"/>
      <c r="P942" s="39" t="str">
        <f t="shared" si="210"/>
        <v>MAIN UNIT</v>
      </c>
      <c r="Q942" s="13" t="s">
        <v>47</v>
      </c>
      <c r="R942" s="13" t="s">
        <v>48</v>
      </c>
      <c r="S942" s="13" t="s">
        <v>36</v>
      </c>
      <c r="T942" s="13" t="s">
        <v>64</v>
      </c>
      <c r="U942" s="13" t="s">
        <v>65</v>
      </c>
      <c r="V942" s="13" t="s">
        <v>1053</v>
      </c>
      <c r="W942" s="13" t="s">
        <v>1013</v>
      </c>
      <c r="X942" s="192">
        <v>848000</v>
      </c>
      <c r="Y942" s="193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85">
        <f t="shared" si="211"/>
        <v>104935.49734513275</v>
      </c>
      <c r="AD942" s="141">
        <v>0.12770000000000001</v>
      </c>
      <c r="AE942" s="186">
        <f t="shared" si="212"/>
        <v>0</v>
      </c>
      <c r="AF942" s="186" t="str">
        <f>IF(AND(COUNTIFS($J$18:J942,J942)=1,AE942=1),1,"")</f>
        <v/>
      </c>
      <c r="AG942" s="186">
        <f>IF(C942="","",IF(AND(COUNTIFS($J$18:J942,J942)=1,C942&lt;&gt;""),1,""))</f>
        <v>1</v>
      </c>
      <c r="AH942" s="186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214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35</v>
      </c>
      <c r="B943" s="179">
        <v>2020</v>
      </c>
      <c r="C943" s="179">
        <v>6</v>
      </c>
      <c r="D943" s="39" t="str">
        <f t="shared" si="222"/>
        <v>Q1</v>
      </c>
      <c r="E943" s="13" t="s">
        <v>35</v>
      </c>
      <c r="F943" s="179">
        <v>2020</v>
      </c>
      <c r="G943" s="179">
        <v>7</v>
      </c>
      <c r="H943" s="191"/>
      <c r="I943" s="39" t="str">
        <f t="shared" si="209"/>
        <v>Q2</v>
      </c>
      <c r="J943" s="191" t="s">
        <v>1086</v>
      </c>
      <c r="K943" s="191" t="s">
        <v>1087</v>
      </c>
      <c r="L943" s="17" t="s">
        <v>54</v>
      </c>
      <c r="M943" s="13" t="s">
        <v>46</v>
      </c>
      <c r="N943" s="13">
        <v>1</v>
      </c>
      <c r="O943" s="13"/>
      <c r="P943" s="39" t="str">
        <f t="shared" si="210"/>
        <v>MAIN UNIT</v>
      </c>
      <c r="Q943" s="13" t="s">
        <v>47</v>
      </c>
      <c r="R943" s="13" t="s">
        <v>48</v>
      </c>
      <c r="S943" s="13" t="s">
        <v>36</v>
      </c>
      <c r="T943" s="13" t="s">
        <v>64</v>
      </c>
      <c r="U943" s="13" t="s">
        <v>65</v>
      </c>
      <c r="V943" s="13" t="s">
        <v>1053</v>
      </c>
      <c r="W943" s="13" t="s">
        <v>1013</v>
      </c>
      <c r="X943" s="192">
        <v>580000</v>
      </c>
      <c r="Y943" s="193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85">
        <f t="shared" si="211"/>
        <v>71771.920353982307</v>
      </c>
      <c r="AD943" s="141">
        <v>0.12770000000000001</v>
      </c>
      <c r="AE943" s="186">
        <f t="shared" si="212"/>
        <v>0</v>
      </c>
      <c r="AF943" s="186" t="str">
        <f>IF(AND(COUNTIFS($J$18:J943,J943)=1,AE943=1),1,"")</f>
        <v/>
      </c>
      <c r="AG943" s="186" t="str">
        <f>IF(C943="","",IF(AND(COUNTIFS($J$18:J943,J943)=1,C943&lt;&gt;""),1,""))</f>
        <v/>
      </c>
      <c r="AH943" s="186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214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35</v>
      </c>
      <c r="B944" s="179">
        <v>2020</v>
      </c>
      <c r="C944" s="179">
        <v>6</v>
      </c>
      <c r="D944" s="39" t="str">
        <f t="shared" si="222"/>
        <v>Q1</v>
      </c>
      <c r="E944" s="13" t="s">
        <v>35</v>
      </c>
      <c r="F944" s="179">
        <v>2020</v>
      </c>
      <c r="G944" s="179">
        <v>7</v>
      </c>
      <c r="H944" s="191"/>
      <c r="I944" s="39" t="str">
        <f t="shared" si="209"/>
        <v>Q2</v>
      </c>
      <c r="J944" s="191" t="s">
        <v>1086</v>
      </c>
      <c r="K944" s="191" t="s">
        <v>1087</v>
      </c>
      <c r="L944" s="17" t="s">
        <v>54</v>
      </c>
      <c r="M944" s="13" t="s">
        <v>46</v>
      </c>
      <c r="N944" s="13">
        <v>1</v>
      </c>
      <c r="O944" s="13"/>
      <c r="P944" s="39" t="str">
        <f t="shared" si="210"/>
        <v>MAIN UNIT</v>
      </c>
      <c r="Q944" s="13" t="s">
        <v>47</v>
      </c>
      <c r="R944" s="13" t="s">
        <v>48</v>
      </c>
      <c r="S944" s="13" t="s">
        <v>36</v>
      </c>
      <c r="T944" s="13" t="s">
        <v>64</v>
      </c>
      <c r="U944" s="13" t="s">
        <v>65</v>
      </c>
      <c r="V944" s="13" t="s">
        <v>1053</v>
      </c>
      <c r="W944" s="13" t="s">
        <v>1013</v>
      </c>
      <c r="X944" s="192">
        <v>580000</v>
      </c>
      <c r="Y944" s="193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85">
        <f t="shared" si="211"/>
        <v>71771.920353982307</v>
      </c>
      <c r="AD944" s="141">
        <v>0.12770000000000001</v>
      </c>
      <c r="AE944" s="186">
        <f t="shared" si="212"/>
        <v>0</v>
      </c>
      <c r="AF944" s="186" t="str">
        <f>IF(AND(COUNTIFS($J$18:J944,J944)=1,AE944=1),1,"")</f>
        <v/>
      </c>
      <c r="AG944" s="186" t="str">
        <f>IF(C944="","",IF(AND(COUNTIFS($J$18:J944,J944)=1,C944&lt;&gt;""),1,""))</f>
        <v/>
      </c>
      <c r="AH944" s="186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214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35</v>
      </c>
      <c r="B945" s="179">
        <v>2020</v>
      </c>
      <c r="C945" s="179">
        <v>6</v>
      </c>
      <c r="D945" s="39" t="str">
        <f t="shared" si="222"/>
        <v>Q1</v>
      </c>
      <c r="E945" s="13" t="s">
        <v>35</v>
      </c>
      <c r="F945" s="179">
        <v>2020</v>
      </c>
      <c r="G945" s="179">
        <v>7</v>
      </c>
      <c r="H945" s="191"/>
      <c r="I945" s="39" t="str">
        <f t="shared" si="209"/>
        <v>Q2</v>
      </c>
      <c r="J945" s="191" t="s">
        <v>1088</v>
      </c>
      <c r="K945" s="191" t="s">
        <v>1089</v>
      </c>
      <c r="L945" s="17" t="s">
        <v>271</v>
      </c>
      <c r="M945" s="13" t="s">
        <v>46</v>
      </c>
      <c r="N945" s="13">
        <v>1</v>
      </c>
      <c r="O945" s="13"/>
      <c r="P945" s="39" t="str">
        <f t="shared" si="210"/>
        <v>MAIN UNIT</v>
      </c>
      <c r="Q945" s="13" t="s">
        <v>1090</v>
      </c>
      <c r="R945" s="13" t="s">
        <v>48</v>
      </c>
      <c r="S945" s="13" t="s">
        <v>36</v>
      </c>
      <c r="T945" s="13" t="s">
        <v>64</v>
      </c>
      <c r="U945" s="13" t="s">
        <v>65</v>
      </c>
      <c r="V945" s="13" t="s">
        <v>1091</v>
      </c>
      <c r="W945" s="13" t="s">
        <v>1013</v>
      </c>
      <c r="X945" s="192">
        <v>1500000</v>
      </c>
      <c r="Y945" s="193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85">
        <f t="shared" si="211"/>
        <v>134888.49557522126</v>
      </c>
      <c r="AD945" s="141">
        <v>9.2799999999999994E-2</v>
      </c>
      <c r="AE945" s="186">
        <f t="shared" si="212"/>
        <v>1</v>
      </c>
      <c r="AF945" s="186">
        <f>IF(AND(COUNTIFS($J$18:J945,J945)=1,AE945=1),1,"")</f>
        <v>1</v>
      </c>
      <c r="AG945" s="186">
        <f>IF(C945="","",IF(AND(COUNTIFS($J$18:J945,J945)=1,C945&lt;&gt;""),1,""))</f>
        <v>1</v>
      </c>
      <c r="AH945" s="186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214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35</v>
      </c>
      <c r="B946" s="179">
        <v>2020</v>
      </c>
      <c r="C946" s="179">
        <v>6</v>
      </c>
      <c r="D946" s="39" t="str">
        <f t="shared" si="222"/>
        <v>Q1</v>
      </c>
      <c r="E946" s="13" t="s">
        <v>35</v>
      </c>
      <c r="F946" s="179">
        <v>2020</v>
      </c>
      <c r="G946" s="179">
        <v>7</v>
      </c>
      <c r="H946" s="191"/>
      <c r="I946" s="39" t="str">
        <f t="shared" si="209"/>
        <v>Q2</v>
      </c>
      <c r="J946" s="191" t="s">
        <v>1010</v>
      </c>
      <c r="K946" s="191" t="s">
        <v>1011</v>
      </c>
      <c r="L946" s="17" t="s">
        <v>54</v>
      </c>
      <c r="M946" s="13" t="s">
        <v>46</v>
      </c>
      <c r="N946" s="13">
        <v>1</v>
      </c>
      <c r="O946" s="13"/>
      <c r="P946" s="39" t="str">
        <f t="shared" si="210"/>
        <v>MAIN UNIT</v>
      </c>
      <c r="Q946" s="13" t="s">
        <v>1090</v>
      </c>
      <c r="R946" s="13" t="s">
        <v>48</v>
      </c>
      <c r="S946" s="13" t="s">
        <v>36</v>
      </c>
      <c r="T946" s="13" t="s">
        <v>64</v>
      </c>
      <c r="U946" s="13" t="s">
        <v>65</v>
      </c>
      <c r="V946" s="13" t="s">
        <v>1012</v>
      </c>
      <c r="W946" s="13" t="s">
        <v>1013</v>
      </c>
      <c r="X946" s="192">
        <v>800000</v>
      </c>
      <c r="Y946" s="193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85">
        <f t="shared" si="211"/>
        <v>127446.37168141593</v>
      </c>
      <c r="AD946" s="141">
        <v>0.16439999999999999</v>
      </c>
      <c r="AE946" s="186">
        <f t="shared" si="212"/>
        <v>1</v>
      </c>
      <c r="AF946" s="186" t="str">
        <f>IF(AND(COUNTIFS($J$18:J946,J946)=1,AE946=1),1,"")</f>
        <v/>
      </c>
      <c r="AG946" s="186" t="str">
        <f>IF(C946="","",IF(AND(COUNTIFS($J$18:J946,J946)=1,C946&lt;&gt;""),1,""))</f>
        <v/>
      </c>
      <c r="AH946" s="186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214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35</v>
      </c>
      <c r="B947" s="179">
        <v>2020</v>
      </c>
      <c r="C947" s="179">
        <v>6</v>
      </c>
      <c r="D947" s="39" t="str">
        <f t="shared" si="222"/>
        <v>Q1</v>
      </c>
      <c r="E947" s="13" t="s">
        <v>35</v>
      </c>
      <c r="F947" s="179">
        <v>2020</v>
      </c>
      <c r="G947" s="179">
        <v>7</v>
      </c>
      <c r="H947" s="191"/>
      <c r="I947" s="39" t="str">
        <f t="shared" si="209"/>
        <v>Q2</v>
      </c>
      <c r="J947" s="191" t="s">
        <v>1092</v>
      </c>
      <c r="K947" s="191" t="s">
        <v>1015</v>
      </c>
      <c r="L947" s="17" t="s">
        <v>78</v>
      </c>
      <c r="M947" s="13" t="s">
        <v>46</v>
      </c>
      <c r="N947" s="13">
        <v>1</v>
      </c>
      <c r="O947" s="13"/>
      <c r="P947" s="39" t="str">
        <f t="shared" si="210"/>
        <v>MAIN UNIT</v>
      </c>
      <c r="Q947" s="13" t="s">
        <v>47</v>
      </c>
      <c r="R947" s="13" t="s">
        <v>48</v>
      </c>
      <c r="S947" s="13" t="s">
        <v>36</v>
      </c>
      <c r="T947" s="13" t="s">
        <v>64</v>
      </c>
      <c r="U947" s="13" t="s">
        <v>65</v>
      </c>
      <c r="V947" s="13" t="s">
        <v>1016</v>
      </c>
      <c r="W947" s="13" t="s">
        <v>1017</v>
      </c>
      <c r="X947" s="192">
        <v>12169500</v>
      </c>
      <c r="Y947" s="193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85">
        <f t="shared" si="211"/>
        <v>148367.37993</v>
      </c>
      <c r="AD947" s="141">
        <v>0.1661</v>
      </c>
      <c r="AE947" s="186">
        <f t="shared" si="212"/>
        <v>0</v>
      </c>
      <c r="AF947" s="186" t="str">
        <f>IF(AND(COUNTIFS($J$18:J947,J947)=1,AE947=1),1,"")</f>
        <v/>
      </c>
      <c r="AG947" s="186">
        <f>IF(C947="","",IF(AND(COUNTIFS($J$18:J947,J947)=1,C947&lt;&gt;""),1,""))</f>
        <v>1</v>
      </c>
      <c r="AH947" s="186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214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35</v>
      </c>
      <c r="B948" s="179">
        <v>2020</v>
      </c>
      <c r="C948" s="179">
        <v>6</v>
      </c>
      <c r="D948" s="39" t="str">
        <f t="shared" si="222"/>
        <v>Q1</v>
      </c>
      <c r="E948" s="13" t="s">
        <v>35</v>
      </c>
      <c r="F948" s="179">
        <v>2020</v>
      </c>
      <c r="G948" s="179">
        <v>7</v>
      </c>
      <c r="H948" s="191"/>
      <c r="I948" s="39" t="str">
        <f t="shared" si="209"/>
        <v>Q2</v>
      </c>
      <c r="J948" s="191" t="s">
        <v>1092</v>
      </c>
      <c r="K948" s="191" t="s">
        <v>1015</v>
      </c>
      <c r="L948" s="17" t="s">
        <v>54</v>
      </c>
      <c r="M948" s="13" t="s">
        <v>46</v>
      </c>
      <c r="N948" s="13">
        <v>1</v>
      </c>
      <c r="O948" s="13"/>
      <c r="P948" s="39" t="str">
        <f t="shared" si="210"/>
        <v>MAIN UNIT</v>
      </c>
      <c r="Q948" s="13" t="s">
        <v>47</v>
      </c>
      <c r="R948" s="13" t="s">
        <v>48</v>
      </c>
      <c r="S948" s="13" t="s">
        <v>36</v>
      </c>
      <c r="T948" s="13" t="s">
        <v>64</v>
      </c>
      <c r="U948" s="13" t="s">
        <v>65</v>
      </c>
      <c r="V948" s="13" t="s">
        <v>1016</v>
      </c>
      <c r="W948" s="13" t="s">
        <v>1017</v>
      </c>
      <c r="X948" s="192">
        <v>8169500</v>
      </c>
      <c r="Y948" s="193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85">
        <f t="shared" si="211"/>
        <v>99600.419930000004</v>
      </c>
      <c r="AD948" s="141">
        <v>0.1661</v>
      </c>
      <c r="AE948" s="186">
        <f t="shared" si="212"/>
        <v>0</v>
      </c>
      <c r="AF948" s="186" t="str">
        <f>IF(AND(COUNTIFS($J$18:J948,J948)=1,AE948=1),1,"")</f>
        <v/>
      </c>
      <c r="AG948" s="186" t="str">
        <f>IF(C948="","",IF(AND(COUNTIFS($J$18:J948,J948)=1,C948&lt;&gt;""),1,""))</f>
        <v/>
      </c>
      <c r="AH948" s="186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214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35</v>
      </c>
      <c r="B949" s="179">
        <v>2020</v>
      </c>
      <c r="C949" s="179">
        <v>6</v>
      </c>
      <c r="D949" s="39" t="str">
        <f t="shared" si="222"/>
        <v>Q1</v>
      </c>
      <c r="E949" s="13" t="s">
        <v>35</v>
      </c>
      <c r="F949" s="179">
        <v>2020</v>
      </c>
      <c r="G949" s="179">
        <v>7</v>
      </c>
      <c r="H949" s="191"/>
      <c r="I949" s="39" t="str">
        <f t="shared" si="209"/>
        <v>Q2</v>
      </c>
      <c r="J949" s="191" t="s">
        <v>1092</v>
      </c>
      <c r="K949" s="191" t="s">
        <v>1015</v>
      </c>
      <c r="L949" s="17" t="s">
        <v>54</v>
      </c>
      <c r="M949" s="13" t="s">
        <v>46</v>
      </c>
      <c r="N949" s="13">
        <v>1</v>
      </c>
      <c r="O949" s="13"/>
      <c r="P949" s="39" t="str">
        <f t="shared" si="210"/>
        <v>MAIN UNIT</v>
      </c>
      <c r="Q949" s="13" t="s">
        <v>47</v>
      </c>
      <c r="R949" s="13" t="s">
        <v>48</v>
      </c>
      <c r="S949" s="13" t="s">
        <v>36</v>
      </c>
      <c r="T949" s="13" t="s">
        <v>64</v>
      </c>
      <c r="U949" s="13" t="s">
        <v>65</v>
      </c>
      <c r="V949" s="13" t="s">
        <v>1016</v>
      </c>
      <c r="W949" s="13" t="s">
        <v>1017</v>
      </c>
      <c r="X949" s="192">
        <v>8169500</v>
      </c>
      <c r="Y949" s="193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85">
        <f t="shared" si="211"/>
        <v>99600.419930000004</v>
      </c>
      <c r="AD949" s="141">
        <v>0.1661</v>
      </c>
      <c r="AE949" s="186">
        <f t="shared" si="212"/>
        <v>0</v>
      </c>
      <c r="AF949" s="186" t="str">
        <f>IF(AND(COUNTIFS($J$18:J949,J949)=1,AE949=1),1,"")</f>
        <v/>
      </c>
      <c r="AG949" s="186" t="str">
        <f>IF(C949="","",IF(AND(COUNTIFS($J$18:J949,J949)=1,C949&lt;&gt;""),1,""))</f>
        <v/>
      </c>
      <c r="AH949" s="186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214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35</v>
      </c>
      <c r="B950" s="179">
        <v>2020</v>
      </c>
      <c r="C950" s="179">
        <v>6</v>
      </c>
      <c r="D950" s="39" t="str">
        <f t="shared" si="222"/>
        <v>Q1</v>
      </c>
      <c r="E950" s="13" t="s">
        <v>35</v>
      </c>
      <c r="F950" s="179">
        <v>2020</v>
      </c>
      <c r="G950" s="179">
        <v>7</v>
      </c>
      <c r="H950" s="191"/>
      <c r="I950" s="39" t="str">
        <f t="shared" si="209"/>
        <v>Q2</v>
      </c>
      <c r="J950" s="191" t="s">
        <v>1093</v>
      </c>
      <c r="K950" s="191" t="s">
        <v>1094</v>
      </c>
      <c r="L950" s="17" t="s">
        <v>54</v>
      </c>
      <c r="M950" s="13" t="s">
        <v>46</v>
      </c>
      <c r="N950" s="13">
        <v>1</v>
      </c>
      <c r="O950" s="13"/>
      <c r="P950" s="39" t="str">
        <f t="shared" si="210"/>
        <v>MAIN UNIT</v>
      </c>
      <c r="Q950" s="13" t="s">
        <v>47</v>
      </c>
      <c r="R950" s="13" t="s">
        <v>48</v>
      </c>
      <c r="S950" s="13" t="s">
        <v>36</v>
      </c>
      <c r="T950" s="13" t="s">
        <v>64</v>
      </c>
      <c r="U950" s="13" t="s">
        <v>65</v>
      </c>
      <c r="V950" s="13" t="s">
        <v>1053</v>
      </c>
      <c r="W950" s="13" t="s">
        <v>1013</v>
      </c>
      <c r="X950" s="192">
        <v>577500</v>
      </c>
      <c r="Y950" s="193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85">
        <f t="shared" si="211"/>
        <v>89649.975663716832</v>
      </c>
      <c r="AD950" s="141">
        <v>0.16020000000000001</v>
      </c>
      <c r="AE950" s="186">
        <f t="shared" si="212"/>
        <v>0</v>
      </c>
      <c r="AF950" s="186" t="str">
        <f>IF(AND(COUNTIFS($J$18:J950,J950)=1,AE950=1),1,"")</f>
        <v/>
      </c>
      <c r="AG950" s="186">
        <f>IF(C950="","",IF(AND(COUNTIFS($J$18:J950,J950)=1,C950&lt;&gt;""),1,""))</f>
        <v>1</v>
      </c>
      <c r="AH950" s="186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214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35</v>
      </c>
      <c r="B951" s="179">
        <v>2020</v>
      </c>
      <c r="C951" s="179">
        <v>6</v>
      </c>
      <c r="D951" s="39" t="str">
        <f t="shared" si="222"/>
        <v>Q1</v>
      </c>
      <c r="E951" s="13" t="s">
        <v>35</v>
      </c>
      <c r="F951" s="179">
        <v>2020</v>
      </c>
      <c r="G951" s="179">
        <v>7</v>
      </c>
      <c r="H951" s="191"/>
      <c r="I951" s="39" t="str">
        <f t="shared" si="209"/>
        <v>Q2</v>
      </c>
      <c r="J951" s="191" t="s">
        <v>1093</v>
      </c>
      <c r="K951" s="191" t="s">
        <v>1094</v>
      </c>
      <c r="L951" s="17" t="s">
        <v>54</v>
      </c>
      <c r="M951" s="13" t="s">
        <v>46</v>
      </c>
      <c r="N951" s="13">
        <v>1</v>
      </c>
      <c r="O951" s="13"/>
      <c r="P951" s="39" t="str">
        <f t="shared" si="210"/>
        <v>MAIN UNIT</v>
      </c>
      <c r="Q951" s="13" t="s">
        <v>47</v>
      </c>
      <c r="R951" s="13" t="s">
        <v>48</v>
      </c>
      <c r="S951" s="13" t="s">
        <v>36</v>
      </c>
      <c r="T951" s="13" t="s">
        <v>64</v>
      </c>
      <c r="U951" s="13" t="s">
        <v>65</v>
      </c>
      <c r="V951" s="13" t="s">
        <v>1053</v>
      </c>
      <c r="W951" s="13" t="s">
        <v>1013</v>
      </c>
      <c r="X951" s="192">
        <v>577500</v>
      </c>
      <c r="Y951" s="193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85">
        <f t="shared" si="211"/>
        <v>89649.975663716832</v>
      </c>
      <c r="AD951" s="141">
        <v>0.16020000000000001</v>
      </c>
      <c r="AE951" s="186">
        <f t="shared" si="212"/>
        <v>0</v>
      </c>
      <c r="AF951" s="186" t="str">
        <f>IF(AND(COUNTIFS($J$18:J951,J951)=1,AE951=1),1,"")</f>
        <v/>
      </c>
      <c r="AG951" s="186" t="str">
        <f>IF(C951="","",IF(AND(COUNTIFS($J$18:J951,J951)=1,C951&lt;&gt;""),1,""))</f>
        <v/>
      </c>
      <c r="AH951" s="186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214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35</v>
      </c>
      <c r="B952" s="179">
        <v>2020</v>
      </c>
      <c r="C952" s="179">
        <v>6</v>
      </c>
      <c r="D952" s="39" t="str">
        <f t="shared" si="222"/>
        <v>Q1</v>
      </c>
      <c r="E952" s="13" t="s">
        <v>35</v>
      </c>
      <c r="F952" s="179">
        <v>2020</v>
      </c>
      <c r="G952" s="179">
        <v>7</v>
      </c>
      <c r="H952" s="191"/>
      <c r="I952" s="39" t="str">
        <f t="shared" si="209"/>
        <v>Q2</v>
      </c>
      <c r="J952" s="191" t="s">
        <v>1095</v>
      </c>
      <c r="K952" s="191" t="s">
        <v>1096</v>
      </c>
      <c r="L952" s="17" t="s">
        <v>54</v>
      </c>
      <c r="M952" s="13" t="s">
        <v>46</v>
      </c>
      <c r="N952" s="13">
        <v>1</v>
      </c>
      <c r="O952" s="13"/>
      <c r="P952" s="39" t="str">
        <f t="shared" si="210"/>
        <v>MAIN UNIT</v>
      </c>
      <c r="Q952" s="13" t="s">
        <v>47</v>
      </c>
      <c r="R952" s="13" t="s">
        <v>48</v>
      </c>
      <c r="S952" s="13" t="s">
        <v>36</v>
      </c>
      <c r="T952" s="13" t="s">
        <v>64</v>
      </c>
      <c r="U952" s="13" t="s">
        <v>65</v>
      </c>
      <c r="V952" s="13" t="s">
        <v>1053</v>
      </c>
      <c r="W952" s="13" t="s">
        <v>1013</v>
      </c>
      <c r="X952" s="192">
        <v>590000</v>
      </c>
      <c r="Y952" s="193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85">
        <f t="shared" si="211"/>
        <v>77182.964601769927</v>
      </c>
      <c r="AD952" s="141">
        <v>0.13500000000000001</v>
      </c>
      <c r="AE952" s="186">
        <f t="shared" si="212"/>
        <v>0</v>
      </c>
      <c r="AF952" s="186" t="str">
        <f>IF(AND(COUNTIFS($J$18:J952,J952)=1,AE952=1),1,"")</f>
        <v/>
      </c>
      <c r="AG952" s="186">
        <f>IF(C952="","",IF(AND(COUNTIFS($J$18:J952,J952)=1,C952&lt;&gt;""),1,""))</f>
        <v>1</v>
      </c>
      <c r="AH952" s="186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214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35</v>
      </c>
      <c r="B953" s="179">
        <v>2020</v>
      </c>
      <c r="C953" s="179">
        <v>6</v>
      </c>
      <c r="D953" s="39" t="str">
        <f t="shared" si="222"/>
        <v>Q1</v>
      </c>
      <c r="E953" s="13" t="s">
        <v>35</v>
      </c>
      <c r="F953" s="179">
        <v>2020</v>
      </c>
      <c r="G953" s="179">
        <v>7</v>
      </c>
      <c r="H953" s="191"/>
      <c r="I953" s="39" t="str">
        <f t="shared" si="209"/>
        <v>Q2</v>
      </c>
      <c r="J953" s="191" t="s">
        <v>1097</v>
      </c>
      <c r="K953" s="191" t="s">
        <v>1015</v>
      </c>
      <c r="L953" s="17" t="s">
        <v>78</v>
      </c>
      <c r="M953" s="13" t="s">
        <v>46</v>
      </c>
      <c r="N953" s="13">
        <v>1</v>
      </c>
      <c r="O953" s="13"/>
      <c r="P953" s="39" t="str">
        <f t="shared" si="210"/>
        <v>MAIN UNIT</v>
      </c>
      <c r="Q953" s="13" t="s">
        <v>47</v>
      </c>
      <c r="R953" s="13" t="s">
        <v>48</v>
      </c>
      <c r="S953" s="13" t="s">
        <v>36</v>
      </c>
      <c r="T953" s="13" t="s">
        <v>64</v>
      </c>
      <c r="U953" s="13" t="s">
        <v>65</v>
      </c>
      <c r="V953" s="13" t="s">
        <v>1016</v>
      </c>
      <c r="W953" s="13" t="s">
        <v>1017</v>
      </c>
      <c r="X953" s="192">
        <v>13200000</v>
      </c>
      <c r="Y953" s="193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85">
        <f t="shared" si="211"/>
        <v>174107.73600000003</v>
      </c>
      <c r="AD953" s="141">
        <v>0.1797</v>
      </c>
      <c r="AE953" s="186">
        <f t="shared" si="212"/>
        <v>0</v>
      </c>
      <c r="AF953" s="186" t="str">
        <f>IF(AND(COUNTIFS($J$18:J953,J953)=1,AE953=1),1,"")</f>
        <v/>
      </c>
      <c r="AG953" s="186">
        <f>IF(C953="","",IF(AND(COUNTIFS($J$18:J953,J953)=1,C953&lt;&gt;""),1,""))</f>
        <v>1</v>
      </c>
      <c r="AH953" s="186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214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35</v>
      </c>
      <c r="B954" s="179">
        <v>2020</v>
      </c>
      <c r="C954" s="179">
        <v>6</v>
      </c>
      <c r="D954" s="39" t="str">
        <f t="shared" si="222"/>
        <v>Q1</v>
      </c>
      <c r="E954" s="13" t="s">
        <v>35</v>
      </c>
      <c r="F954" s="179">
        <v>2020</v>
      </c>
      <c r="G954" s="179">
        <v>7</v>
      </c>
      <c r="H954" s="191"/>
      <c r="I954" s="39" t="str">
        <f t="shared" si="209"/>
        <v>Q2</v>
      </c>
      <c r="J954" s="191" t="s">
        <v>1097</v>
      </c>
      <c r="K954" s="191" t="s">
        <v>1015</v>
      </c>
      <c r="L954" s="17" t="s">
        <v>54</v>
      </c>
      <c r="M954" s="13" t="s">
        <v>46</v>
      </c>
      <c r="N954" s="13">
        <v>1</v>
      </c>
      <c r="O954" s="13"/>
      <c r="P954" s="39" t="str">
        <f t="shared" si="210"/>
        <v>MAIN UNIT</v>
      </c>
      <c r="Q954" s="13" t="s">
        <v>47</v>
      </c>
      <c r="R954" s="13" t="s">
        <v>48</v>
      </c>
      <c r="S954" s="13" t="s">
        <v>36</v>
      </c>
      <c r="T954" s="13" t="s">
        <v>64</v>
      </c>
      <c r="U954" s="13" t="s">
        <v>65</v>
      </c>
      <c r="V954" s="13" t="s">
        <v>1016</v>
      </c>
      <c r="W954" s="13" t="s">
        <v>1017</v>
      </c>
      <c r="X954" s="192">
        <v>9200000</v>
      </c>
      <c r="Y954" s="193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85">
        <f t="shared" si="211"/>
        <v>121347.81600000002</v>
      </c>
      <c r="AD954" s="141">
        <v>0.1797</v>
      </c>
      <c r="AE954" s="186">
        <f t="shared" si="212"/>
        <v>0</v>
      </c>
      <c r="AF954" s="186" t="str">
        <f>IF(AND(COUNTIFS($J$18:J954,J954)=1,AE954=1),1,"")</f>
        <v/>
      </c>
      <c r="AG954" s="186" t="str">
        <f>IF(C954="","",IF(AND(COUNTIFS($J$18:J954,J954)=1,C954&lt;&gt;""),1,""))</f>
        <v/>
      </c>
      <c r="AH954" s="186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214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35</v>
      </c>
      <c r="B955" s="179">
        <v>2020</v>
      </c>
      <c r="C955" s="179">
        <v>6</v>
      </c>
      <c r="D955" s="39" t="str">
        <f t="shared" si="222"/>
        <v>Q1</v>
      </c>
      <c r="E955" s="13" t="s">
        <v>35</v>
      </c>
      <c r="F955" s="179">
        <v>2020</v>
      </c>
      <c r="G955" s="179">
        <v>7</v>
      </c>
      <c r="H955" s="191"/>
      <c r="I955" s="39" t="str">
        <f t="shared" si="209"/>
        <v>Q2</v>
      </c>
      <c r="J955" s="191" t="s">
        <v>1097</v>
      </c>
      <c r="K955" s="191" t="s">
        <v>1015</v>
      </c>
      <c r="L955" s="17" t="s">
        <v>54</v>
      </c>
      <c r="M955" s="13" t="s">
        <v>46</v>
      </c>
      <c r="N955" s="13">
        <v>1</v>
      </c>
      <c r="O955" s="13"/>
      <c r="P955" s="39" t="str">
        <f t="shared" si="210"/>
        <v>MAIN UNIT</v>
      </c>
      <c r="Q955" s="13" t="s">
        <v>47</v>
      </c>
      <c r="R955" s="13" t="s">
        <v>48</v>
      </c>
      <c r="S955" s="13" t="s">
        <v>36</v>
      </c>
      <c r="T955" s="13" t="s">
        <v>64</v>
      </c>
      <c r="U955" s="13" t="s">
        <v>65</v>
      </c>
      <c r="V955" s="13" t="s">
        <v>1016</v>
      </c>
      <c r="W955" s="13" t="s">
        <v>1017</v>
      </c>
      <c r="X955" s="192">
        <v>9200000</v>
      </c>
      <c r="Y955" s="193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85">
        <f t="shared" si="211"/>
        <v>121347.81600000002</v>
      </c>
      <c r="AD955" s="141">
        <v>0.1797</v>
      </c>
      <c r="AE955" s="186">
        <f t="shared" si="212"/>
        <v>0</v>
      </c>
      <c r="AF955" s="186" t="str">
        <f>IF(AND(COUNTIFS($J$18:J955,J955)=1,AE955=1),1,"")</f>
        <v/>
      </c>
      <c r="AG955" s="186" t="str">
        <f>IF(C955="","",IF(AND(COUNTIFS($J$18:J955,J955)=1,C955&lt;&gt;""),1,""))</f>
        <v/>
      </c>
      <c r="AH955" s="186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214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35</v>
      </c>
      <c r="B956" s="179">
        <v>2020</v>
      </c>
      <c r="C956" s="179">
        <v>6</v>
      </c>
      <c r="D956" s="39" t="str">
        <f t="shared" si="222"/>
        <v>Q1</v>
      </c>
      <c r="E956" s="13" t="s">
        <v>35</v>
      </c>
      <c r="F956" s="179">
        <v>2020</v>
      </c>
      <c r="G956" s="179">
        <v>7</v>
      </c>
      <c r="H956" s="191"/>
      <c r="I956" s="39" t="str">
        <f t="shared" si="209"/>
        <v>Q2</v>
      </c>
      <c r="J956" s="191" t="s">
        <v>1097</v>
      </c>
      <c r="K956" s="191" t="s">
        <v>1015</v>
      </c>
      <c r="L956" s="17" t="s">
        <v>54</v>
      </c>
      <c r="M956" s="13" t="s">
        <v>46</v>
      </c>
      <c r="N956" s="13">
        <v>1</v>
      </c>
      <c r="O956" s="13"/>
      <c r="P956" s="39" t="str">
        <f t="shared" si="210"/>
        <v>MAIN UNIT</v>
      </c>
      <c r="Q956" s="13" t="s">
        <v>47</v>
      </c>
      <c r="R956" s="13" t="s">
        <v>48</v>
      </c>
      <c r="S956" s="13" t="s">
        <v>36</v>
      </c>
      <c r="T956" s="13" t="s">
        <v>64</v>
      </c>
      <c r="U956" s="13" t="s">
        <v>65</v>
      </c>
      <c r="V956" s="13" t="s">
        <v>1016</v>
      </c>
      <c r="W956" s="13" t="s">
        <v>1017</v>
      </c>
      <c r="X956" s="192">
        <v>9200000</v>
      </c>
      <c r="Y956" s="193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85">
        <f t="shared" si="211"/>
        <v>121347.81600000002</v>
      </c>
      <c r="AD956" s="141">
        <v>0.1797</v>
      </c>
      <c r="AE956" s="186">
        <f t="shared" si="212"/>
        <v>0</v>
      </c>
      <c r="AF956" s="186" t="str">
        <f>IF(AND(COUNTIFS($J$18:J956,J956)=1,AE956=1),1,"")</f>
        <v/>
      </c>
      <c r="AG956" s="186" t="str">
        <f>IF(C956="","",IF(AND(COUNTIFS($J$18:J956,J956)=1,C956&lt;&gt;""),1,""))</f>
        <v/>
      </c>
      <c r="AH956" s="186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214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35</v>
      </c>
      <c r="B957" s="179">
        <v>2020</v>
      </c>
      <c r="C957" s="179">
        <v>6</v>
      </c>
      <c r="D957" s="39" t="str">
        <f t="shared" si="222"/>
        <v>Q1</v>
      </c>
      <c r="E957" s="13" t="s">
        <v>35</v>
      </c>
      <c r="F957" s="179">
        <v>2020</v>
      </c>
      <c r="G957" s="179">
        <v>7</v>
      </c>
      <c r="H957" s="191"/>
      <c r="I957" s="39" t="str">
        <f t="shared" si="209"/>
        <v>Q2</v>
      </c>
      <c r="J957" s="191" t="s">
        <v>1098</v>
      </c>
      <c r="K957" s="191" t="s">
        <v>1099</v>
      </c>
      <c r="L957" s="17" t="s">
        <v>78</v>
      </c>
      <c r="M957" s="13" t="s">
        <v>46</v>
      </c>
      <c r="N957" s="13">
        <v>1</v>
      </c>
      <c r="O957" s="13"/>
      <c r="P957" s="39" t="str">
        <f t="shared" si="210"/>
        <v>MAIN UNIT</v>
      </c>
      <c r="Q957" s="13" t="s">
        <v>47</v>
      </c>
      <c r="R957" s="13" t="s">
        <v>48</v>
      </c>
      <c r="S957" s="13" t="s">
        <v>36</v>
      </c>
      <c r="T957" s="13" t="s">
        <v>64</v>
      </c>
      <c r="U957" s="13" t="s">
        <v>65</v>
      </c>
      <c r="V957" s="13" t="s">
        <v>1100</v>
      </c>
      <c r="W957" s="13" t="s">
        <v>95</v>
      </c>
      <c r="X957" s="192">
        <v>15000000</v>
      </c>
      <c r="Y957" s="193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85">
        <f t="shared" si="211"/>
        <v>234513</v>
      </c>
      <c r="AD957" s="141">
        <v>0.21299999999999999</v>
      </c>
      <c r="AE957" s="186">
        <f t="shared" si="212"/>
        <v>0</v>
      </c>
      <c r="AF957" s="186" t="str">
        <f>IF(AND(COUNTIFS($J$18:J957,J957)=1,AE957=1),1,"")</f>
        <v/>
      </c>
      <c r="AG957" s="186">
        <f>IF(C957="","",IF(AND(COUNTIFS($J$18:J957,J957)=1,C957&lt;&gt;""),1,""))</f>
        <v>1</v>
      </c>
      <c r="AH957" s="186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214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35</v>
      </c>
      <c r="B958" s="179">
        <v>2020</v>
      </c>
      <c r="C958" s="179">
        <v>6</v>
      </c>
      <c r="D958" s="39" t="str">
        <f t="shared" si="222"/>
        <v>Q1</v>
      </c>
      <c r="E958" s="13" t="s">
        <v>35</v>
      </c>
      <c r="F958" s="179">
        <v>2020</v>
      </c>
      <c r="G958" s="179">
        <v>7</v>
      </c>
      <c r="H958" s="191"/>
      <c r="I958" s="39" t="str">
        <f t="shared" si="209"/>
        <v>Q2</v>
      </c>
      <c r="J958" s="191" t="s">
        <v>1098</v>
      </c>
      <c r="K958" s="191" t="s">
        <v>1099</v>
      </c>
      <c r="L958" s="17" t="s">
        <v>54</v>
      </c>
      <c r="M958" s="13" t="s">
        <v>46</v>
      </c>
      <c r="N958" s="13">
        <v>1</v>
      </c>
      <c r="O958" s="13"/>
      <c r="P958" s="39" t="str">
        <f t="shared" si="210"/>
        <v>MAIN UNIT</v>
      </c>
      <c r="Q958" s="13" t="s">
        <v>47</v>
      </c>
      <c r="R958" s="13" t="s">
        <v>48</v>
      </c>
      <c r="S958" s="13" t="s">
        <v>36</v>
      </c>
      <c r="T958" s="13" t="s">
        <v>64</v>
      </c>
      <c r="U958" s="13" t="s">
        <v>65</v>
      </c>
      <c r="V958" s="13" t="s">
        <v>1100</v>
      </c>
      <c r="W958" s="13" t="s">
        <v>95</v>
      </c>
      <c r="X958" s="192">
        <v>10100100</v>
      </c>
      <c r="Y958" s="193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85">
        <f t="shared" si="211"/>
        <v>157906.98342</v>
      </c>
      <c r="AD958" s="141">
        <v>0.21299999999999999</v>
      </c>
      <c r="AE958" s="186">
        <f t="shared" si="212"/>
        <v>0</v>
      </c>
      <c r="AF958" s="186" t="str">
        <f>IF(AND(COUNTIFS($J$18:J958,J958)=1,AE958=1),1,"")</f>
        <v/>
      </c>
      <c r="AG958" s="186" t="str">
        <f>IF(C958="","",IF(AND(COUNTIFS($J$18:J958,J958)=1,C958&lt;&gt;""),1,""))</f>
        <v/>
      </c>
      <c r="AH958" s="186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214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35</v>
      </c>
      <c r="B959" s="179">
        <v>2020</v>
      </c>
      <c r="C959" s="179">
        <v>6</v>
      </c>
      <c r="D959" s="39" t="str">
        <f t="shared" si="222"/>
        <v>Q1</v>
      </c>
      <c r="E959" s="13" t="s">
        <v>35</v>
      </c>
      <c r="F959" s="179">
        <v>2020</v>
      </c>
      <c r="G959" s="179">
        <v>7</v>
      </c>
      <c r="H959" s="191"/>
      <c r="I959" s="39" t="str">
        <f t="shared" si="209"/>
        <v>Q2</v>
      </c>
      <c r="J959" s="191" t="s">
        <v>1098</v>
      </c>
      <c r="K959" s="191" t="s">
        <v>1099</v>
      </c>
      <c r="L959" s="17" t="s">
        <v>54</v>
      </c>
      <c r="M959" s="13" t="s">
        <v>46</v>
      </c>
      <c r="N959" s="13">
        <v>1</v>
      </c>
      <c r="O959" s="13"/>
      <c r="P959" s="39" t="str">
        <f t="shared" si="210"/>
        <v>MAIN UNIT</v>
      </c>
      <c r="Q959" s="13" t="s">
        <v>47</v>
      </c>
      <c r="R959" s="13" t="s">
        <v>48</v>
      </c>
      <c r="S959" s="13" t="s">
        <v>36</v>
      </c>
      <c r="T959" s="13" t="s">
        <v>64</v>
      </c>
      <c r="U959" s="13" t="s">
        <v>65</v>
      </c>
      <c r="V959" s="13" t="s">
        <v>1100</v>
      </c>
      <c r="W959" s="13" t="s">
        <v>95</v>
      </c>
      <c r="X959" s="192">
        <v>10100100</v>
      </c>
      <c r="Y959" s="193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85">
        <f t="shared" si="211"/>
        <v>157906.98342</v>
      </c>
      <c r="AD959" s="141">
        <v>0.21299999999999999</v>
      </c>
      <c r="AE959" s="186">
        <f t="shared" si="212"/>
        <v>0</v>
      </c>
      <c r="AF959" s="186" t="str">
        <f>IF(AND(COUNTIFS($J$18:J959,J959)=1,AE959=1),1,"")</f>
        <v/>
      </c>
      <c r="AG959" s="186" t="str">
        <f>IF(C959="","",IF(AND(COUNTIFS($J$18:J959,J959)=1,C959&lt;&gt;""),1,""))</f>
        <v/>
      </c>
      <c r="AH959" s="186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214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35</v>
      </c>
      <c r="B960" s="179">
        <v>2020</v>
      </c>
      <c r="C960" s="179">
        <v>6</v>
      </c>
      <c r="D960" s="39" t="str">
        <f t="shared" si="222"/>
        <v>Q1</v>
      </c>
      <c r="E960" s="13" t="s">
        <v>35</v>
      </c>
      <c r="F960" s="179">
        <v>2020</v>
      </c>
      <c r="G960" s="179">
        <v>7</v>
      </c>
      <c r="H960" s="191"/>
      <c r="I960" s="39" t="str">
        <f t="shared" si="209"/>
        <v>Q2</v>
      </c>
      <c r="J960" s="191" t="s">
        <v>1101</v>
      </c>
      <c r="K960" s="191" t="s">
        <v>1102</v>
      </c>
      <c r="L960" s="17" t="s">
        <v>54</v>
      </c>
      <c r="M960" s="13" t="s">
        <v>46</v>
      </c>
      <c r="N960" s="13">
        <v>1</v>
      </c>
      <c r="O960" s="13"/>
      <c r="P960" s="39" t="str">
        <f t="shared" si="210"/>
        <v>MAIN UNIT</v>
      </c>
      <c r="Q960" s="13" t="s">
        <v>47</v>
      </c>
      <c r="R960" s="13" t="s">
        <v>48</v>
      </c>
      <c r="S960" s="13" t="s">
        <v>36</v>
      </c>
      <c r="T960" s="13" t="s">
        <v>64</v>
      </c>
      <c r="U960" s="13" t="s">
        <v>65</v>
      </c>
      <c r="V960" s="13" t="s">
        <v>1038</v>
      </c>
      <c r="W960" s="13" t="s">
        <v>95</v>
      </c>
      <c r="X960" s="192">
        <v>7300000</v>
      </c>
      <c r="Y960" s="193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85">
        <f t="shared" si="211"/>
        <v>62798.103999999999</v>
      </c>
      <c r="AD960" s="141">
        <v>0.1172</v>
      </c>
      <c r="AE960" s="186">
        <f t="shared" si="212"/>
        <v>0</v>
      </c>
      <c r="AF960" s="186" t="str">
        <f>IF(AND(COUNTIFS($J$18:J960,J960)=1,AE960=1),1,"")</f>
        <v/>
      </c>
      <c r="AG960" s="186">
        <f>IF(C960="","",IF(AND(COUNTIFS($J$18:J960,J960)=1,C960&lt;&gt;""),1,""))</f>
        <v>1</v>
      </c>
      <c r="AH960" s="186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214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35</v>
      </c>
      <c r="B961" s="179">
        <v>2020</v>
      </c>
      <c r="C961" s="179">
        <v>6</v>
      </c>
      <c r="D961" s="39" t="str">
        <f t="shared" si="222"/>
        <v>Q1</v>
      </c>
      <c r="E961" s="13" t="s">
        <v>35</v>
      </c>
      <c r="F961" s="179">
        <v>2020</v>
      </c>
      <c r="G961" s="179">
        <v>7</v>
      </c>
      <c r="H961" s="191"/>
      <c r="I961" s="39" t="str">
        <f t="shared" si="209"/>
        <v>Q2</v>
      </c>
      <c r="J961" s="191" t="s">
        <v>1103</v>
      </c>
      <c r="K961" s="191" t="s">
        <v>1104</v>
      </c>
      <c r="L961" s="17" t="s">
        <v>78</v>
      </c>
      <c r="M961" s="13" t="s">
        <v>46</v>
      </c>
      <c r="N961" s="13">
        <v>1</v>
      </c>
      <c r="O961" s="13"/>
      <c r="P961" s="39" t="str">
        <f t="shared" si="210"/>
        <v>MAIN UNIT</v>
      </c>
      <c r="Q961" s="13" t="s">
        <v>47</v>
      </c>
      <c r="R961" s="13" t="s">
        <v>48</v>
      </c>
      <c r="S961" s="13" t="s">
        <v>36</v>
      </c>
      <c r="T961" s="13" t="s">
        <v>64</v>
      </c>
      <c r="U961" s="13" t="s">
        <v>65</v>
      </c>
      <c r="V961" s="13" t="s">
        <v>1016</v>
      </c>
      <c r="W961" s="13" t="s">
        <v>1013</v>
      </c>
      <c r="X961" s="192">
        <v>1250000</v>
      </c>
      <c r="Y961" s="193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85">
        <f t="shared" si="211"/>
        <v>315418.14159292041</v>
      </c>
      <c r="AD961" s="141">
        <v>0.26040000000000002</v>
      </c>
      <c r="AE961" s="186">
        <f t="shared" si="212"/>
        <v>0</v>
      </c>
      <c r="AF961" s="186" t="str">
        <f>IF(AND(COUNTIFS($J$18:J961,J961)=1,AE961=1),1,"")</f>
        <v/>
      </c>
      <c r="AG961" s="186">
        <f>IF(C961="","",IF(AND(COUNTIFS($J$18:J961,J961)=1,C961&lt;&gt;""),1,""))</f>
        <v>1</v>
      </c>
      <c r="AH961" s="186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214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35</v>
      </c>
      <c r="B962" s="179">
        <v>2020</v>
      </c>
      <c r="C962" s="179">
        <v>7</v>
      </c>
      <c r="D962" s="39" t="str">
        <f t="shared" si="222"/>
        <v>Q2</v>
      </c>
      <c r="E962" s="13" t="s">
        <v>35</v>
      </c>
      <c r="F962" s="179">
        <v>2020</v>
      </c>
      <c r="G962" s="179">
        <v>7</v>
      </c>
      <c r="H962" s="191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191" t="s">
        <v>1105</v>
      </c>
      <c r="K962" s="191" t="s">
        <v>1106</v>
      </c>
      <c r="L962" s="17" t="s">
        <v>78</v>
      </c>
      <c r="M962" s="13" t="s">
        <v>46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47</v>
      </c>
      <c r="R962" s="13" t="s">
        <v>48</v>
      </c>
      <c r="S962" s="13" t="s">
        <v>37</v>
      </c>
      <c r="T962" s="13" t="s">
        <v>74</v>
      </c>
      <c r="U962" s="13" t="s">
        <v>57</v>
      </c>
      <c r="V962" s="13" t="s">
        <v>88</v>
      </c>
      <c r="W962" s="13" t="s">
        <v>650</v>
      </c>
      <c r="X962" s="192">
        <v>855000</v>
      </c>
      <c r="Y962" s="193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85">
        <f t="shared" ref="AC962:AC1025" si="226">IF(R962&lt;&gt;"",AB962*AD962,"")</f>
        <v>93373.944690265489</v>
      </c>
      <c r="AD962" s="141">
        <v>0.11269999999999999</v>
      </c>
      <c r="AE962" s="186">
        <f t="shared" ref="AE962:AE1025" si="227">IF(Q962="","",IF(Q962="Yes",1,0))</f>
        <v>0</v>
      </c>
      <c r="AF962" s="186" t="str">
        <f>IF(AND(COUNTIFS($J$18:J962,J962)=1,AE962=1),1,"")</f>
        <v/>
      </c>
      <c r="AG962" s="186">
        <f>IF(C962="","",IF(AND(COUNTIFS($J$18:J962,J962)=1,C962&lt;&gt;""),1,""))</f>
        <v>1</v>
      </c>
      <c r="AH962" s="186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214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35</v>
      </c>
      <c r="B963" s="179">
        <v>2020</v>
      </c>
      <c r="C963" s="179">
        <v>5</v>
      </c>
      <c r="D963" s="39" t="str">
        <f t="shared" si="222"/>
        <v>Q1</v>
      </c>
      <c r="E963" s="13" t="s">
        <v>35</v>
      </c>
      <c r="F963" s="179">
        <v>2020</v>
      </c>
      <c r="G963" s="179">
        <v>7</v>
      </c>
      <c r="H963" s="191"/>
      <c r="I963" s="39" t="str">
        <f t="shared" si="224"/>
        <v>Q2</v>
      </c>
      <c r="J963" s="191" t="s">
        <v>1107</v>
      </c>
      <c r="K963" s="191" t="s">
        <v>53</v>
      </c>
      <c r="L963" s="17" t="s">
        <v>78</v>
      </c>
      <c r="M963" s="13" t="s">
        <v>46</v>
      </c>
      <c r="N963" s="13">
        <v>1</v>
      </c>
      <c r="O963" s="13"/>
      <c r="P963" s="39" t="str">
        <f t="shared" si="225"/>
        <v>MAIN UNIT</v>
      </c>
      <c r="Q963" s="13" t="s">
        <v>47</v>
      </c>
      <c r="R963" s="13" t="s">
        <v>48</v>
      </c>
      <c r="S963" s="13" t="s">
        <v>37</v>
      </c>
      <c r="T963" s="13" t="s">
        <v>56</v>
      </c>
      <c r="U963" s="13" t="s">
        <v>57</v>
      </c>
      <c r="V963" s="13" t="s">
        <v>1108</v>
      </c>
      <c r="W963" s="13" t="s">
        <v>650</v>
      </c>
      <c r="X963" s="192">
        <v>956702</v>
      </c>
      <c r="Y963" s="193" t="s">
        <v>1022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85">
        <f t="shared" si="226"/>
        <v>97713.13975752212</v>
      </c>
      <c r="AD963" s="141">
        <v>0.10539999999999999</v>
      </c>
      <c r="AE963" s="186">
        <f t="shared" si="227"/>
        <v>0</v>
      </c>
      <c r="AF963" s="186" t="str">
        <f>IF(AND(COUNTIFS($J$18:J963,J963)=1,AE963=1),1,"")</f>
        <v/>
      </c>
      <c r="AG963" s="186">
        <f>IF(C963="","",IF(AND(COUNTIFS($J$18:J963,J963)=1,C963&lt;&gt;""),1,""))</f>
        <v>1</v>
      </c>
      <c r="AH963" s="186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214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35</v>
      </c>
      <c r="B964" s="179">
        <v>2020</v>
      </c>
      <c r="C964" s="179">
        <v>7</v>
      </c>
      <c r="D964" s="39" t="str">
        <f t="shared" si="222"/>
        <v>Q2</v>
      </c>
      <c r="E964" s="13" t="s">
        <v>35</v>
      </c>
      <c r="F964" s="179">
        <v>2020</v>
      </c>
      <c r="G964" s="179">
        <v>7</v>
      </c>
      <c r="H964" s="191"/>
      <c r="I964" s="39" t="str">
        <f t="shared" si="224"/>
        <v>Q2</v>
      </c>
      <c r="J964" s="191" t="s">
        <v>1109</v>
      </c>
      <c r="K964" s="191" t="s">
        <v>1110</v>
      </c>
      <c r="L964" s="17" t="s">
        <v>54</v>
      </c>
      <c r="M964" s="13" t="s">
        <v>46</v>
      </c>
      <c r="N964" s="13">
        <v>1</v>
      </c>
      <c r="O964" s="13"/>
      <c r="P964" s="39" t="str">
        <f t="shared" si="225"/>
        <v>MAIN UNIT</v>
      </c>
      <c r="Q964" s="13" t="s">
        <v>47</v>
      </c>
      <c r="R964" s="13" t="s">
        <v>48</v>
      </c>
      <c r="S964" s="13" t="s">
        <v>36</v>
      </c>
      <c r="T964" s="13" t="s">
        <v>64</v>
      </c>
      <c r="U964" s="13" t="s">
        <v>65</v>
      </c>
      <c r="V964" s="13" t="s">
        <v>1100</v>
      </c>
      <c r="W964" s="13" t="s">
        <v>95</v>
      </c>
      <c r="X964" s="192">
        <v>7900000</v>
      </c>
      <c r="Y964" s="193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85">
        <f t="shared" si="226"/>
        <v>87152.957999999999</v>
      </c>
      <c r="AD964" s="141">
        <v>0.15029999999999999</v>
      </c>
      <c r="AE964" s="186">
        <f t="shared" si="227"/>
        <v>0</v>
      </c>
      <c r="AF964" s="186" t="str">
        <f>IF(AND(COUNTIFS($J$18:J964,J964)=1,AE964=1),1,"")</f>
        <v/>
      </c>
      <c r="AG964" s="186">
        <f>IF(C964="","",IF(AND(COUNTIFS($J$18:J964,J964)=1,C964&lt;&gt;""),1,""))</f>
        <v>1</v>
      </c>
      <c r="AH964" s="186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214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35</v>
      </c>
      <c r="B965" s="179">
        <v>2020</v>
      </c>
      <c r="C965" s="179">
        <v>7</v>
      </c>
      <c r="D965" s="39" t="str">
        <f t="shared" si="222"/>
        <v>Q2</v>
      </c>
      <c r="E965" s="13" t="s">
        <v>35</v>
      </c>
      <c r="F965" s="179">
        <v>2020</v>
      </c>
      <c r="G965" s="179">
        <v>7</v>
      </c>
      <c r="H965" s="191"/>
      <c r="I965" s="39" t="str">
        <f t="shared" si="224"/>
        <v>Q2</v>
      </c>
      <c r="J965" s="191" t="s">
        <v>1111</v>
      </c>
      <c r="K965" s="191" t="s">
        <v>1112</v>
      </c>
      <c r="L965" s="17" t="s">
        <v>78</v>
      </c>
      <c r="M965" s="13" t="s">
        <v>46</v>
      </c>
      <c r="N965" s="13">
        <v>1</v>
      </c>
      <c r="O965" s="13"/>
      <c r="P965" s="39" t="str">
        <f t="shared" si="225"/>
        <v>MAIN UNIT</v>
      </c>
      <c r="Q965" s="13" t="s">
        <v>47</v>
      </c>
      <c r="R965" s="13" t="s">
        <v>48</v>
      </c>
      <c r="S965" s="13" t="s">
        <v>36</v>
      </c>
      <c r="T965" s="13" t="s">
        <v>64</v>
      </c>
      <c r="U965" s="13" t="s">
        <v>65</v>
      </c>
      <c r="V965" s="13" t="s">
        <v>1038</v>
      </c>
      <c r="W965" s="13" t="s">
        <v>1017</v>
      </c>
      <c r="X965" s="192">
        <v>12663000</v>
      </c>
      <c r="Y965" s="193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85">
        <f t="shared" si="226"/>
        <v>122503.38156000001</v>
      </c>
      <c r="AD965" s="141">
        <v>0.1318</v>
      </c>
      <c r="AE965" s="186">
        <f t="shared" si="227"/>
        <v>0</v>
      </c>
      <c r="AF965" s="186" t="str">
        <f>IF(AND(COUNTIFS($J$18:J965,J965)=1,AE965=1),1,"")</f>
        <v/>
      </c>
      <c r="AG965" s="186">
        <f>IF(C965="","",IF(AND(COUNTIFS($J$18:J965,J965)=1,C965&lt;&gt;""),1,""))</f>
        <v>1</v>
      </c>
      <c r="AH965" s="186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214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35</v>
      </c>
      <c r="B966" s="179">
        <v>2020</v>
      </c>
      <c r="C966" s="179">
        <v>7</v>
      </c>
      <c r="D966" s="39" t="str">
        <f t="shared" si="222"/>
        <v>Q2</v>
      </c>
      <c r="E966" s="13" t="s">
        <v>35</v>
      </c>
      <c r="F966" s="179">
        <v>2020</v>
      </c>
      <c r="G966" s="179">
        <v>7</v>
      </c>
      <c r="H966" s="191"/>
      <c r="I966" s="39" t="str">
        <f t="shared" si="224"/>
        <v>Q2</v>
      </c>
      <c r="J966" s="191" t="s">
        <v>1113</v>
      </c>
      <c r="K966" s="191" t="s">
        <v>1114</v>
      </c>
      <c r="L966" s="17" t="s">
        <v>78</v>
      </c>
      <c r="M966" s="13" t="s">
        <v>46</v>
      </c>
      <c r="N966" s="13">
        <v>1</v>
      </c>
      <c r="O966" s="13"/>
      <c r="P966" s="39" t="str">
        <f t="shared" si="225"/>
        <v>MAIN UNIT</v>
      </c>
      <c r="Q966" s="13" t="s">
        <v>47</v>
      </c>
      <c r="R966" s="13" t="s">
        <v>48</v>
      </c>
      <c r="S966" s="13" t="s">
        <v>36</v>
      </c>
      <c r="T966" s="13" t="s">
        <v>64</v>
      </c>
      <c r="U966" s="13" t="s">
        <v>65</v>
      </c>
      <c r="V966" s="13" t="s">
        <v>1029</v>
      </c>
      <c r="W966" s="13" t="s">
        <v>1017</v>
      </c>
      <c r="X966" s="192">
        <v>21400000</v>
      </c>
      <c r="Y966" s="193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85">
        <f t="shared" si="226"/>
        <v>171212.84000000003</v>
      </c>
      <c r="AD966" s="141">
        <v>0.109</v>
      </c>
      <c r="AE966" s="186">
        <f t="shared" si="227"/>
        <v>0</v>
      </c>
      <c r="AF966" s="186" t="str">
        <f>IF(AND(COUNTIFS($J$18:J966,J966)=1,AE966=1),1,"")</f>
        <v/>
      </c>
      <c r="AG966" s="186">
        <f>IF(C966="","",IF(AND(COUNTIFS($J$18:J966,J966)=1,C966&lt;&gt;""),1,""))</f>
        <v>1</v>
      </c>
      <c r="AH966" s="186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214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35</v>
      </c>
      <c r="B967" s="179">
        <v>2020</v>
      </c>
      <c r="C967" s="179">
        <v>7</v>
      </c>
      <c r="D967" s="39" t="str">
        <f t="shared" si="222"/>
        <v>Q2</v>
      </c>
      <c r="E967" s="13" t="s">
        <v>35</v>
      </c>
      <c r="F967" s="179">
        <v>2020</v>
      </c>
      <c r="G967" s="179">
        <v>7</v>
      </c>
      <c r="H967" s="191"/>
      <c r="I967" s="39" t="str">
        <f t="shared" si="224"/>
        <v>Q2</v>
      </c>
      <c r="J967" s="191" t="s">
        <v>1115</v>
      </c>
      <c r="K967" s="191" t="s">
        <v>1116</v>
      </c>
      <c r="L967" s="17" t="s">
        <v>54</v>
      </c>
      <c r="M967" s="13" t="s">
        <v>46</v>
      </c>
      <c r="N967" s="13">
        <v>1</v>
      </c>
      <c r="O967" s="13"/>
      <c r="P967" s="39" t="str">
        <f t="shared" si="225"/>
        <v>MAIN UNIT</v>
      </c>
      <c r="Q967" s="13" t="s">
        <v>55</v>
      </c>
      <c r="R967" s="13" t="s">
        <v>48</v>
      </c>
      <c r="S967" s="13" t="s">
        <v>36</v>
      </c>
      <c r="T967" s="13" t="s">
        <v>64</v>
      </c>
      <c r="U967" s="13" t="s">
        <v>65</v>
      </c>
      <c r="V967" s="13" t="s">
        <v>1100</v>
      </c>
      <c r="W967" s="13" t="s">
        <v>1013</v>
      </c>
      <c r="X967" s="192">
        <v>575200</v>
      </c>
      <c r="Y967" s="193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85">
        <f t="shared" si="226"/>
        <v>90296.219469026561</v>
      </c>
      <c r="AD967" s="141">
        <v>0.16200000000000001</v>
      </c>
      <c r="AE967" s="186">
        <f t="shared" si="227"/>
        <v>1</v>
      </c>
      <c r="AF967" s="186">
        <f>IF(AND(COUNTIFS($J$18:J967,J967)=1,AE967=1),1,"")</f>
        <v>1</v>
      </c>
      <c r="AG967" s="186">
        <f>IF(C967="","",IF(AND(COUNTIFS($J$18:J967,J967)=1,C967&lt;&gt;""),1,""))</f>
        <v>1</v>
      </c>
      <c r="AH967" s="186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214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34</v>
      </c>
      <c r="B968" s="179">
        <v>2020</v>
      </c>
      <c r="C968" s="179">
        <v>2</v>
      </c>
      <c r="D968" s="39" t="str">
        <f t="shared" si="222"/>
        <v>Q4</v>
      </c>
      <c r="E968" s="13" t="s">
        <v>35</v>
      </c>
      <c r="F968" s="179">
        <v>2020</v>
      </c>
      <c r="G968" s="179">
        <v>6</v>
      </c>
      <c r="H968" s="191"/>
      <c r="I968" s="39" t="str">
        <f t="shared" si="224"/>
        <v>Q1</v>
      </c>
      <c r="J968" s="191" t="s">
        <v>1117</v>
      </c>
      <c r="K968" s="191" t="s">
        <v>1118</v>
      </c>
      <c r="L968" s="17" t="s">
        <v>54</v>
      </c>
      <c r="M968" s="13" t="s">
        <v>46</v>
      </c>
      <c r="N968" s="13">
        <v>1</v>
      </c>
      <c r="O968" s="13"/>
      <c r="P968" s="39" t="str">
        <f t="shared" si="225"/>
        <v>MAIN UNIT</v>
      </c>
      <c r="Q968" s="13" t="s">
        <v>936</v>
      </c>
      <c r="R968" s="13" t="s">
        <v>48</v>
      </c>
      <c r="S968" s="13" t="s">
        <v>37</v>
      </c>
      <c r="T968" s="13" t="s">
        <v>74</v>
      </c>
      <c r="U968" s="13" t="s">
        <v>57</v>
      </c>
      <c r="V968" s="13" t="s">
        <v>80</v>
      </c>
      <c r="W968" s="13" t="s">
        <v>50</v>
      </c>
      <c r="X968" s="192">
        <v>610000</v>
      </c>
      <c r="Y968" s="193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85">
        <f t="shared" si="226"/>
        <v>72425.24601769913</v>
      </c>
      <c r="AD968" s="141">
        <v>0.1232</v>
      </c>
      <c r="AE968" s="186">
        <f t="shared" si="227"/>
        <v>1</v>
      </c>
      <c r="AF968" s="186">
        <f>IF(AND(COUNTIFS($J$18:J968,J968)=1,AE968=1),1,"")</f>
        <v>1</v>
      </c>
      <c r="AG968" s="186">
        <f>IF(C968="","",IF(AND(COUNTIFS($J$18:J968,J968)=1,C968&lt;&gt;""),1,""))</f>
        <v>1</v>
      </c>
      <c r="AH968" s="186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214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34</v>
      </c>
      <c r="B969" s="179">
        <v>2020</v>
      </c>
      <c r="C969" s="179">
        <v>3</v>
      </c>
      <c r="D969" s="39" t="str">
        <f t="shared" si="222"/>
        <v>Q4</v>
      </c>
      <c r="E969" s="13" t="s">
        <v>35</v>
      </c>
      <c r="F969" s="179">
        <v>2020</v>
      </c>
      <c r="G969" s="179">
        <v>6</v>
      </c>
      <c r="H969" s="191"/>
      <c r="I969" s="39" t="str">
        <f t="shared" si="224"/>
        <v>Q1</v>
      </c>
      <c r="J969" s="191" t="s">
        <v>1119</v>
      </c>
      <c r="K969" s="191" t="s">
        <v>1120</v>
      </c>
      <c r="L969" s="17" t="s">
        <v>54</v>
      </c>
      <c r="M969" s="13" t="s">
        <v>46</v>
      </c>
      <c r="N969" s="13">
        <v>1</v>
      </c>
      <c r="O969" s="13"/>
      <c r="P969" s="39" t="str">
        <f t="shared" si="225"/>
        <v>MAIN UNIT</v>
      </c>
      <c r="Q969" s="13" t="s">
        <v>55</v>
      </c>
      <c r="R969" s="13" t="s">
        <v>48</v>
      </c>
      <c r="S969" s="13" t="s">
        <v>36</v>
      </c>
      <c r="T969" s="13" t="s">
        <v>64</v>
      </c>
      <c r="U969" s="13" t="s">
        <v>65</v>
      </c>
      <c r="V969" s="13" t="s">
        <v>118</v>
      </c>
      <c r="W969" s="13" t="s">
        <v>50</v>
      </c>
      <c r="X969" s="192">
        <v>600000</v>
      </c>
      <c r="Y969" s="193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85">
        <f t="shared" si="226"/>
        <v>96390.95575221238</v>
      </c>
      <c r="AD969" s="141">
        <v>0.16669999999999999</v>
      </c>
      <c r="AE969" s="186">
        <f t="shared" si="227"/>
        <v>1</v>
      </c>
      <c r="AF969" s="186">
        <f>IF(AND(COUNTIFS($J$18:J969,J969)=1,AE969=1),1,"")</f>
        <v>1</v>
      </c>
      <c r="AG969" s="186">
        <f>IF(C969="","",IF(AND(COUNTIFS($J$18:J969,J969)=1,C969&lt;&gt;""),1,""))</f>
        <v>1</v>
      </c>
      <c r="AH969" s="186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214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34</v>
      </c>
      <c r="B970" s="179">
        <v>2020</v>
      </c>
      <c r="C970" s="179">
        <v>3</v>
      </c>
      <c r="D970" s="39" t="str">
        <f t="shared" si="222"/>
        <v>Q4</v>
      </c>
      <c r="E970" s="13" t="s">
        <v>35</v>
      </c>
      <c r="F970" s="179">
        <v>2020</v>
      </c>
      <c r="G970" s="179">
        <v>6</v>
      </c>
      <c r="H970" s="191"/>
      <c r="I970" s="39" t="str">
        <f t="shared" si="224"/>
        <v>Q1</v>
      </c>
      <c r="J970" s="191" t="s">
        <v>1119</v>
      </c>
      <c r="K970" s="191" t="s">
        <v>1120</v>
      </c>
      <c r="L970" s="17" t="s">
        <v>78</v>
      </c>
      <c r="M970" s="13" t="s">
        <v>46</v>
      </c>
      <c r="N970" s="13">
        <v>1</v>
      </c>
      <c r="O970" s="13"/>
      <c r="P970" s="39" t="str">
        <f t="shared" si="225"/>
        <v>MAIN UNIT</v>
      </c>
      <c r="Q970" s="13" t="s">
        <v>55</v>
      </c>
      <c r="R970" s="13" t="s">
        <v>48</v>
      </c>
      <c r="S970" s="13" t="s">
        <v>36</v>
      </c>
      <c r="T970" s="13" t="s">
        <v>64</v>
      </c>
      <c r="U970" s="13" t="s">
        <v>65</v>
      </c>
      <c r="V970" s="13" t="s">
        <v>118</v>
      </c>
      <c r="W970" s="13" t="s">
        <v>50</v>
      </c>
      <c r="X970" s="192">
        <v>900000</v>
      </c>
      <c r="Y970" s="193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85">
        <f t="shared" si="226"/>
        <v>144586.43362831857</v>
      </c>
      <c r="AD970" s="141">
        <v>0.16669999999999999</v>
      </c>
      <c r="AE970" s="186">
        <f t="shared" si="227"/>
        <v>1</v>
      </c>
      <c r="AF970" s="186" t="str">
        <f>IF(AND(COUNTIFS($J$18:J970,J970)=1,AE970=1),1,"")</f>
        <v/>
      </c>
      <c r="AG970" s="186" t="str">
        <f>IF(C970="","",IF(AND(COUNTIFS($J$18:J970,J970)=1,C970&lt;&gt;""),1,""))</f>
        <v/>
      </c>
      <c r="AH970" s="186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214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34</v>
      </c>
      <c r="B971" s="179">
        <v>2020</v>
      </c>
      <c r="C971" s="179">
        <v>3</v>
      </c>
      <c r="D971" s="39" t="str">
        <f t="shared" si="222"/>
        <v>Q4</v>
      </c>
      <c r="E971" s="13" t="s">
        <v>35</v>
      </c>
      <c r="F971" s="179">
        <v>2020</v>
      </c>
      <c r="G971" s="179">
        <v>6</v>
      </c>
      <c r="H971" s="191"/>
      <c r="I971" s="39" t="str">
        <f t="shared" si="224"/>
        <v>Q1</v>
      </c>
      <c r="J971" s="191" t="s">
        <v>1121</v>
      </c>
      <c r="K971" s="191" t="s">
        <v>192</v>
      </c>
      <c r="L971" s="17" t="s">
        <v>78</v>
      </c>
      <c r="M971" s="13" t="s">
        <v>46</v>
      </c>
      <c r="N971" s="13">
        <v>1</v>
      </c>
      <c r="O971" s="13"/>
      <c r="P971" s="39" t="str">
        <f t="shared" si="225"/>
        <v>MAIN UNIT</v>
      </c>
      <c r="Q971" s="13" t="s">
        <v>47</v>
      </c>
      <c r="R971" s="13" t="s">
        <v>48</v>
      </c>
      <c r="S971" s="13" t="s">
        <v>37</v>
      </c>
      <c r="T971" s="13" t="s">
        <v>56</v>
      </c>
      <c r="U971" s="13" t="s">
        <v>57</v>
      </c>
      <c r="V971" s="13" t="s">
        <v>58</v>
      </c>
      <c r="W971" s="13" t="s">
        <v>50</v>
      </c>
      <c r="X971" s="192">
        <v>1217968</v>
      </c>
      <c r="Y971" s="193" t="s">
        <v>974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85">
        <f t="shared" si="226"/>
        <v>189799.6181224779</v>
      </c>
      <c r="AD971" s="141">
        <v>0.16170000000000001</v>
      </c>
      <c r="AE971" s="186">
        <f t="shared" si="227"/>
        <v>0</v>
      </c>
      <c r="AF971" s="186" t="str">
        <f>IF(AND(COUNTIFS($J$18:J971,J971)=1,AE971=1),1,"")</f>
        <v/>
      </c>
      <c r="AG971" s="186">
        <f>IF(C971="","",IF(AND(COUNTIFS($J$18:J971,J971)=1,C971&lt;&gt;""),1,""))</f>
        <v>1</v>
      </c>
      <c r="AH971" s="186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214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34</v>
      </c>
      <c r="B972" s="179">
        <v>2020</v>
      </c>
      <c r="C972" s="179">
        <v>3</v>
      </c>
      <c r="D972" s="39" t="str">
        <f t="shared" si="222"/>
        <v>Q4</v>
      </c>
      <c r="E972" s="13" t="s">
        <v>35</v>
      </c>
      <c r="F972" s="179">
        <v>2020</v>
      </c>
      <c r="G972" s="179">
        <v>6</v>
      </c>
      <c r="H972" s="191"/>
      <c r="I972" s="39" t="str">
        <f t="shared" si="224"/>
        <v>Q1</v>
      </c>
      <c r="J972" s="191" t="s">
        <v>1121</v>
      </c>
      <c r="K972" s="191" t="s">
        <v>192</v>
      </c>
      <c r="L972" s="17" t="s">
        <v>54</v>
      </c>
      <c r="M972" s="13" t="s">
        <v>46</v>
      </c>
      <c r="N972" s="13">
        <v>1</v>
      </c>
      <c r="O972" s="13"/>
      <c r="P972" s="39" t="str">
        <f t="shared" si="225"/>
        <v>MAIN UNIT</v>
      </c>
      <c r="Q972" s="13" t="s">
        <v>47</v>
      </c>
      <c r="R972" s="13" t="s">
        <v>48</v>
      </c>
      <c r="S972" s="13" t="s">
        <v>37</v>
      </c>
      <c r="T972" s="13" t="s">
        <v>56</v>
      </c>
      <c r="U972" s="13" t="s">
        <v>57</v>
      </c>
      <c r="V972" s="13" t="s">
        <v>58</v>
      </c>
      <c r="W972" s="13" t="s">
        <v>50</v>
      </c>
      <c r="X972" s="192">
        <v>879563</v>
      </c>
      <c r="Y972" s="193" t="s">
        <v>974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85">
        <f t="shared" si="226"/>
        <v>137064.94876274338</v>
      </c>
      <c r="AD972" s="141">
        <v>0.16170000000000001</v>
      </c>
      <c r="AE972" s="186">
        <f t="shared" si="227"/>
        <v>0</v>
      </c>
      <c r="AF972" s="186" t="str">
        <f>IF(AND(COUNTIFS($J$18:J972,J972)=1,AE972=1),1,"")</f>
        <v/>
      </c>
      <c r="AG972" s="186" t="str">
        <f>IF(C972="","",IF(AND(COUNTIFS($J$18:J972,J972)=1,C972&lt;&gt;""),1,""))</f>
        <v/>
      </c>
      <c r="AH972" s="186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214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35</v>
      </c>
      <c r="B973" s="179">
        <v>2020</v>
      </c>
      <c r="C973" s="179">
        <v>4</v>
      </c>
      <c r="D973" s="39" t="str">
        <f t="shared" si="222"/>
        <v>Q1</v>
      </c>
      <c r="E973" s="13" t="s">
        <v>35</v>
      </c>
      <c r="F973" s="179">
        <v>2020</v>
      </c>
      <c r="G973" s="179">
        <v>6</v>
      </c>
      <c r="H973" s="191"/>
      <c r="I973" s="39" t="str">
        <f t="shared" si="224"/>
        <v>Q1</v>
      </c>
      <c r="J973" s="191" t="s">
        <v>1122</v>
      </c>
      <c r="K973" s="191" t="s">
        <v>1123</v>
      </c>
      <c r="L973" s="17" t="s">
        <v>636</v>
      </c>
      <c r="M973" s="13" t="s">
        <v>637</v>
      </c>
      <c r="N973" s="13">
        <v>1</v>
      </c>
      <c r="O973" s="13"/>
      <c r="P973" s="39" t="str">
        <f t="shared" si="225"/>
        <v>MAIN UNIT</v>
      </c>
      <c r="Q973" s="13" t="s">
        <v>47</v>
      </c>
      <c r="R973" s="13" t="s">
        <v>48</v>
      </c>
      <c r="S973" s="13" t="s">
        <v>36</v>
      </c>
      <c r="T973" s="13" t="s">
        <v>228</v>
      </c>
      <c r="U973" s="13" t="s">
        <v>65</v>
      </c>
      <c r="V973" s="13" t="s">
        <v>92</v>
      </c>
      <c r="W973" s="13" t="s">
        <v>95</v>
      </c>
      <c r="X973" s="192">
        <v>15800000</v>
      </c>
      <c r="Y973" s="193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85">
        <f t="shared" si="226"/>
        <v>106346.32400000001</v>
      </c>
      <c r="AD973" s="141">
        <v>9.1700000000000004E-2</v>
      </c>
      <c r="AE973" s="186">
        <f t="shared" si="227"/>
        <v>0</v>
      </c>
      <c r="AF973" s="186" t="str">
        <f>IF(AND(COUNTIFS($J$18:J973,J973)=1,AE973=1),1,"")</f>
        <v/>
      </c>
      <c r="AG973" s="186">
        <f>IF(C973="","",IF(AND(COUNTIFS($J$18:J973,J973)=1,C973&lt;&gt;""),1,""))</f>
        <v>1</v>
      </c>
      <c r="AH973" s="186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214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35</v>
      </c>
      <c r="B974" s="179">
        <v>2020</v>
      </c>
      <c r="C974" s="179">
        <v>4</v>
      </c>
      <c r="D974" s="39" t="str">
        <f t="shared" si="222"/>
        <v>Q1</v>
      </c>
      <c r="E974" s="13" t="s">
        <v>35</v>
      </c>
      <c r="F974" s="179">
        <v>2020</v>
      </c>
      <c r="G974" s="179">
        <v>6</v>
      </c>
      <c r="H974" s="191"/>
      <c r="I974" s="39" t="str">
        <f t="shared" si="224"/>
        <v>Q1</v>
      </c>
      <c r="J974" s="191" t="s">
        <v>1124</v>
      </c>
      <c r="K974" s="191" t="s">
        <v>1125</v>
      </c>
      <c r="L974" s="17" t="s">
        <v>54</v>
      </c>
      <c r="M974" s="13" t="s">
        <v>46</v>
      </c>
      <c r="N974" s="13">
        <v>1</v>
      </c>
      <c r="O974" s="13"/>
      <c r="P974" s="39" t="str">
        <f t="shared" si="225"/>
        <v>MAIN UNIT</v>
      </c>
      <c r="Q974" s="13" t="s">
        <v>55</v>
      </c>
      <c r="R974" s="13" t="s">
        <v>48</v>
      </c>
      <c r="S974" s="13" t="s">
        <v>36</v>
      </c>
      <c r="T974" s="13" t="s">
        <v>64</v>
      </c>
      <c r="U974" s="13" t="s">
        <v>65</v>
      </c>
      <c r="V974" s="13" t="s">
        <v>1126</v>
      </c>
      <c r="W974" s="13" t="s">
        <v>50</v>
      </c>
      <c r="X974" s="192">
        <v>643012</v>
      </c>
      <c r="Y974" s="193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85">
        <f t="shared" si="226"/>
        <v>89172.164411681428</v>
      </c>
      <c r="AD974" s="141">
        <v>0.1439</v>
      </c>
      <c r="AE974" s="186">
        <f t="shared" si="227"/>
        <v>1</v>
      </c>
      <c r="AF974" s="186">
        <f>IF(AND(COUNTIFS($J$18:J974,J974)=1,AE974=1),1,"")</f>
        <v>1</v>
      </c>
      <c r="AG974" s="186">
        <f>IF(C974="","",IF(AND(COUNTIFS($J$18:J974,J974)=1,C974&lt;&gt;""),1,""))</f>
        <v>1</v>
      </c>
      <c r="AH974" s="186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214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35</v>
      </c>
      <c r="B975" s="179">
        <v>2020</v>
      </c>
      <c r="C975" s="179">
        <v>4</v>
      </c>
      <c r="D975" s="39" t="str">
        <f t="shared" si="222"/>
        <v>Q1</v>
      </c>
      <c r="E975" s="13" t="s">
        <v>35</v>
      </c>
      <c r="F975" s="179">
        <v>2020</v>
      </c>
      <c r="G975" s="179">
        <v>6</v>
      </c>
      <c r="H975" s="191"/>
      <c r="I975" s="39" t="str">
        <f t="shared" si="224"/>
        <v>Q1</v>
      </c>
      <c r="J975" s="191" t="s">
        <v>1127</v>
      </c>
      <c r="K975" s="191" t="s">
        <v>1128</v>
      </c>
      <c r="L975" s="17" t="s">
        <v>78</v>
      </c>
      <c r="M975" s="13" t="s">
        <v>46</v>
      </c>
      <c r="N975" s="13">
        <v>1</v>
      </c>
      <c r="O975" s="13"/>
      <c r="P975" s="39" t="str">
        <f t="shared" si="225"/>
        <v>MAIN UNIT</v>
      </c>
      <c r="Q975" s="13" t="s">
        <v>47</v>
      </c>
      <c r="R975" s="13" t="s">
        <v>48</v>
      </c>
      <c r="S975" s="13" t="s">
        <v>36</v>
      </c>
      <c r="T975" s="13" t="s">
        <v>64</v>
      </c>
      <c r="U975" s="13" t="s">
        <v>65</v>
      </c>
      <c r="V975" s="13" t="s">
        <v>98</v>
      </c>
      <c r="W975" s="13" t="s">
        <v>50</v>
      </c>
      <c r="X975" s="192">
        <v>1158250</v>
      </c>
      <c r="Y975" s="193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85">
        <f t="shared" si="226"/>
        <v>261308.27249999999</v>
      </c>
      <c r="AD975" s="141">
        <v>0.2341</v>
      </c>
      <c r="AE975" s="186">
        <f t="shared" si="227"/>
        <v>0</v>
      </c>
      <c r="AF975" s="186" t="str">
        <f>IF(AND(COUNTIFS($J$18:J975,J975)=1,AE975=1),1,"")</f>
        <v/>
      </c>
      <c r="AG975" s="186">
        <f>IF(C975="","",IF(AND(COUNTIFS($J$18:J975,J975)=1,C975&lt;&gt;""),1,""))</f>
        <v>1</v>
      </c>
      <c r="AH975" s="186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214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35</v>
      </c>
      <c r="B976" s="179">
        <v>2020</v>
      </c>
      <c r="C976" s="179">
        <v>4</v>
      </c>
      <c r="D976" s="39" t="str">
        <f t="shared" si="222"/>
        <v>Q1</v>
      </c>
      <c r="E976" s="13" t="s">
        <v>35</v>
      </c>
      <c r="F976" s="179">
        <v>2020</v>
      </c>
      <c r="G976" s="179">
        <v>6</v>
      </c>
      <c r="H976" s="191"/>
      <c r="I976" s="39" t="str">
        <f t="shared" si="224"/>
        <v>Q1</v>
      </c>
      <c r="J976" s="191" t="s">
        <v>1127</v>
      </c>
      <c r="K976" s="191" t="s">
        <v>1128</v>
      </c>
      <c r="L976" s="17" t="s">
        <v>78</v>
      </c>
      <c r="M976" s="13" t="s">
        <v>46</v>
      </c>
      <c r="N976" s="13">
        <v>1</v>
      </c>
      <c r="O976" s="13"/>
      <c r="P976" s="39" t="str">
        <f t="shared" si="225"/>
        <v>MAIN UNIT</v>
      </c>
      <c r="Q976" s="13" t="s">
        <v>47</v>
      </c>
      <c r="R976" s="13" t="s">
        <v>48</v>
      </c>
      <c r="S976" s="13" t="s">
        <v>36</v>
      </c>
      <c r="T976" s="13" t="s">
        <v>64</v>
      </c>
      <c r="U976" s="13" t="s">
        <v>65</v>
      </c>
      <c r="V976" s="13" t="s">
        <v>98</v>
      </c>
      <c r="W976" s="13" t="s">
        <v>50</v>
      </c>
      <c r="X976" s="192">
        <v>1158250</v>
      </c>
      <c r="Y976" s="193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85">
        <f t="shared" si="226"/>
        <v>261308.27249999999</v>
      </c>
      <c r="AD976" s="141">
        <v>0.2341</v>
      </c>
      <c r="AE976" s="186">
        <f t="shared" si="227"/>
        <v>0</v>
      </c>
      <c r="AF976" s="186" t="str">
        <f>IF(AND(COUNTIFS($J$18:J976,J976)=1,AE976=1),1,"")</f>
        <v/>
      </c>
      <c r="AG976" s="186" t="str">
        <f>IF(C976="","",IF(AND(COUNTIFS($J$18:J976,J976)=1,C976&lt;&gt;""),1,""))</f>
        <v/>
      </c>
      <c r="AH976" s="186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214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35</v>
      </c>
      <c r="B977" s="179">
        <v>2020</v>
      </c>
      <c r="C977" s="179">
        <v>4</v>
      </c>
      <c r="D977" s="39" t="str">
        <f t="shared" si="222"/>
        <v>Q1</v>
      </c>
      <c r="E977" s="13" t="s">
        <v>35</v>
      </c>
      <c r="F977" s="179">
        <v>2020</v>
      </c>
      <c r="G977" s="179">
        <v>6</v>
      </c>
      <c r="H977" s="191"/>
      <c r="I977" s="39" t="str">
        <f t="shared" si="224"/>
        <v>Q1</v>
      </c>
      <c r="J977" s="191" t="s">
        <v>1127</v>
      </c>
      <c r="K977" s="191" t="s">
        <v>1128</v>
      </c>
      <c r="L977" s="17" t="s">
        <v>78</v>
      </c>
      <c r="M977" s="13" t="s">
        <v>46</v>
      </c>
      <c r="N977" s="13">
        <v>1</v>
      </c>
      <c r="O977" s="13"/>
      <c r="P977" s="39" t="str">
        <f t="shared" si="225"/>
        <v>MAIN UNIT</v>
      </c>
      <c r="Q977" s="13" t="s">
        <v>47</v>
      </c>
      <c r="R977" s="13" t="s">
        <v>48</v>
      </c>
      <c r="S977" s="13" t="s">
        <v>36</v>
      </c>
      <c r="T977" s="13" t="s">
        <v>64</v>
      </c>
      <c r="U977" s="13" t="s">
        <v>65</v>
      </c>
      <c r="V977" s="13" t="s">
        <v>98</v>
      </c>
      <c r="W977" s="13" t="s">
        <v>50</v>
      </c>
      <c r="X977" s="192">
        <v>1158250</v>
      </c>
      <c r="Y977" s="193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85">
        <f t="shared" si="226"/>
        <v>261308.27249999999</v>
      </c>
      <c r="AD977" s="141">
        <v>0.2341</v>
      </c>
      <c r="AE977" s="186">
        <f t="shared" si="227"/>
        <v>0</v>
      </c>
      <c r="AF977" s="186" t="str">
        <f>IF(AND(COUNTIFS($J$18:J977,J977)=1,AE977=1),1,"")</f>
        <v/>
      </c>
      <c r="AG977" s="186" t="str">
        <f>IF(C977="","",IF(AND(COUNTIFS($J$18:J977,J977)=1,C977&lt;&gt;""),1,""))</f>
        <v/>
      </c>
      <c r="AH977" s="186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214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35</v>
      </c>
      <c r="B978" s="179">
        <v>2020</v>
      </c>
      <c r="C978" s="179">
        <v>4</v>
      </c>
      <c r="D978" s="39" t="str">
        <f t="shared" si="222"/>
        <v>Q1</v>
      </c>
      <c r="E978" s="13" t="s">
        <v>35</v>
      </c>
      <c r="F978" s="179">
        <v>2020</v>
      </c>
      <c r="G978" s="179">
        <v>6</v>
      </c>
      <c r="H978" s="191"/>
      <c r="I978" s="39" t="str">
        <f t="shared" si="224"/>
        <v>Q1</v>
      </c>
      <c r="J978" s="191" t="s">
        <v>1129</v>
      </c>
      <c r="K978" s="191" t="s">
        <v>1130</v>
      </c>
      <c r="L978" s="17" t="s">
        <v>54</v>
      </c>
      <c r="M978" s="13" t="s">
        <v>46</v>
      </c>
      <c r="N978" s="13">
        <v>1</v>
      </c>
      <c r="O978" s="13"/>
      <c r="P978" s="39" t="str">
        <f t="shared" si="225"/>
        <v>MAIN UNIT</v>
      </c>
      <c r="Q978" s="13" t="s">
        <v>55</v>
      </c>
      <c r="R978" s="13" t="s">
        <v>48</v>
      </c>
      <c r="S978" s="13" t="s">
        <v>39</v>
      </c>
      <c r="T978" s="13" t="s">
        <v>129</v>
      </c>
      <c r="U978" s="13" t="s">
        <v>991</v>
      </c>
      <c r="V978" s="13" t="s">
        <v>131</v>
      </c>
      <c r="W978" s="13" t="s">
        <v>50</v>
      </c>
      <c r="X978" s="192">
        <v>824500</v>
      </c>
      <c r="Y978" s="193" t="s">
        <v>974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85">
        <f t="shared" si="226"/>
        <v>116724.46500000001</v>
      </c>
      <c r="AD978" s="141">
        <v>0.1469</v>
      </c>
      <c r="AE978" s="186">
        <f t="shared" si="227"/>
        <v>1</v>
      </c>
      <c r="AF978" s="186">
        <f>IF(AND(COUNTIFS($J$18:J978,J978)=1,AE978=1),1,"")</f>
        <v>1</v>
      </c>
      <c r="AG978" s="186">
        <f>IF(C978="","",IF(AND(COUNTIFS($J$18:J978,J978)=1,C978&lt;&gt;""),1,""))</f>
        <v>1</v>
      </c>
      <c r="AH978" s="186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214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35</v>
      </c>
      <c r="B979" s="179">
        <v>2020</v>
      </c>
      <c r="C979" s="179">
        <v>4</v>
      </c>
      <c r="D979" s="39" t="str">
        <f t="shared" si="222"/>
        <v>Q1</v>
      </c>
      <c r="E979" s="13" t="s">
        <v>35</v>
      </c>
      <c r="F979" s="179">
        <v>2020</v>
      </c>
      <c r="G979" s="179">
        <v>6</v>
      </c>
      <c r="H979" s="191"/>
      <c r="I979" s="39" t="str">
        <f t="shared" si="224"/>
        <v>Q1</v>
      </c>
      <c r="J979" s="191" t="s">
        <v>1131</v>
      </c>
      <c r="K979" s="191" t="s">
        <v>1132</v>
      </c>
      <c r="L979" s="17" t="s">
        <v>78</v>
      </c>
      <c r="M979" s="13" t="s">
        <v>46</v>
      </c>
      <c r="N979" s="13">
        <v>1</v>
      </c>
      <c r="O979" s="13"/>
      <c r="P979" s="39" t="str">
        <f t="shared" si="225"/>
        <v>MAIN UNIT</v>
      </c>
      <c r="Q979" s="13" t="s">
        <v>55</v>
      </c>
      <c r="R979" s="13" t="s">
        <v>48</v>
      </c>
      <c r="S979" s="13" t="s">
        <v>36</v>
      </c>
      <c r="T979" s="13" t="s">
        <v>64</v>
      </c>
      <c r="U979" s="13" t="s">
        <v>65</v>
      </c>
      <c r="V979" s="13" t="s">
        <v>1133</v>
      </c>
      <c r="W979" s="13" t="s">
        <v>962</v>
      </c>
      <c r="X979" s="192">
        <v>11000000</v>
      </c>
      <c r="Y979" s="193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85">
        <f t="shared" si="226"/>
        <v>88814.000000000015</v>
      </c>
      <c r="AD979" s="141">
        <v>0.11</v>
      </c>
      <c r="AE979" s="186">
        <f t="shared" si="227"/>
        <v>1</v>
      </c>
      <c r="AF979" s="186">
        <f>IF(AND(COUNTIFS($J$18:J979,J979)=1,AE979=1),1,"")</f>
        <v>1</v>
      </c>
      <c r="AG979" s="186">
        <f>IF(C979="","",IF(AND(COUNTIFS($J$18:J979,J979)=1,C979&lt;&gt;""),1,""))</f>
        <v>1</v>
      </c>
      <c r="AH979" s="186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214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34</v>
      </c>
      <c r="B980" s="179">
        <v>2020</v>
      </c>
      <c r="C980" s="179">
        <v>1</v>
      </c>
      <c r="D980" s="39" t="str">
        <f t="shared" si="222"/>
        <v>Q4</v>
      </c>
      <c r="E980" s="13" t="s">
        <v>35</v>
      </c>
      <c r="F980" s="179">
        <v>2020</v>
      </c>
      <c r="G980" s="179">
        <v>6</v>
      </c>
      <c r="H980" s="191"/>
      <c r="I980" s="39" t="str">
        <f t="shared" si="224"/>
        <v>Q1</v>
      </c>
      <c r="J980" s="191" t="s">
        <v>1134</v>
      </c>
      <c r="K980" s="191" t="s">
        <v>1135</v>
      </c>
      <c r="L980" s="17" t="s">
        <v>271</v>
      </c>
      <c r="M980" s="13" t="s">
        <v>46</v>
      </c>
      <c r="N980" s="13">
        <v>1</v>
      </c>
      <c r="O980" s="13"/>
      <c r="P980" s="39" t="str">
        <f t="shared" si="225"/>
        <v>MAIN UNIT</v>
      </c>
      <c r="Q980" s="13" t="s">
        <v>47</v>
      </c>
      <c r="R980" s="13" t="s">
        <v>48</v>
      </c>
      <c r="S980" s="13" t="s">
        <v>36</v>
      </c>
      <c r="T980" s="13" t="s">
        <v>64</v>
      </c>
      <c r="U980" s="13" t="s">
        <v>65</v>
      </c>
      <c r="V980" s="13" t="s">
        <v>288</v>
      </c>
      <c r="W980" s="13" t="s">
        <v>50</v>
      </c>
      <c r="X980" s="192">
        <v>1400000</v>
      </c>
      <c r="Y980" s="193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85">
        <f t="shared" si="226"/>
        <v>61658.601769911504</v>
      </c>
      <c r="AD980" s="141">
        <v>4.5699999999999998E-2</v>
      </c>
      <c r="AE980" s="186">
        <f t="shared" si="227"/>
        <v>0</v>
      </c>
      <c r="AF980" s="186" t="str">
        <f>IF(AND(COUNTIFS($J$18:J980,J980)=1,AE980=1),1,"")</f>
        <v/>
      </c>
      <c r="AG980" s="186">
        <f>IF(C980="","",IF(AND(COUNTIFS($J$18:J980,J980)=1,C980&lt;&gt;""),1,""))</f>
        <v>1</v>
      </c>
      <c r="AH980" s="186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214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35</v>
      </c>
      <c r="B981" s="179">
        <v>2020</v>
      </c>
      <c r="C981" s="179">
        <v>4</v>
      </c>
      <c r="D981" s="39" t="str">
        <f t="shared" si="222"/>
        <v>Q1</v>
      </c>
      <c r="E981" s="13" t="s">
        <v>35</v>
      </c>
      <c r="F981" s="179">
        <v>2020</v>
      </c>
      <c r="G981" s="179">
        <v>6</v>
      </c>
      <c r="H981" s="191"/>
      <c r="I981" s="39" t="str">
        <f t="shared" si="224"/>
        <v>Q1</v>
      </c>
      <c r="J981" s="191" t="s">
        <v>1136</v>
      </c>
      <c r="K981" s="191" t="s">
        <v>1137</v>
      </c>
      <c r="L981" s="17" t="s">
        <v>78</v>
      </c>
      <c r="M981" s="13" t="s">
        <v>46</v>
      </c>
      <c r="N981" s="13">
        <v>1</v>
      </c>
      <c r="O981" s="13"/>
      <c r="P981" s="39" t="str">
        <f t="shared" si="225"/>
        <v>MAIN UNIT</v>
      </c>
      <c r="Q981" s="13" t="s">
        <v>936</v>
      </c>
      <c r="R981" s="13" t="s">
        <v>48</v>
      </c>
      <c r="S981" s="13" t="s">
        <v>38</v>
      </c>
      <c r="T981" s="13" t="s">
        <v>1138</v>
      </c>
      <c r="U981" s="13" t="s">
        <v>136</v>
      </c>
      <c r="V981" s="13" t="s">
        <v>520</v>
      </c>
      <c r="W981" s="13" t="s">
        <v>50</v>
      </c>
      <c r="X981" s="192">
        <v>1000000</v>
      </c>
      <c r="Y981" s="193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85">
        <f t="shared" si="226"/>
        <v>80759.469026548686</v>
      </c>
      <c r="AD981" s="141">
        <v>8.3799999999999999E-2</v>
      </c>
      <c r="AE981" s="186">
        <f t="shared" si="227"/>
        <v>1</v>
      </c>
      <c r="AF981" s="186">
        <f>IF(AND(COUNTIFS($J$18:J981,J981)=1,AE981=1),1,"")</f>
        <v>1</v>
      </c>
      <c r="AG981" s="186">
        <f>IF(C981="","",IF(AND(COUNTIFS($J$18:J981,J981)=1,C981&lt;&gt;""),1,""))</f>
        <v>1</v>
      </c>
      <c r="AH981" s="186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214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35</v>
      </c>
      <c r="B982" s="179">
        <v>2020</v>
      </c>
      <c r="C982" s="179">
        <v>4</v>
      </c>
      <c r="D982" s="39" t="str">
        <f t="shared" si="222"/>
        <v>Q1</v>
      </c>
      <c r="E982" s="13" t="s">
        <v>35</v>
      </c>
      <c r="F982" s="179">
        <v>2020</v>
      </c>
      <c r="G982" s="179">
        <v>6</v>
      </c>
      <c r="H982" s="191"/>
      <c r="I982" s="39" t="str">
        <f t="shared" si="224"/>
        <v>Q1</v>
      </c>
      <c r="J982" s="191" t="s">
        <v>1136</v>
      </c>
      <c r="K982" s="191" t="s">
        <v>1137</v>
      </c>
      <c r="L982" s="17" t="s">
        <v>54</v>
      </c>
      <c r="M982" s="13" t="s">
        <v>46</v>
      </c>
      <c r="N982" s="13">
        <v>1</v>
      </c>
      <c r="O982" s="13"/>
      <c r="P982" s="39" t="str">
        <f t="shared" si="225"/>
        <v>MAIN UNIT</v>
      </c>
      <c r="Q982" s="13" t="s">
        <v>936</v>
      </c>
      <c r="R982" s="13" t="s">
        <v>48</v>
      </c>
      <c r="S982" s="13" t="s">
        <v>38</v>
      </c>
      <c r="T982" s="13" t="s">
        <v>1138</v>
      </c>
      <c r="U982" s="13" t="s">
        <v>136</v>
      </c>
      <c r="V982" s="13" t="s">
        <v>520</v>
      </c>
      <c r="W982" s="13" t="s">
        <v>50</v>
      </c>
      <c r="X982" s="192">
        <v>899000</v>
      </c>
      <c r="Y982" s="193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85">
        <f t="shared" si="226"/>
        <v>72602.762654867256</v>
      </c>
      <c r="AD982" s="141">
        <v>8.3799999999999999E-2</v>
      </c>
      <c r="AE982" s="186">
        <f t="shared" si="227"/>
        <v>1</v>
      </c>
      <c r="AF982" s="186" t="str">
        <f>IF(AND(COUNTIFS($J$18:J982,J982)=1,AE982=1),1,"")</f>
        <v/>
      </c>
      <c r="AG982" s="186" t="str">
        <f>IF(C982="","",IF(AND(COUNTIFS($J$18:J982,J982)=1,C982&lt;&gt;""),1,""))</f>
        <v/>
      </c>
      <c r="AH982" s="186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214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35</v>
      </c>
      <c r="B983" s="179">
        <v>2020</v>
      </c>
      <c r="C983" s="179">
        <v>5</v>
      </c>
      <c r="D983" s="39" t="str">
        <f t="shared" si="222"/>
        <v>Q1</v>
      </c>
      <c r="E983" s="13" t="s">
        <v>35</v>
      </c>
      <c r="F983" s="179">
        <v>2020</v>
      </c>
      <c r="G983" s="179">
        <v>6</v>
      </c>
      <c r="H983" s="191"/>
      <c r="I983" s="39" t="str">
        <f t="shared" si="224"/>
        <v>Q1</v>
      </c>
      <c r="J983" s="191" t="s">
        <v>1139</v>
      </c>
      <c r="K983" s="191" t="s">
        <v>903</v>
      </c>
      <c r="L983" s="17" t="s">
        <v>78</v>
      </c>
      <c r="M983" s="13" t="s">
        <v>46</v>
      </c>
      <c r="N983" s="13">
        <v>1</v>
      </c>
      <c r="O983" s="13"/>
      <c r="P983" s="39" t="str">
        <f t="shared" si="225"/>
        <v>MAIN UNIT</v>
      </c>
      <c r="Q983" s="13" t="s">
        <v>47</v>
      </c>
      <c r="R983" s="13" t="s">
        <v>48</v>
      </c>
      <c r="S983" s="13" t="s">
        <v>36</v>
      </c>
      <c r="T983" s="13" t="s">
        <v>64</v>
      </c>
      <c r="U983" s="13" t="s">
        <v>65</v>
      </c>
      <c r="V983" s="13" t="s">
        <v>98</v>
      </c>
      <c r="W983" s="13" t="s">
        <v>50</v>
      </c>
      <c r="X983" s="192">
        <v>1045000</v>
      </c>
      <c r="Y983" s="193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85">
        <f t="shared" si="226"/>
        <v>145221.52300884956</v>
      </c>
      <c r="AD983" s="141">
        <v>0.14419999999999999</v>
      </c>
      <c r="AE983" s="186">
        <f t="shared" si="227"/>
        <v>0</v>
      </c>
      <c r="AF983" s="186" t="str">
        <f>IF(AND(COUNTIFS($J$18:J983,J983)=1,AE983=1),1,"")</f>
        <v/>
      </c>
      <c r="AG983" s="186">
        <f>IF(C983="","",IF(AND(COUNTIFS($J$18:J983,J983)=1,C983&lt;&gt;""),1,""))</f>
        <v>1</v>
      </c>
      <c r="AH983" s="186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214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35</v>
      </c>
      <c r="B984" s="179">
        <v>2020</v>
      </c>
      <c r="C984" s="179">
        <v>5</v>
      </c>
      <c r="D984" s="39" t="str">
        <f t="shared" si="222"/>
        <v>Q1</v>
      </c>
      <c r="E984" s="13" t="s">
        <v>35</v>
      </c>
      <c r="F984" s="179">
        <v>2020</v>
      </c>
      <c r="G984" s="179">
        <v>6</v>
      </c>
      <c r="H984" s="191"/>
      <c r="I984" s="39" t="str">
        <f t="shared" si="224"/>
        <v>Q1</v>
      </c>
      <c r="J984" s="191" t="s">
        <v>1139</v>
      </c>
      <c r="K984" s="191" t="s">
        <v>903</v>
      </c>
      <c r="L984" s="17" t="s">
        <v>78</v>
      </c>
      <c r="M984" s="13" t="s">
        <v>46</v>
      </c>
      <c r="N984" s="13">
        <v>1</v>
      </c>
      <c r="O984" s="13"/>
      <c r="P984" s="39" t="str">
        <f t="shared" si="225"/>
        <v>MAIN UNIT</v>
      </c>
      <c r="Q984" s="13" t="s">
        <v>47</v>
      </c>
      <c r="R984" s="13" t="s">
        <v>48</v>
      </c>
      <c r="S984" s="13" t="s">
        <v>36</v>
      </c>
      <c r="T984" s="13" t="s">
        <v>64</v>
      </c>
      <c r="U984" s="13" t="s">
        <v>65</v>
      </c>
      <c r="V984" s="13" t="s">
        <v>98</v>
      </c>
      <c r="W984" s="13" t="s">
        <v>50</v>
      </c>
      <c r="X984" s="192">
        <v>1045000</v>
      </c>
      <c r="Y984" s="193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85">
        <f t="shared" si="226"/>
        <v>145221.52300884956</v>
      </c>
      <c r="AD984" s="141">
        <v>0.14419999999999999</v>
      </c>
      <c r="AE984" s="186">
        <f t="shared" si="227"/>
        <v>0</v>
      </c>
      <c r="AF984" s="186" t="str">
        <f>IF(AND(COUNTIFS($J$18:J984,J984)=1,AE984=1),1,"")</f>
        <v/>
      </c>
      <c r="AG984" s="186" t="str">
        <f>IF(C984="","",IF(AND(COUNTIFS($J$18:J984,J984)=1,C984&lt;&gt;""),1,""))</f>
        <v/>
      </c>
      <c r="AH984" s="186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214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35</v>
      </c>
      <c r="B985" s="179">
        <v>2020</v>
      </c>
      <c r="C985" s="179">
        <v>5</v>
      </c>
      <c r="D985" s="39" t="str">
        <f t="shared" si="222"/>
        <v>Q1</v>
      </c>
      <c r="E985" s="13" t="s">
        <v>35</v>
      </c>
      <c r="F985" s="179">
        <v>2020</v>
      </c>
      <c r="G985" s="179">
        <v>6</v>
      </c>
      <c r="H985" s="191"/>
      <c r="I985" s="39" t="str">
        <f t="shared" si="224"/>
        <v>Q1</v>
      </c>
      <c r="J985" s="191" t="s">
        <v>1140</v>
      </c>
      <c r="K985" s="191" t="s">
        <v>1141</v>
      </c>
      <c r="L985" s="17" t="s">
        <v>54</v>
      </c>
      <c r="M985" s="13" t="s">
        <v>46</v>
      </c>
      <c r="N985" s="13">
        <v>1</v>
      </c>
      <c r="O985" s="13"/>
      <c r="P985" s="39" t="str">
        <f t="shared" si="225"/>
        <v>MAIN UNIT</v>
      </c>
      <c r="Q985" s="13" t="s">
        <v>936</v>
      </c>
      <c r="R985" s="13" t="s">
        <v>48</v>
      </c>
      <c r="S985" s="13" t="s">
        <v>37</v>
      </c>
      <c r="T985" s="13" t="s">
        <v>79</v>
      </c>
      <c r="U985" s="13" t="s">
        <v>57</v>
      </c>
      <c r="V985" s="13" t="s">
        <v>58</v>
      </c>
      <c r="W985" s="13" t="s">
        <v>50</v>
      </c>
      <c r="X985" s="192">
        <v>780000</v>
      </c>
      <c r="Y985" s="193" t="s">
        <v>974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85">
        <f t="shared" si="226"/>
        <v>92158.311504424782</v>
      </c>
      <c r="AD985" s="141">
        <v>0.1226</v>
      </c>
      <c r="AE985" s="186">
        <f t="shared" si="227"/>
        <v>1</v>
      </c>
      <c r="AF985" s="186">
        <f>IF(AND(COUNTIFS($J$18:J985,J985)=1,AE985=1),1,"")</f>
        <v>1</v>
      </c>
      <c r="AG985" s="186">
        <f>IF(C985="","",IF(AND(COUNTIFS($J$18:J985,J985)=1,C985&lt;&gt;""),1,""))</f>
        <v>1</v>
      </c>
      <c r="AH985" s="186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214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35</v>
      </c>
      <c r="B986" s="179">
        <v>2020</v>
      </c>
      <c r="C986" s="179">
        <v>5</v>
      </c>
      <c r="D986" s="39" t="str">
        <f t="shared" si="222"/>
        <v>Q1</v>
      </c>
      <c r="E986" s="13" t="s">
        <v>35</v>
      </c>
      <c r="F986" s="179">
        <v>2020</v>
      </c>
      <c r="G986" s="179">
        <v>6</v>
      </c>
      <c r="H986" s="191"/>
      <c r="I986" s="39" t="str">
        <f t="shared" si="224"/>
        <v>Q1</v>
      </c>
      <c r="J986" s="191" t="s">
        <v>1142</v>
      </c>
      <c r="K986" s="191" t="s">
        <v>1143</v>
      </c>
      <c r="L986" s="17" t="s">
        <v>78</v>
      </c>
      <c r="M986" s="13" t="s">
        <v>46</v>
      </c>
      <c r="N986" s="13">
        <v>1</v>
      </c>
      <c r="O986" s="13"/>
      <c r="P986" s="39" t="str">
        <f t="shared" si="225"/>
        <v>MAIN UNIT</v>
      </c>
      <c r="Q986" s="13" t="s">
        <v>47</v>
      </c>
      <c r="R986" s="13" t="s">
        <v>48</v>
      </c>
      <c r="S986" s="13" t="s">
        <v>36</v>
      </c>
      <c r="T986" s="13" t="s">
        <v>64</v>
      </c>
      <c r="U986" s="13" t="s">
        <v>65</v>
      </c>
      <c r="V986" s="13" t="s">
        <v>118</v>
      </c>
      <c r="W986" s="13" t="s">
        <v>95</v>
      </c>
      <c r="X986" s="192">
        <v>10300000</v>
      </c>
      <c r="Y986" s="193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85">
        <f t="shared" si="226"/>
        <v>63959.292000000009</v>
      </c>
      <c r="AD986" s="141">
        <v>8.4599999999999995E-2</v>
      </c>
      <c r="AE986" s="186">
        <f t="shared" si="227"/>
        <v>0</v>
      </c>
      <c r="AF986" s="186" t="str">
        <f>IF(AND(COUNTIFS($J$18:J986,J986)=1,AE986=1),1,"")</f>
        <v/>
      </c>
      <c r="AG986" s="186">
        <f>IF(C986="","",IF(AND(COUNTIFS($J$18:J986,J986)=1,C986&lt;&gt;""),1,""))</f>
        <v>1</v>
      </c>
      <c r="AH986" s="186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214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35</v>
      </c>
      <c r="B987" s="179">
        <v>2020</v>
      </c>
      <c r="C987" s="179">
        <v>5</v>
      </c>
      <c r="D987" s="39" t="str">
        <f t="shared" si="222"/>
        <v>Q1</v>
      </c>
      <c r="E987" s="13" t="s">
        <v>35</v>
      </c>
      <c r="F987" s="179">
        <v>2020</v>
      </c>
      <c r="G987" s="179">
        <v>6</v>
      </c>
      <c r="H987" s="191"/>
      <c r="I987" s="39" t="str">
        <f t="shared" si="224"/>
        <v>Q1</v>
      </c>
      <c r="J987" s="191" t="s">
        <v>1142</v>
      </c>
      <c r="K987" s="191" t="s">
        <v>1143</v>
      </c>
      <c r="L987" s="17" t="s">
        <v>78</v>
      </c>
      <c r="M987" s="13" t="s">
        <v>46</v>
      </c>
      <c r="N987" s="13">
        <v>1</v>
      </c>
      <c r="O987" s="13"/>
      <c r="P987" s="39" t="str">
        <f t="shared" si="225"/>
        <v>MAIN UNIT</v>
      </c>
      <c r="Q987" s="13" t="s">
        <v>47</v>
      </c>
      <c r="R987" s="13" t="s">
        <v>48</v>
      </c>
      <c r="S987" s="13" t="s">
        <v>36</v>
      </c>
      <c r="T987" s="13" t="s">
        <v>64</v>
      </c>
      <c r="U987" s="13" t="s">
        <v>65</v>
      </c>
      <c r="V987" s="13" t="s">
        <v>118</v>
      </c>
      <c r="W987" s="13" t="s">
        <v>95</v>
      </c>
      <c r="X987" s="192">
        <v>10300000</v>
      </c>
      <c r="Y987" s="193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85">
        <f t="shared" si="226"/>
        <v>63959.292000000009</v>
      </c>
      <c r="AD987" s="141">
        <v>8.4599999999999995E-2</v>
      </c>
      <c r="AE987" s="186">
        <f t="shared" si="227"/>
        <v>0</v>
      </c>
      <c r="AF987" s="186" t="str">
        <f>IF(AND(COUNTIFS($J$18:J987,J987)=1,AE987=1),1,"")</f>
        <v/>
      </c>
      <c r="AG987" s="186" t="str">
        <f>IF(C987="","",IF(AND(COUNTIFS($J$18:J987,J987)=1,C987&lt;&gt;""),1,""))</f>
        <v/>
      </c>
      <c r="AH987" s="186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214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35</v>
      </c>
      <c r="B988" s="179">
        <v>2020</v>
      </c>
      <c r="C988" s="179">
        <v>5</v>
      </c>
      <c r="D988" s="39" t="str">
        <f t="shared" si="222"/>
        <v>Q1</v>
      </c>
      <c r="E988" s="13" t="s">
        <v>35</v>
      </c>
      <c r="F988" s="179">
        <v>2020</v>
      </c>
      <c r="G988" s="179">
        <v>6</v>
      </c>
      <c r="H988" s="191"/>
      <c r="I988" s="39" t="str">
        <f t="shared" si="224"/>
        <v>Q1</v>
      </c>
      <c r="J988" s="191" t="s">
        <v>1142</v>
      </c>
      <c r="K988" s="191" t="s">
        <v>1143</v>
      </c>
      <c r="L988" s="17" t="s">
        <v>78</v>
      </c>
      <c r="M988" s="13" t="s">
        <v>46</v>
      </c>
      <c r="N988" s="13">
        <v>1</v>
      </c>
      <c r="O988" s="13"/>
      <c r="P988" s="39" t="str">
        <f t="shared" si="225"/>
        <v>MAIN UNIT</v>
      </c>
      <c r="Q988" s="13" t="s">
        <v>47</v>
      </c>
      <c r="R988" s="13" t="s">
        <v>48</v>
      </c>
      <c r="S988" s="13" t="s">
        <v>36</v>
      </c>
      <c r="T988" s="13" t="s">
        <v>64</v>
      </c>
      <c r="U988" s="13" t="s">
        <v>65</v>
      </c>
      <c r="V988" s="13" t="s">
        <v>118</v>
      </c>
      <c r="W988" s="13" t="s">
        <v>95</v>
      </c>
      <c r="X988" s="192">
        <v>10300000</v>
      </c>
      <c r="Y988" s="193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85">
        <f t="shared" si="226"/>
        <v>63959.292000000009</v>
      </c>
      <c r="AD988" s="141">
        <v>8.4599999999999995E-2</v>
      </c>
      <c r="AE988" s="186">
        <f t="shared" si="227"/>
        <v>0</v>
      </c>
      <c r="AF988" s="186" t="str">
        <f>IF(AND(COUNTIFS($J$18:J988,J988)=1,AE988=1),1,"")</f>
        <v/>
      </c>
      <c r="AG988" s="186" t="str">
        <f>IF(C988="","",IF(AND(COUNTIFS($J$18:J988,J988)=1,C988&lt;&gt;""),1,""))</f>
        <v/>
      </c>
      <c r="AH988" s="186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214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35</v>
      </c>
      <c r="B989" s="179">
        <v>2020</v>
      </c>
      <c r="C989" s="179">
        <v>5</v>
      </c>
      <c r="D989" s="39" t="str">
        <f t="shared" si="222"/>
        <v>Q1</v>
      </c>
      <c r="E989" s="13" t="s">
        <v>35</v>
      </c>
      <c r="F989" s="179">
        <v>2020</v>
      </c>
      <c r="G989" s="179">
        <v>6</v>
      </c>
      <c r="H989" s="191"/>
      <c r="I989" s="39" t="str">
        <f t="shared" si="224"/>
        <v>Q1</v>
      </c>
      <c r="J989" s="191" t="s">
        <v>1144</v>
      </c>
      <c r="K989" s="191" t="s">
        <v>621</v>
      </c>
      <c r="L989" s="17" t="s">
        <v>54</v>
      </c>
      <c r="M989" s="13" t="s">
        <v>46</v>
      </c>
      <c r="N989" s="13">
        <v>1</v>
      </c>
      <c r="O989" s="13"/>
      <c r="P989" s="39" t="str">
        <f t="shared" si="225"/>
        <v>MAIN UNIT</v>
      </c>
      <c r="Q989" s="13" t="s">
        <v>47</v>
      </c>
      <c r="R989" s="13" t="s">
        <v>48</v>
      </c>
      <c r="S989" s="13" t="s">
        <v>36</v>
      </c>
      <c r="T989" s="13" t="s">
        <v>107</v>
      </c>
      <c r="U989" s="13" t="s">
        <v>65</v>
      </c>
      <c r="V989" s="13" t="s">
        <v>622</v>
      </c>
      <c r="W989" s="13" t="s">
        <v>50</v>
      </c>
      <c r="X989" s="192">
        <v>570000</v>
      </c>
      <c r="Y989" s="193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85">
        <f t="shared" si="226"/>
        <v>69873.323893805325</v>
      </c>
      <c r="AD989" s="141">
        <v>0.12720000000000001</v>
      </c>
      <c r="AE989" s="186">
        <f t="shared" si="227"/>
        <v>0</v>
      </c>
      <c r="AF989" s="186" t="str">
        <f>IF(AND(COUNTIFS($J$18:J989,J989)=1,AE989=1),1,"")</f>
        <v/>
      </c>
      <c r="AG989" s="186">
        <f>IF(C989="","",IF(AND(COUNTIFS($J$18:J989,J989)=1,C989&lt;&gt;""),1,""))</f>
        <v>1</v>
      </c>
      <c r="AH989" s="186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214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35</v>
      </c>
      <c r="B990" s="179">
        <v>2020</v>
      </c>
      <c r="C990" s="179">
        <v>6</v>
      </c>
      <c r="D990" s="39" t="str">
        <f t="shared" si="222"/>
        <v>Q1</v>
      </c>
      <c r="E990" s="13" t="s">
        <v>35</v>
      </c>
      <c r="F990" s="179">
        <v>2020</v>
      </c>
      <c r="G990" s="179">
        <v>6</v>
      </c>
      <c r="H990" s="191"/>
      <c r="I990" s="39" t="str">
        <f t="shared" si="224"/>
        <v>Q1</v>
      </c>
      <c r="J990" s="191" t="s">
        <v>1145</v>
      </c>
      <c r="K990" s="191" t="s">
        <v>1146</v>
      </c>
      <c r="L990" s="17" t="s">
        <v>78</v>
      </c>
      <c r="M990" s="13" t="s">
        <v>46</v>
      </c>
      <c r="N990" s="13">
        <v>1</v>
      </c>
      <c r="O990" s="13"/>
      <c r="P990" s="39" t="str">
        <f t="shared" si="225"/>
        <v>MAIN UNIT</v>
      </c>
      <c r="Q990" s="13" t="s">
        <v>47</v>
      </c>
      <c r="R990" s="13" t="s">
        <v>48</v>
      </c>
      <c r="S990" s="13" t="s">
        <v>37</v>
      </c>
      <c r="T990" s="13" t="s">
        <v>74</v>
      </c>
      <c r="U990" s="13" t="s">
        <v>57</v>
      </c>
      <c r="V990" s="13" t="s">
        <v>155</v>
      </c>
      <c r="W990" s="13" t="s">
        <v>50</v>
      </c>
      <c r="X990" s="192">
        <v>745000</v>
      </c>
      <c r="Y990" s="193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85">
        <f t="shared" si="226"/>
        <v>75817.529203539831</v>
      </c>
      <c r="AD990" s="141">
        <v>0.1056</v>
      </c>
      <c r="AE990" s="186">
        <f t="shared" si="227"/>
        <v>0</v>
      </c>
      <c r="AF990" s="186" t="str">
        <f>IF(AND(COUNTIFS($J$18:J990,J990)=1,AE990=1),1,"")</f>
        <v/>
      </c>
      <c r="AG990" s="186">
        <f>IF(C990="","",IF(AND(COUNTIFS($J$18:J990,J990)=1,C990&lt;&gt;""),1,""))</f>
        <v>1</v>
      </c>
      <c r="AH990" s="186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214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35</v>
      </c>
      <c r="B991" s="179">
        <v>2020</v>
      </c>
      <c r="C991" s="179">
        <v>6</v>
      </c>
      <c r="D991" s="39" t="str">
        <f t="shared" si="222"/>
        <v>Q1</v>
      </c>
      <c r="E991" s="13" t="s">
        <v>35</v>
      </c>
      <c r="F991" s="179">
        <v>2020</v>
      </c>
      <c r="G991" s="179">
        <v>6</v>
      </c>
      <c r="H991" s="191"/>
      <c r="I991" s="39" t="str">
        <f t="shared" si="224"/>
        <v>Q1</v>
      </c>
      <c r="J991" s="191" t="s">
        <v>1145</v>
      </c>
      <c r="K991" s="191" t="s">
        <v>1146</v>
      </c>
      <c r="L991" s="17" t="s">
        <v>54</v>
      </c>
      <c r="M991" s="13" t="s">
        <v>46</v>
      </c>
      <c r="N991" s="13">
        <v>1</v>
      </c>
      <c r="O991" s="13"/>
      <c r="P991" s="39" t="str">
        <f t="shared" si="225"/>
        <v>MAIN UNIT</v>
      </c>
      <c r="Q991" s="13" t="s">
        <v>47</v>
      </c>
      <c r="R991" s="13" t="s">
        <v>48</v>
      </c>
      <c r="S991" s="13" t="s">
        <v>37</v>
      </c>
      <c r="T991" s="13" t="s">
        <v>74</v>
      </c>
      <c r="U991" s="13" t="s">
        <v>57</v>
      </c>
      <c r="V991" s="13" t="s">
        <v>155</v>
      </c>
      <c r="W991" s="13" t="s">
        <v>50</v>
      </c>
      <c r="X991" s="192">
        <v>745000</v>
      </c>
      <c r="Y991" s="193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85">
        <f t="shared" si="226"/>
        <v>75817.529203539831</v>
      </c>
      <c r="AD991" s="141">
        <v>0.1056</v>
      </c>
      <c r="AE991" s="186">
        <f t="shared" si="227"/>
        <v>0</v>
      </c>
      <c r="AF991" s="186" t="str">
        <f>IF(AND(COUNTIFS($J$18:J991,J991)=1,AE991=1),1,"")</f>
        <v/>
      </c>
      <c r="AG991" s="186" t="str">
        <f>IF(C991="","",IF(AND(COUNTIFS($J$18:J991,J991)=1,C991&lt;&gt;""),1,""))</f>
        <v/>
      </c>
      <c r="AH991" s="186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214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35</v>
      </c>
      <c r="B992" s="179">
        <v>2020</v>
      </c>
      <c r="C992" s="179">
        <v>6</v>
      </c>
      <c r="D992" s="39" t="str">
        <f t="shared" si="222"/>
        <v>Q1</v>
      </c>
      <c r="E992" s="13" t="s">
        <v>35</v>
      </c>
      <c r="F992" s="179">
        <v>2020</v>
      </c>
      <c r="G992" s="179">
        <v>6</v>
      </c>
      <c r="H992" s="191"/>
      <c r="I992" s="39" t="str">
        <f t="shared" si="224"/>
        <v>Q1</v>
      </c>
      <c r="J992" s="191" t="s">
        <v>1147</v>
      </c>
      <c r="K992" s="191" t="s">
        <v>1148</v>
      </c>
      <c r="L992" s="17" t="s">
        <v>54</v>
      </c>
      <c r="M992" s="13" t="s">
        <v>46</v>
      </c>
      <c r="N992" s="13">
        <v>1</v>
      </c>
      <c r="O992" s="13"/>
      <c r="P992" s="39" t="str">
        <f t="shared" si="225"/>
        <v>MAIN UNIT</v>
      </c>
      <c r="Q992" s="13" t="s">
        <v>55</v>
      </c>
      <c r="R992" s="13" t="s">
        <v>48</v>
      </c>
      <c r="S992" s="13" t="s">
        <v>39</v>
      </c>
      <c r="T992" s="13" t="s">
        <v>129</v>
      </c>
      <c r="U992" s="13" t="s">
        <v>991</v>
      </c>
      <c r="V992" s="13" t="s">
        <v>131</v>
      </c>
      <c r="W992" s="13" t="s">
        <v>50</v>
      </c>
      <c r="X992" s="192">
        <v>550000</v>
      </c>
      <c r="Y992" s="193" t="s">
        <v>974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85">
        <f t="shared" si="226"/>
        <v>43304.615044247788</v>
      </c>
      <c r="AD992" s="141">
        <v>8.1699999999999995E-2</v>
      </c>
      <c r="AE992" s="186">
        <f t="shared" si="227"/>
        <v>1</v>
      </c>
      <c r="AF992" s="186">
        <f>IF(AND(COUNTIFS($J$18:J992,J992)=1,AE992=1),1,"")</f>
        <v>1</v>
      </c>
      <c r="AG992" s="186">
        <f>IF(C992="","",IF(AND(COUNTIFS($J$18:J992,J992)=1,C992&lt;&gt;""),1,""))</f>
        <v>1</v>
      </c>
      <c r="AH992" s="186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214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35</v>
      </c>
      <c r="B993" s="179">
        <v>2020</v>
      </c>
      <c r="C993" s="179">
        <v>6</v>
      </c>
      <c r="D993" s="39" t="str">
        <f t="shared" si="222"/>
        <v>Q1</v>
      </c>
      <c r="E993" s="13" t="s">
        <v>35</v>
      </c>
      <c r="F993" s="179">
        <v>2020</v>
      </c>
      <c r="G993" s="179">
        <v>6</v>
      </c>
      <c r="H993" s="191"/>
      <c r="I993" s="39" t="str">
        <f t="shared" si="224"/>
        <v>Q1</v>
      </c>
      <c r="J993" s="191" t="s">
        <v>1147</v>
      </c>
      <c r="K993" s="191" t="s">
        <v>1148</v>
      </c>
      <c r="L993" s="17" t="s">
        <v>54</v>
      </c>
      <c r="M993" s="13" t="s">
        <v>46</v>
      </c>
      <c r="N993" s="13">
        <v>1</v>
      </c>
      <c r="O993" s="13"/>
      <c r="P993" s="39" t="str">
        <f t="shared" si="225"/>
        <v>MAIN UNIT</v>
      </c>
      <c r="Q993" s="13" t="s">
        <v>55</v>
      </c>
      <c r="R993" s="13" t="s">
        <v>48</v>
      </c>
      <c r="S993" s="13" t="s">
        <v>39</v>
      </c>
      <c r="T993" s="13" t="s">
        <v>129</v>
      </c>
      <c r="U993" s="13" t="s">
        <v>991</v>
      </c>
      <c r="V993" s="13" t="s">
        <v>131</v>
      </c>
      <c r="W993" s="13" t="s">
        <v>50</v>
      </c>
      <c r="X993" s="192">
        <v>550000</v>
      </c>
      <c r="Y993" s="193" t="s">
        <v>974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85">
        <f t="shared" si="226"/>
        <v>43304.615044247788</v>
      </c>
      <c r="AD993" s="141">
        <v>8.1699999999999995E-2</v>
      </c>
      <c r="AE993" s="186">
        <f t="shared" si="227"/>
        <v>1</v>
      </c>
      <c r="AF993" s="186" t="str">
        <f>IF(AND(COUNTIFS($J$18:J993,J993)=1,AE993=1),1,"")</f>
        <v/>
      </c>
      <c r="AG993" s="186" t="str">
        <f>IF(C993="","",IF(AND(COUNTIFS($J$18:J993,J993)=1,C993&lt;&gt;""),1,""))</f>
        <v/>
      </c>
      <c r="AH993" s="186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214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35</v>
      </c>
      <c r="B994" s="179">
        <v>2020</v>
      </c>
      <c r="C994" s="179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35</v>
      </c>
      <c r="F994" s="179">
        <v>2020</v>
      </c>
      <c r="G994" s="179">
        <v>6</v>
      </c>
      <c r="H994" s="191"/>
      <c r="I994" s="39" t="str">
        <f t="shared" si="224"/>
        <v>Q1</v>
      </c>
      <c r="J994" s="191" t="s">
        <v>1149</v>
      </c>
      <c r="K994" s="191" t="s">
        <v>1150</v>
      </c>
      <c r="L994" s="17" t="s">
        <v>54</v>
      </c>
      <c r="M994" s="13" t="s">
        <v>46</v>
      </c>
      <c r="N994" s="13">
        <v>1</v>
      </c>
      <c r="O994" s="13"/>
      <c r="P994" s="39" t="str">
        <f t="shared" si="225"/>
        <v>MAIN UNIT</v>
      </c>
      <c r="Q994" s="13" t="s">
        <v>47</v>
      </c>
      <c r="R994" s="13" t="s">
        <v>48</v>
      </c>
      <c r="S994" s="13" t="s">
        <v>36</v>
      </c>
      <c r="T994" s="13" t="s">
        <v>64</v>
      </c>
      <c r="U994" s="13" t="s">
        <v>65</v>
      </c>
      <c r="V994" s="13" t="s">
        <v>121</v>
      </c>
      <c r="W994" s="13" t="s">
        <v>50</v>
      </c>
      <c r="X994" s="192">
        <v>570000</v>
      </c>
      <c r="Y994" s="193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85">
        <f t="shared" si="226"/>
        <v>66357.684955752222</v>
      </c>
      <c r="AD994" s="141">
        <v>0.1208</v>
      </c>
      <c r="AE994" s="186">
        <f t="shared" si="227"/>
        <v>0</v>
      </c>
      <c r="AF994" s="186" t="str">
        <f>IF(AND(COUNTIFS($J$18:J994,J994)=1,AE994=1),1,"")</f>
        <v/>
      </c>
      <c r="AG994" s="186">
        <f>IF(C994="","",IF(AND(COUNTIFS($J$18:J994,J994)=1,C994&lt;&gt;""),1,""))</f>
        <v>1</v>
      </c>
      <c r="AH994" s="186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214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35</v>
      </c>
      <c r="B995" s="179">
        <v>2020</v>
      </c>
      <c r="C995" s="179">
        <v>6</v>
      </c>
      <c r="D995" s="39" t="str">
        <f t="shared" si="237"/>
        <v>Q1</v>
      </c>
      <c r="E995" s="13" t="s">
        <v>35</v>
      </c>
      <c r="F995" s="179">
        <v>2020</v>
      </c>
      <c r="G995" s="179">
        <v>6</v>
      </c>
      <c r="H995" s="191"/>
      <c r="I995" s="39" t="str">
        <f t="shared" si="224"/>
        <v>Q1</v>
      </c>
      <c r="J995" s="191" t="s">
        <v>1151</v>
      </c>
      <c r="K995" s="191" t="s">
        <v>1152</v>
      </c>
      <c r="L995" s="17" t="s">
        <v>54</v>
      </c>
      <c r="M995" s="13" t="s">
        <v>46</v>
      </c>
      <c r="N995" s="13">
        <v>1</v>
      </c>
      <c r="O995" s="13"/>
      <c r="P995" s="39" t="str">
        <f t="shared" si="225"/>
        <v>MAIN UNIT</v>
      </c>
      <c r="Q995" s="13" t="s">
        <v>47</v>
      </c>
      <c r="R995" s="13" t="s">
        <v>48</v>
      </c>
      <c r="S995" s="13" t="s">
        <v>36</v>
      </c>
      <c r="T995" s="13" t="s">
        <v>64</v>
      </c>
      <c r="U995" s="13" t="s">
        <v>65</v>
      </c>
      <c r="V995" s="13" t="s">
        <v>113</v>
      </c>
      <c r="W995" s="13" t="s">
        <v>95</v>
      </c>
      <c r="X995" s="192">
        <v>7000000</v>
      </c>
      <c r="Y995" s="193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85">
        <f t="shared" si="226"/>
        <v>84006.300000000017</v>
      </c>
      <c r="AD995" s="141">
        <v>0.16350000000000001</v>
      </c>
      <c r="AE995" s="186">
        <f t="shared" si="227"/>
        <v>0</v>
      </c>
      <c r="AF995" s="186" t="str">
        <f>IF(AND(COUNTIFS($J$18:J995,J995)=1,AE995=1),1,"")</f>
        <v/>
      </c>
      <c r="AG995" s="186">
        <f>IF(C995="","",IF(AND(COUNTIFS($J$18:J995,J995)=1,C995&lt;&gt;""),1,""))</f>
        <v>1</v>
      </c>
      <c r="AH995" s="186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214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6.4">
      <c r="A996" s="13" t="s">
        <v>35</v>
      </c>
      <c r="B996" s="179">
        <v>2020</v>
      </c>
      <c r="C996" s="179">
        <v>6</v>
      </c>
      <c r="D996" s="39" t="str">
        <f t="shared" si="237"/>
        <v>Q1</v>
      </c>
      <c r="E996" s="13" t="s">
        <v>35</v>
      </c>
      <c r="F996" s="179">
        <v>2020</v>
      </c>
      <c r="G996" s="179">
        <v>6</v>
      </c>
      <c r="H996" s="191"/>
      <c r="I996" s="39" t="str">
        <f t="shared" si="224"/>
        <v>Q1</v>
      </c>
      <c r="J996" s="191" t="s">
        <v>1153</v>
      </c>
      <c r="K996" s="191" t="s">
        <v>1154</v>
      </c>
      <c r="L996" s="17" t="s">
        <v>479</v>
      </c>
      <c r="M996" s="13" t="s">
        <v>46</v>
      </c>
      <c r="N996" s="13">
        <v>0</v>
      </c>
      <c r="O996" s="13">
        <v>1</v>
      </c>
      <c r="P996" s="39" t="str">
        <f t="shared" si="225"/>
        <v>SERVICE/ PARTS</v>
      </c>
      <c r="Q996" s="13" t="s">
        <v>47</v>
      </c>
      <c r="R996" s="13" t="s">
        <v>48</v>
      </c>
      <c r="S996" s="13" t="s">
        <v>37</v>
      </c>
      <c r="T996" s="13" t="s">
        <v>195</v>
      </c>
      <c r="U996" s="13" t="s">
        <v>196</v>
      </c>
      <c r="V996" s="13" t="s">
        <v>761</v>
      </c>
      <c r="W996" s="13" t="s">
        <v>650</v>
      </c>
      <c r="X996" s="192">
        <v>111434</v>
      </c>
      <c r="Y996" s="193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85">
        <f t="shared" si="226"/>
        <v>12886.898336283186</v>
      </c>
      <c r="AD996" s="141">
        <v>0.12</v>
      </c>
      <c r="AE996" s="186">
        <f t="shared" si="227"/>
        <v>0</v>
      </c>
      <c r="AF996" s="186" t="str">
        <f>IF(AND(COUNTIFS($J$18:J996,J996)=1,AE996=1),1,"")</f>
        <v/>
      </c>
      <c r="AG996" s="186">
        <f>IF(C996="","",IF(AND(COUNTIFS($J$18:J996,J996)=1,C996&lt;&gt;""),1,""))</f>
        <v>1</v>
      </c>
      <c r="AH996" s="186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214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35</v>
      </c>
      <c r="B997" s="179">
        <v>2020</v>
      </c>
      <c r="C997" s="179">
        <v>6</v>
      </c>
      <c r="D997" s="39" t="str">
        <f t="shared" si="237"/>
        <v>Q1</v>
      </c>
      <c r="E997" s="13" t="s">
        <v>35</v>
      </c>
      <c r="F997" s="179">
        <v>2020</v>
      </c>
      <c r="G997" s="179">
        <v>6</v>
      </c>
      <c r="H997" s="191"/>
      <c r="I997" s="39" t="str">
        <f t="shared" si="224"/>
        <v>Q1</v>
      </c>
      <c r="J997" s="191" t="s">
        <v>1155</v>
      </c>
      <c r="K997" s="191" t="s">
        <v>1156</v>
      </c>
      <c r="L997" s="17" t="s">
        <v>78</v>
      </c>
      <c r="M997" s="13" t="s">
        <v>46</v>
      </c>
      <c r="N997" s="13">
        <v>1</v>
      </c>
      <c r="O997" s="13"/>
      <c r="P997" s="39" t="str">
        <f t="shared" si="225"/>
        <v>MAIN UNIT</v>
      </c>
      <c r="Q997" s="13" t="s">
        <v>47</v>
      </c>
      <c r="R997" s="13" t="s">
        <v>48</v>
      </c>
      <c r="S997" s="13" t="s">
        <v>36</v>
      </c>
      <c r="T997" s="13" t="s">
        <v>64</v>
      </c>
      <c r="U997" s="13" t="s">
        <v>65</v>
      </c>
      <c r="V997" s="13" t="s">
        <v>1100</v>
      </c>
      <c r="W997" s="13" t="s">
        <v>95</v>
      </c>
      <c r="X997" s="192">
        <v>12000000</v>
      </c>
      <c r="Y997" s="193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85">
        <f t="shared" si="226"/>
        <v>99530.400000000009</v>
      </c>
      <c r="AD997" s="141">
        <v>0.113</v>
      </c>
      <c r="AE997" s="186">
        <f t="shared" si="227"/>
        <v>0</v>
      </c>
      <c r="AF997" s="186" t="str">
        <f>IF(AND(COUNTIFS($J$18:J997,J997)=1,AE997=1),1,"")</f>
        <v/>
      </c>
      <c r="AG997" s="186">
        <f>IF(C997="","",IF(AND(COUNTIFS($J$18:J997,J997)=1,C997&lt;&gt;""),1,""))</f>
        <v>1</v>
      </c>
      <c r="AH997" s="186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214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35</v>
      </c>
      <c r="B998" s="179">
        <v>2020</v>
      </c>
      <c r="C998" s="179">
        <v>6</v>
      </c>
      <c r="D998" s="39" t="str">
        <f t="shared" si="237"/>
        <v>Q1</v>
      </c>
      <c r="E998" s="13" t="s">
        <v>35</v>
      </c>
      <c r="F998" s="179">
        <v>2020</v>
      </c>
      <c r="G998" s="179">
        <v>6</v>
      </c>
      <c r="H998" s="191"/>
      <c r="I998" s="39" t="str">
        <f t="shared" si="224"/>
        <v>Q1</v>
      </c>
      <c r="J998" s="191" t="s">
        <v>1155</v>
      </c>
      <c r="K998" s="191" t="s">
        <v>1156</v>
      </c>
      <c r="L998" s="17" t="s">
        <v>54</v>
      </c>
      <c r="M998" s="13" t="s">
        <v>46</v>
      </c>
      <c r="N998" s="13">
        <v>1</v>
      </c>
      <c r="O998" s="13"/>
      <c r="P998" s="39" t="str">
        <f t="shared" si="225"/>
        <v>MAIN UNIT</v>
      </c>
      <c r="Q998" s="13" t="s">
        <v>47</v>
      </c>
      <c r="R998" s="13" t="s">
        <v>48</v>
      </c>
      <c r="S998" s="13" t="s">
        <v>36</v>
      </c>
      <c r="T998" s="13" t="s">
        <v>64</v>
      </c>
      <c r="U998" s="13" t="s">
        <v>65</v>
      </c>
      <c r="V998" s="13" t="s">
        <v>1100</v>
      </c>
      <c r="W998" s="13" t="s">
        <v>95</v>
      </c>
      <c r="X998" s="192">
        <v>8200000</v>
      </c>
      <c r="Y998" s="193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85">
        <f t="shared" si="226"/>
        <v>68012.44</v>
      </c>
      <c r="AD998" s="141">
        <v>0.113</v>
      </c>
      <c r="AE998" s="186">
        <f t="shared" si="227"/>
        <v>0</v>
      </c>
      <c r="AF998" s="186" t="str">
        <f>IF(AND(COUNTIFS($J$18:J998,J998)=1,AE998=1),1,"")</f>
        <v/>
      </c>
      <c r="AG998" s="186" t="str">
        <f>IF(C998="","",IF(AND(COUNTIFS($J$18:J998,J998)=1,C998&lt;&gt;""),1,""))</f>
        <v/>
      </c>
      <c r="AH998" s="186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214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34</v>
      </c>
      <c r="B999" s="179">
        <v>2020</v>
      </c>
      <c r="C999" s="179">
        <v>3</v>
      </c>
      <c r="D999" s="39" t="str">
        <f t="shared" si="237"/>
        <v>Q4</v>
      </c>
      <c r="E999" s="13" t="s">
        <v>34</v>
      </c>
      <c r="F999" s="179">
        <v>2020</v>
      </c>
      <c r="G999" s="179">
        <v>3</v>
      </c>
      <c r="H999" s="191"/>
      <c r="I999" s="39" t="str">
        <f t="shared" si="224"/>
        <v>Q4</v>
      </c>
      <c r="J999" s="191" t="s">
        <v>1157</v>
      </c>
      <c r="K999" s="191" t="s">
        <v>3142</v>
      </c>
      <c r="L999" s="17" t="s">
        <v>54</v>
      </c>
      <c r="M999" s="13" t="s">
        <v>46</v>
      </c>
      <c r="N999" s="13">
        <v>1</v>
      </c>
      <c r="O999" s="13"/>
      <c r="P999" s="39" t="str">
        <f t="shared" si="225"/>
        <v>MAIN UNIT</v>
      </c>
      <c r="Q999" s="13" t="s">
        <v>55</v>
      </c>
      <c r="R999" s="13" t="s">
        <v>48</v>
      </c>
      <c r="S999" s="13" t="s">
        <v>37</v>
      </c>
      <c r="T999" s="13" t="s">
        <v>74</v>
      </c>
      <c r="U999" s="13" t="s">
        <v>57</v>
      </c>
      <c r="V999" s="13" t="s">
        <v>88</v>
      </c>
      <c r="W999" s="13" t="s">
        <v>50</v>
      </c>
      <c r="X999" s="192">
        <v>600000</v>
      </c>
      <c r="Y999" s="193" t="s">
        <v>974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85">
        <f t="shared" si="226"/>
        <v>69014.070796460175</v>
      </c>
      <c r="AD999" s="141">
        <v>0.1187</v>
      </c>
      <c r="AE999" s="186">
        <f t="shared" si="227"/>
        <v>1</v>
      </c>
      <c r="AF999" s="186">
        <f>IF(AND(COUNTIFS($J$18:J999,J999)=1,AE999=1),1,"")</f>
        <v>1</v>
      </c>
      <c r="AG999" s="186">
        <f>IF(C999="","",IF(AND(COUNTIFS($J$18:J999,J999)=1,C999&lt;&gt;""),1,""))</f>
        <v>1</v>
      </c>
      <c r="AH999" s="186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214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34</v>
      </c>
      <c r="B1000" s="179">
        <v>2020</v>
      </c>
      <c r="C1000" s="179">
        <v>3</v>
      </c>
      <c r="D1000" s="39" t="str">
        <f t="shared" si="237"/>
        <v>Q4</v>
      </c>
      <c r="E1000" s="13" t="s">
        <v>34</v>
      </c>
      <c r="F1000" s="179">
        <v>2020</v>
      </c>
      <c r="G1000" s="179">
        <v>3</v>
      </c>
      <c r="H1000" s="191"/>
      <c r="I1000" s="39" t="str">
        <f t="shared" si="224"/>
        <v>Q4</v>
      </c>
      <c r="J1000" s="191" t="s">
        <v>1158</v>
      </c>
      <c r="K1000" s="191" t="s">
        <v>655</v>
      </c>
      <c r="L1000" s="17" t="s">
        <v>54</v>
      </c>
      <c r="M1000" s="13" t="s">
        <v>46</v>
      </c>
      <c r="N1000" s="13">
        <v>1</v>
      </c>
      <c r="O1000" s="13"/>
      <c r="P1000" s="39" t="str">
        <f t="shared" si="225"/>
        <v>MAIN UNIT</v>
      </c>
      <c r="Q1000" s="13" t="s">
        <v>47</v>
      </c>
      <c r="R1000" s="13" t="s">
        <v>48</v>
      </c>
      <c r="S1000" s="13" t="s">
        <v>36</v>
      </c>
      <c r="T1000" s="13" t="s">
        <v>64</v>
      </c>
      <c r="U1000" s="13" t="s">
        <v>65</v>
      </c>
      <c r="V1000" s="13" t="s">
        <v>288</v>
      </c>
      <c r="W1000" s="13" t="s">
        <v>95</v>
      </c>
      <c r="X1000" s="192">
        <v>7400000</v>
      </c>
      <c r="Y1000" s="193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85">
        <f t="shared" si="226"/>
        <v>70982.28</v>
      </c>
      <c r="AD1000" s="141">
        <v>0.13139999999999999</v>
      </c>
      <c r="AE1000" s="186">
        <f t="shared" si="227"/>
        <v>0</v>
      </c>
      <c r="AF1000" s="186" t="str">
        <f>IF(AND(COUNTIFS($J$18:J1000,J1000)=1,AE1000=1),1,"")</f>
        <v/>
      </c>
      <c r="AG1000" s="186">
        <f>IF(C1000="","",IF(AND(COUNTIFS($J$18:J1000,J1000)=1,C1000&lt;&gt;""),1,""))</f>
        <v>1</v>
      </c>
      <c r="AH1000" s="186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214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34</v>
      </c>
      <c r="B1001" s="179">
        <v>2020</v>
      </c>
      <c r="C1001" s="179">
        <v>3</v>
      </c>
      <c r="D1001" s="39" t="str">
        <f t="shared" si="237"/>
        <v>Q4</v>
      </c>
      <c r="E1001" s="13" t="s">
        <v>34</v>
      </c>
      <c r="F1001" s="179">
        <v>2020</v>
      </c>
      <c r="G1001" s="179">
        <v>3</v>
      </c>
      <c r="H1001" s="191"/>
      <c r="I1001" s="39" t="str">
        <f t="shared" si="224"/>
        <v>Q4</v>
      </c>
      <c r="J1001" s="191" t="s">
        <v>1159</v>
      </c>
      <c r="K1001" s="191" t="s">
        <v>1160</v>
      </c>
      <c r="L1001" s="17" t="s">
        <v>78</v>
      </c>
      <c r="M1001" s="13" t="s">
        <v>46</v>
      </c>
      <c r="N1001" s="13">
        <v>1</v>
      </c>
      <c r="O1001" s="13"/>
      <c r="P1001" s="39" t="str">
        <f t="shared" si="225"/>
        <v>MAIN UNIT</v>
      </c>
      <c r="Q1001" s="13" t="s">
        <v>936</v>
      </c>
      <c r="R1001" s="13" t="s">
        <v>48</v>
      </c>
      <c r="S1001" s="13" t="s">
        <v>36</v>
      </c>
      <c r="T1001" s="13" t="s">
        <v>64</v>
      </c>
      <c r="U1001" s="13" t="s">
        <v>65</v>
      </c>
      <c r="V1001" s="13" t="s">
        <v>98</v>
      </c>
      <c r="W1001" s="13" t="s">
        <v>50</v>
      </c>
      <c r="X1001" s="192">
        <v>882530</v>
      </c>
      <c r="Y1001" s="193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85">
        <f t="shared" si="226"/>
        <v>90158.640000000014</v>
      </c>
      <c r="AD1001" s="141">
        <v>0.104</v>
      </c>
      <c r="AE1001" s="186">
        <f t="shared" si="227"/>
        <v>1</v>
      </c>
      <c r="AF1001" s="186">
        <f>IF(AND(COUNTIFS($J$18:J1001,J1001)=1,AE1001=1),1,"")</f>
        <v>1</v>
      </c>
      <c r="AG1001" s="186">
        <f>IF(C1001="","",IF(AND(COUNTIFS($J$18:J1001,J1001)=1,C1001&lt;&gt;""),1,""))</f>
        <v>1</v>
      </c>
      <c r="AH1001" s="186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214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34</v>
      </c>
      <c r="B1002" s="179">
        <v>2020</v>
      </c>
      <c r="C1002" s="179">
        <v>3</v>
      </c>
      <c r="D1002" s="39" t="str">
        <f t="shared" si="237"/>
        <v>Q4</v>
      </c>
      <c r="E1002" s="13" t="s">
        <v>34</v>
      </c>
      <c r="F1002" s="179">
        <v>2020</v>
      </c>
      <c r="G1002" s="179">
        <v>3</v>
      </c>
      <c r="H1002" s="191"/>
      <c r="I1002" s="39" t="str">
        <f t="shared" si="224"/>
        <v>Q4</v>
      </c>
      <c r="J1002" s="191" t="s">
        <v>1161</v>
      </c>
      <c r="K1002" s="191" t="s">
        <v>1162</v>
      </c>
      <c r="L1002" s="17" t="s">
        <v>54</v>
      </c>
      <c r="M1002" s="13" t="s">
        <v>46</v>
      </c>
      <c r="N1002" s="13">
        <v>1</v>
      </c>
      <c r="O1002" s="13"/>
      <c r="P1002" s="39" t="str">
        <f t="shared" si="225"/>
        <v>MAIN UNIT</v>
      </c>
      <c r="Q1002" s="13" t="s">
        <v>47</v>
      </c>
      <c r="R1002" s="13" t="s">
        <v>48</v>
      </c>
      <c r="S1002" s="13" t="s">
        <v>36</v>
      </c>
      <c r="T1002" s="13" t="s">
        <v>231</v>
      </c>
      <c r="U1002" s="13" t="s">
        <v>65</v>
      </c>
      <c r="V1002" s="13" t="s">
        <v>98</v>
      </c>
      <c r="W1002" s="13" t="s">
        <v>50</v>
      </c>
      <c r="X1002" s="192">
        <v>680000</v>
      </c>
      <c r="Y1002" s="193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85">
        <f t="shared" si="226"/>
        <v>184825.80530973457</v>
      </c>
      <c r="AD1002" s="141">
        <v>0.2767</v>
      </c>
      <c r="AE1002" s="186">
        <f t="shared" si="227"/>
        <v>0</v>
      </c>
      <c r="AF1002" s="186" t="str">
        <f>IF(AND(COUNTIFS($J$18:J1002,J1002)=1,AE1002=1),1,"")</f>
        <v/>
      </c>
      <c r="AG1002" s="186">
        <f>IF(C1002="","",IF(AND(COUNTIFS($J$18:J1002,J1002)=1,C1002&lt;&gt;""),1,""))</f>
        <v>1</v>
      </c>
      <c r="AH1002" s="186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214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34</v>
      </c>
      <c r="B1003" s="179">
        <v>2020</v>
      </c>
      <c r="C1003" s="179">
        <v>3</v>
      </c>
      <c r="D1003" s="39" t="str">
        <f t="shared" si="237"/>
        <v>Q4</v>
      </c>
      <c r="E1003" s="13" t="s">
        <v>34</v>
      </c>
      <c r="F1003" s="179">
        <v>2020</v>
      </c>
      <c r="G1003" s="179">
        <v>3</v>
      </c>
      <c r="H1003" s="191"/>
      <c r="I1003" s="39" t="str">
        <f t="shared" si="224"/>
        <v>Q4</v>
      </c>
      <c r="J1003" s="191" t="s">
        <v>1163</v>
      </c>
      <c r="K1003" s="191" t="s">
        <v>1164</v>
      </c>
      <c r="L1003" s="17" t="s">
        <v>78</v>
      </c>
      <c r="M1003" s="13" t="s">
        <v>46</v>
      </c>
      <c r="N1003" s="13">
        <v>1</v>
      </c>
      <c r="O1003" s="13"/>
      <c r="P1003" s="39" t="str">
        <f t="shared" si="225"/>
        <v>MAIN UNIT</v>
      </c>
      <c r="Q1003" s="13" t="s">
        <v>55</v>
      </c>
      <c r="R1003" s="13" t="s">
        <v>48</v>
      </c>
      <c r="S1003" s="13" t="s">
        <v>36</v>
      </c>
      <c r="T1003" s="13" t="s">
        <v>64</v>
      </c>
      <c r="U1003" s="13" t="s">
        <v>65</v>
      </c>
      <c r="V1003" s="13" t="s">
        <v>288</v>
      </c>
      <c r="W1003" s="13" t="s">
        <v>95</v>
      </c>
      <c r="X1003" s="192">
        <v>10800000</v>
      </c>
      <c r="Y1003" s="193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85">
        <f t="shared" si="226"/>
        <v>89325.72</v>
      </c>
      <c r="AD1003" s="141">
        <v>0.1133</v>
      </c>
      <c r="AE1003" s="186">
        <f t="shared" si="227"/>
        <v>1</v>
      </c>
      <c r="AF1003" s="186">
        <f>IF(AND(COUNTIFS($J$18:J1003,J1003)=1,AE1003=1),1,"")</f>
        <v>1</v>
      </c>
      <c r="AG1003" s="186">
        <f>IF(C1003="","",IF(AND(COUNTIFS($J$18:J1003,J1003)=1,C1003&lt;&gt;""),1,""))</f>
        <v>1</v>
      </c>
      <c r="AH1003" s="186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214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34</v>
      </c>
      <c r="B1004" s="179">
        <v>2020</v>
      </c>
      <c r="C1004" s="179">
        <v>1</v>
      </c>
      <c r="D1004" s="39" t="str">
        <f t="shared" si="237"/>
        <v>Q4</v>
      </c>
      <c r="E1004" s="13" t="s">
        <v>34</v>
      </c>
      <c r="F1004" s="179">
        <v>2020</v>
      </c>
      <c r="G1004" s="179">
        <v>3</v>
      </c>
      <c r="H1004" s="191"/>
      <c r="I1004" s="39" t="str">
        <f t="shared" si="224"/>
        <v>Q4</v>
      </c>
      <c r="J1004" s="191" t="s">
        <v>1165</v>
      </c>
      <c r="K1004" s="191" t="s">
        <v>1166</v>
      </c>
      <c r="L1004" s="17" t="s">
        <v>78</v>
      </c>
      <c r="M1004" s="13" t="s">
        <v>46</v>
      </c>
      <c r="N1004" s="13">
        <v>1</v>
      </c>
      <c r="O1004" s="13"/>
      <c r="P1004" s="39" t="str">
        <f t="shared" si="225"/>
        <v>MAIN UNIT</v>
      </c>
      <c r="Q1004" s="13" t="s">
        <v>55</v>
      </c>
      <c r="R1004" s="13" t="s">
        <v>48</v>
      </c>
      <c r="S1004" s="13" t="s">
        <v>36</v>
      </c>
      <c r="T1004" s="13" t="s">
        <v>64</v>
      </c>
      <c r="U1004" s="13" t="s">
        <v>65</v>
      </c>
      <c r="V1004" s="13" t="s">
        <v>670</v>
      </c>
      <c r="W1004" s="13" t="s">
        <v>95</v>
      </c>
      <c r="X1004" s="192">
        <v>14500000</v>
      </c>
      <c r="Y1004" s="193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85">
        <f t="shared" si="226"/>
        <v>201220.84999999998</v>
      </c>
      <c r="AD1004" s="141">
        <v>0.19009999999999999</v>
      </c>
      <c r="AE1004" s="186">
        <f t="shared" si="227"/>
        <v>1</v>
      </c>
      <c r="AF1004" s="186">
        <f>IF(AND(COUNTIFS($J$18:J1004,J1004)=1,AE1004=1),1,"")</f>
        <v>1</v>
      </c>
      <c r="AG1004" s="186">
        <f>IF(C1004="","",IF(AND(COUNTIFS($J$18:J1004,J1004)=1,C1004&lt;&gt;""),1,""))</f>
        <v>1</v>
      </c>
      <c r="AH1004" s="186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214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34</v>
      </c>
      <c r="B1005" s="179">
        <v>2020</v>
      </c>
      <c r="C1005" s="179">
        <v>1</v>
      </c>
      <c r="D1005" s="39" t="str">
        <f t="shared" si="237"/>
        <v>Q4</v>
      </c>
      <c r="E1005" s="13" t="s">
        <v>34</v>
      </c>
      <c r="F1005" s="179">
        <v>2020</v>
      </c>
      <c r="G1005" s="179">
        <v>3</v>
      </c>
      <c r="H1005" s="191"/>
      <c r="I1005" s="39" t="str">
        <f t="shared" si="224"/>
        <v>Q4</v>
      </c>
      <c r="J1005" s="191" t="s">
        <v>1167</v>
      </c>
      <c r="K1005" s="191" t="s">
        <v>812</v>
      </c>
      <c r="L1005" s="17" t="s">
        <v>78</v>
      </c>
      <c r="M1005" s="13" t="s">
        <v>46</v>
      </c>
      <c r="N1005" s="13">
        <v>1</v>
      </c>
      <c r="O1005" s="13"/>
      <c r="P1005" s="39" t="str">
        <f t="shared" si="225"/>
        <v>MAIN UNIT</v>
      </c>
      <c r="Q1005" s="13" t="s">
        <v>55</v>
      </c>
      <c r="R1005" s="13" t="s">
        <v>48</v>
      </c>
      <c r="S1005" s="13" t="s">
        <v>36</v>
      </c>
      <c r="T1005" s="13" t="s">
        <v>64</v>
      </c>
      <c r="U1005" s="13" t="s">
        <v>65</v>
      </c>
      <c r="V1005" s="13" t="s">
        <v>66</v>
      </c>
      <c r="W1005" s="13" t="s">
        <v>95</v>
      </c>
      <c r="X1005" s="192">
        <v>10400000</v>
      </c>
      <c r="Y1005" s="193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85">
        <f t="shared" si="226"/>
        <v>88978.240000000005</v>
      </c>
      <c r="AD1005" s="141">
        <v>0.1172</v>
      </c>
      <c r="AE1005" s="186">
        <f t="shared" si="227"/>
        <v>1</v>
      </c>
      <c r="AF1005" s="186">
        <f>IF(AND(COUNTIFS($J$18:J1005,J1005)=1,AE1005=1),1,"")</f>
        <v>1</v>
      </c>
      <c r="AG1005" s="186">
        <f>IF(C1005="","",IF(AND(COUNTIFS($J$18:J1005,J1005)=1,C1005&lt;&gt;""),1,""))</f>
        <v>1</v>
      </c>
      <c r="AH1005" s="186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214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34</v>
      </c>
      <c r="B1006" s="179">
        <v>2020</v>
      </c>
      <c r="C1006" s="179">
        <v>1</v>
      </c>
      <c r="D1006" s="39" t="str">
        <f t="shared" si="237"/>
        <v>Q4</v>
      </c>
      <c r="E1006" s="13" t="s">
        <v>34</v>
      </c>
      <c r="F1006" s="179">
        <v>2020</v>
      </c>
      <c r="G1006" s="179">
        <v>3</v>
      </c>
      <c r="H1006" s="191"/>
      <c r="I1006" s="39" t="str">
        <f t="shared" si="224"/>
        <v>Q4</v>
      </c>
      <c r="J1006" s="191" t="s">
        <v>1167</v>
      </c>
      <c r="K1006" s="191" t="s">
        <v>812</v>
      </c>
      <c r="L1006" s="17" t="s">
        <v>54</v>
      </c>
      <c r="M1006" s="13" t="s">
        <v>46</v>
      </c>
      <c r="N1006" s="13">
        <v>1</v>
      </c>
      <c r="O1006" s="13"/>
      <c r="P1006" s="39" t="str">
        <f t="shared" si="225"/>
        <v>MAIN UNIT</v>
      </c>
      <c r="Q1006" s="13" t="s">
        <v>55</v>
      </c>
      <c r="R1006" s="13" t="s">
        <v>48</v>
      </c>
      <c r="S1006" s="13" t="s">
        <v>36</v>
      </c>
      <c r="T1006" s="13" t="s">
        <v>64</v>
      </c>
      <c r="U1006" s="13" t="s">
        <v>65</v>
      </c>
      <c r="V1006" s="13" t="s">
        <v>66</v>
      </c>
      <c r="W1006" s="13" t="s">
        <v>95</v>
      </c>
      <c r="X1006" s="192">
        <v>7200000</v>
      </c>
      <c r="Y1006" s="193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85">
        <f t="shared" si="226"/>
        <v>61600.32</v>
      </c>
      <c r="AD1006" s="141">
        <v>0.1172</v>
      </c>
      <c r="AE1006" s="186">
        <f t="shared" si="227"/>
        <v>1</v>
      </c>
      <c r="AF1006" s="186" t="str">
        <f>IF(AND(COUNTIFS($J$18:J1006,J1006)=1,AE1006=1),1,"")</f>
        <v/>
      </c>
      <c r="AG1006" s="186" t="str">
        <f>IF(C1006="","",IF(AND(COUNTIFS($J$18:J1006,J1006)=1,C1006&lt;&gt;""),1,""))</f>
        <v/>
      </c>
      <c r="AH1006" s="186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214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34</v>
      </c>
      <c r="B1007" s="179">
        <v>2020</v>
      </c>
      <c r="C1007" s="179">
        <v>1</v>
      </c>
      <c r="D1007" s="39" t="str">
        <f t="shared" si="237"/>
        <v>Q4</v>
      </c>
      <c r="E1007" s="13" t="s">
        <v>34</v>
      </c>
      <c r="F1007" s="179">
        <v>2020</v>
      </c>
      <c r="G1007" s="179">
        <v>3</v>
      </c>
      <c r="H1007" s="191"/>
      <c r="I1007" s="39" t="str">
        <f t="shared" si="224"/>
        <v>Q4</v>
      </c>
      <c r="J1007" s="191" t="s">
        <v>1168</v>
      </c>
      <c r="K1007" s="191" t="s">
        <v>1169</v>
      </c>
      <c r="L1007" s="17" t="s">
        <v>78</v>
      </c>
      <c r="M1007" s="13" t="s">
        <v>46</v>
      </c>
      <c r="N1007" s="13">
        <v>1</v>
      </c>
      <c r="O1007" s="13"/>
      <c r="P1007" s="39" t="str">
        <f t="shared" si="225"/>
        <v>MAIN UNIT</v>
      </c>
      <c r="Q1007" s="13" t="s">
        <v>55</v>
      </c>
      <c r="R1007" s="13" t="s">
        <v>48</v>
      </c>
      <c r="S1007" s="13" t="s">
        <v>36</v>
      </c>
      <c r="T1007" s="13" t="s">
        <v>231</v>
      </c>
      <c r="U1007" s="13" t="s">
        <v>65</v>
      </c>
      <c r="V1007" s="13" t="s">
        <v>108</v>
      </c>
      <c r="W1007" s="13" t="s">
        <v>95</v>
      </c>
      <c r="X1007" s="192">
        <v>11300000</v>
      </c>
      <c r="Y1007" s="193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85">
        <f t="shared" si="226"/>
        <v>69374.09</v>
      </c>
      <c r="AD1007" s="141">
        <v>8.4099999999999994E-2</v>
      </c>
      <c r="AE1007" s="186">
        <f t="shared" si="227"/>
        <v>1</v>
      </c>
      <c r="AF1007" s="186">
        <f>IF(AND(COUNTIFS($J$18:J1007,J1007)=1,AE1007=1),1,"")</f>
        <v>1</v>
      </c>
      <c r="AG1007" s="186">
        <f>IF(C1007="","",IF(AND(COUNTIFS($J$18:J1007,J1007)=1,C1007&lt;&gt;""),1,""))</f>
        <v>1</v>
      </c>
      <c r="AH1007" s="186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214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34</v>
      </c>
      <c r="B1008" s="179">
        <v>2020</v>
      </c>
      <c r="C1008" s="179">
        <v>1</v>
      </c>
      <c r="D1008" s="39" t="str">
        <f t="shared" si="237"/>
        <v>Q4</v>
      </c>
      <c r="E1008" s="13" t="s">
        <v>34</v>
      </c>
      <c r="F1008" s="179">
        <v>2020</v>
      </c>
      <c r="G1008" s="179">
        <v>3</v>
      </c>
      <c r="H1008" s="191"/>
      <c r="I1008" s="39" t="str">
        <f t="shared" si="224"/>
        <v>Q4</v>
      </c>
      <c r="J1008" s="191" t="s">
        <v>1170</v>
      </c>
      <c r="K1008" s="191" t="s">
        <v>1171</v>
      </c>
      <c r="L1008" s="17" t="s">
        <v>54</v>
      </c>
      <c r="M1008" s="13" t="s">
        <v>46</v>
      </c>
      <c r="N1008" s="13">
        <v>1</v>
      </c>
      <c r="O1008" s="13"/>
      <c r="P1008" s="39" t="str">
        <f t="shared" si="225"/>
        <v>MAIN UNIT</v>
      </c>
      <c r="Q1008" s="13" t="s">
        <v>55</v>
      </c>
      <c r="R1008" s="13" t="s">
        <v>48</v>
      </c>
      <c r="S1008" s="13" t="s">
        <v>36</v>
      </c>
      <c r="T1008" s="13" t="s">
        <v>64</v>
      </c>
      <c r="U1008" s="13" t="s">
        <v>65</v>
      </c>
      <c r="V1008" s="13" t="s">
        <v>98</v>
      </c>
      <c r="W1008" s="13" t="s">
        <v>95</v>
      </c>
      <c r="X1008" s="192">
        <v>8367850</v>
      </c>
      <c r="Y1008" s="193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85">
        <f t="shared" si="226"/>
        <v>100729.66794499998</v>
      </c>
      <c r="AD1008" s="141">
        <v>0.16489999999999999</v>
      </c>
      <c r="AE1008" s="186">
        <f t="shared" si="227"/>
        <v>1</v>
      </c>
      <c r="AF1008" s="186">
        <f>IF(AND(COUNTIFS($J$18:J1008,J1008)=1,AE1008=1),1,"")</f>
        <v>1</v>
      </c>
      <c r="AG1008" s="186">
        <f>IF(C1008="","",IF(AND(COUNTIFS($J$18:J1008,J1008)=1,C1008&lt;&gt;""),1,""))</f>
        <v>1</v>
      </c>
      <c r="AH1008" s="186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214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34</v>
      </c>
      <c r="B1009" s="179">
        <v>2020</v>
      </c>
      <c r="C1009" s="179">
        <v>1</v>
      </c>
      <c r="D1009" s="39" t="str">
        <f t="shared" si="237"/>
        <v>Q4</v>
      </c>
      <c r="E1009" s="13" t="s">
        <v>34</v>
      </c>
      <c r="F1009" s="179">
        <v>2020</v>
      </c>
      <c r="G1009" s="179">
        <v>3</v>
      </c>
      <c r="H1009" s="191"/>
      <c r="I1009" s="39" t="str">
        <f t="shared" si="224"/>
        <v>Q4</v>
      </c>
      <c r="J1009" s="191" t="s">
        <v>1170</v>
      </c>
      <c r="K1009" s="191" t="s">
        <v>1171</v>
      </c>
      <c r="L1009" s="17" t="s">
        <v>54</v>
      </c>
      <c r="M1009" s="13" t="s">
        <v>46</v>
      </c>
      <c r="N1009" s="13">
        <v>1</v>
      </c>
      <c r="O1009" s="13"/>
      <c r="P1009" s="39" t="str">
        <f t="shared" si="225"/>
        <v>MAIN UNIT</v>
      </c>
      <c r="Q1009" s="13" t="s">
        <v>55</v>
      </c>
      <c r="R1009" s="13" t="s">
        <v>48</v>
      </c>
      <c r="S1009" s="13" t="s">
        <v>36</v>
      </c>
      <c r="T1009" s="13" t="s">
        <v>64</v>
      </c>
      <c r="U1009" s="13" t="s">
        <v>65</v>
      </c>
      <c r="V1009" s="13" t="s">
        <v>98</v>
      </c>
      <c r="W1009" s="13" t="s">
        <v>95</v>
      </c>
      <c r="X1009" s="192">
        <v>8367850</v>
      </c>
      <c r="Y1009" s="193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85">
        <f t="shared" si="226"/>
        <v>100729.66794499998</v>
      </c>
      <c r="AD1009" s="141">
        <v>0.16489999999999999</v>
      </c>
      <c r="AE1009" s="186">
        <f t="shared" si="227"/>
        <v>1</v>
      </c>
      <c r="AF1009" s="186" t="str">
        <f>IF(AND(COUNTIFS($J$18:J1009,J1009)=1,AE1009=1),1,"")</f>
        <v/>
      </c>
      <c r="AG1009" s="186" t="str">
        <f>IF(C1009="","",IF(AND(COUNTIFS($J$18:J1009,J1009)=1,C1009&lt;&gt;""),1,""))</f>
        <v/>
      </c>
      <c r="AH1009" s="186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214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34</v>
      </c>
      <c r="B1010" s="179">
        <v>2020</v>
      </c>
      <c r="C1010" s="179">
        <v>1</v>
      </c>
      <c r="D1010" s="39" t="str">
        <f t="shared" si="237"/>
        <v>Q4</v>
      </c>
      <c r="E1010" s="13" t="s">
        <v>34</v>
      </c>
      <c r="F1010" s="179">
        <v>2020</v>
      </c>
      <c r="G1010" s="179">
        <v>3</v>
      </c>
      <c r="H1010" s="191"/>
      <c r="I1010" s="39" t="str">
        <f t="shared" si="224"/>
        <v>Q4</v>
      </c>
      <c r="J1010" s="191" t="s">
        <v>1172</v>
      </c>
      <c r="K1010" s="191" t="s">
        <v>1173</v>
      </c>
      <c r="L1010" s="17" t="s">
        <v>78</v>
      </c>
      <c r="M1010" s="13" t="s">
        <v>46</v>
      </c>
      <c r="N1010" s="13">
        <v>1</v>
      </c>
      <c r="O1010" s="13"/>
      <c r="P1010" s="39" t="str">
        <f t="shared" si="225"/>
        <v>MAIN UNIT</v>
      </c>
      <c r="Q1010" s="13" t="s">
        <v>55</v>
      </c>
      <c r="R1010" s="13" t="s">
        <v>48</v>
      </c>
      <c r="S1010" s="13" t="s">
        <v>36</v>
      </c>
      <c r="T1010" s="13" t="s">
        <v>64</v>
      </c>
      <c r="U1010" s="13" t="s">
        <v>65</v>
      </c>
      <c r="V1010" s="13" t="s">
        <v>118</v>
      </c>
      <c r="W1010" s="13" t="s">
        <v>50</v>
      </c>
      <c r="X1010" s="192">
        <v>850000</v>
      </c>
      <c r="Y1010" s="193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85">
        <f t="shared" si="226"/>
        <v>91511.150442477883</v>
      </c>
      <c r="AD1010" s="141">
        <v>0.1096</v>
      </c>
      <c r="AE1010" s="186">
        <f t="shared" si="227"/>
        <v>1</v>
      </c>
      <c r="AF1010" s="186">
        <f>IF(AND(COUNTIFS($J$18:J1010,J1010)=1,AE1010=1),1,"")</f>
        <v>1</v>
      </c>
      <c r="AG1010" s="186">
        <f>IF(C1010="","",IF(AND(COUNTIFS($J$18:J1010,J1010)=1,C1010&lt;&gt;""),1,""))</f>
        <v>1</v>
      </c>
      <c r="AH1010" s="186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214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34</v>
      </c>
      <c r="B1011" s="179">
        <v>2020</v>
      </c>
      <c r="C1011" s="179">
        <v>1</v>
      </c>
      <c r="D1011" s="39" t="str">
        <f t="shared" si="237"/>
        <v>Q4</v>
      </c>
      <c r="E1011" s="13" t="s">
        <v>34</v>
      </c>
      <c r="F1011" s="179">
        <v>2020</v>
      </c>
      <c r="G1011" s="179">
        <v>3</v>
      </c>
      <c r="H1011" s="191"/>
      <c r="I1011" s="39" t="str">
        <f t="shared" si="224"/>
        <v>Q4</v>
      </c>
      <c r="J1011" s="191" t="s">
        <v>1172</v>
      </c>
      <c r="K1011" s="191" t="s">
        <v>1173</v>
      </c>
      <c r="L1011" s="17" t="s">
        <v>78</v>
      </c>
      <c r="M1011" s="13" t="s">
        <v>46</v>
      </c>
      <c r="N1011" s="13">
        <v>1</v>
      </c>
      <c r="O1011" s="13"/>
      <c r="P1011" s="39" t="str">
        <f t="shared" si="225"/>
        <v>MAIN UNIT</v>
      </c>
      <c r="Q1011" s="13" t="s">
        <v>55</v>
      </c>
      <c r="R1011" s="13" t="s">
        <v>48</v>
      </c>
      <c r="S1011" s="13" t="s">
        <v>36</v>
      </c>
      <c r="T1011" s="13" t="s">
        <v>64</v>
      </c>
      <c r="U1011" s="13" t="s">
        <v>65</v>
      </c>
      <c r="V1011" s="13" t="s">
        <v>118</v>
      </c>
      <c r="W1011" s="13" t="s">
        <v>50</v>
      </c>
      <c r="X1011" s="192">
        <v>850000</v>
      </c>
      <c r="Y1011" s="193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85">
        <f t="shared" si="226"/>
        <v>91511.150442477883</v>
      </c>
      <c r="AD1011" s="141">
        <v>0.1096</v>
      </c>
      <c r="AE1011" s="186">
        <f t="shared" si="227"/>
        <v>1</v>
      </c>
      <c r="AF1011" s="186" t="str">
        <f>IF(AND(COUNTIFS($J$18:J1011,J1011)=1,AE1011=1),1,"")</f>
        <v/>
      </c>
      <c r="AG1011" s="186" t="str">
        <f>IF(C1011="","",IF(AND(COUNTIFS($J$18:J1011,J1011)=1,C1011&lt;&gt;""),1,""))</f>
        <v/>
      </c>
      <c r="AH1011" s="186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214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34</v>
      </c>
      <c r="B1012" s="179">
        <v>2020</v>
      </c>
      <c r="C1012" s="179">
        <v>2</v>
      </c>
      <c r="D1012" s="39" t="str">
        <f t="shared" si="237"/>
        <v>Q4</v>
      </c>
      <c r="E1012" s="13" t="s">
        <v>34</v>
      </c>
      <c r="F1012" s="179">
        <v>2020</v>
      </c>
      <c r="G1012" s="179">
        <v>3</v>
      </c>
      <c r="H1012" s="191"/>
      <c r="I1012" s="39" t="str">
        <f t="shared" si="224"/>
        <v>Q4</v>
      </c>
      <c r="J1012" s="191" t="s">
        <v>1174</v>
      </c>
      <c r="K1012" s="191" t="s">
        <v>1175</v>
      </c>
      <c r="L1012" s="17" t="s">
        <v>54</v>
      </c>
      <c r="M1012" s="13" t="s">
        <v>46</v>
      </c>
      <c r="N1012" s="13">
        <v>1</v>
      </c>
      <c r="O1012" s="13"/>
      <c r="P1012" s="39" t="str">
        <f t="shared" si="225"/>
        <v>MAIN UNIT</v>
      </c>
      <c r="Q1012" s="13" t="s">
        <v>55</v>
      </c>
      <c r="R1012" s="13" t="s">
        <v>48</v>
      </c>
      <c r="S1012" s="13" t="s">
        <v>37</v>
      </c>
      <c r="T1012" s="13" t="s">
        <v>301</v>
      </c>
      <c r="U1012" s="13" t="s">
        <v>57</v>
      </c>
      <c r="V1012" s="13" t="s">
        <v>927</v>
      </c>
      <c r="W1012" s="13" t="s">
        <v>50</v>
      </c>
      <c r="X1012" s="192">
        <v>528000</v>
      </c>
      <c r="Y1012" s="193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85">
        <f t="shared" si="226"/>
        <v>46457.458407079655</v>
      </c>
      <c r="AD1012" s="141">
        <v>9.0800000000000006E-2</v>
      </c>
      <c r="AE1012" s="186">
        <f t="shared" si="227"/>
        <v>1</v>
      </c>
      <c r="AF1012" s="186">
        <f>IF(AND(COUNTIFS($J$18:J1012,J1012)=1,AE1012=1),1,"")</f>
        <v>1</v>
      </c>
      <c r="AG1012" s="186">
        <f>IF(C1012="","",IF(AND(COUNTIFS($J$18:J1012,J1012)=1,C1012&lt;&gt;""),1,""))</f>
        <v>1</v>
      </c>
      <c r="AH1012" s="186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214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34</v>
      </c>
      <c r="B1013" s="179">
        <v>2020</v>
      </c>
      <c r="C1013" s="179">
        <v>2</v>
      </c>
      <c r="D1013" s="39" t="str">
        <f t="shared" si="237"/>
        <v>Q4</v>
      </c>
      <c r="E1013" s="13" t="s">
        <v>34</v>
      </c>
      <c r="F1013" s="179">
        <v>2020</v>
      </c>
      <c r="G1013" s="179">
        <v>3</v>
      </c>
      <c r="H1013" s="191"/>
      <c r="I1013" s="39" t="str">
        <f t="shared" si="224"/>
        <v>Q4</v>
      </c>
      <c r="J1013" s="191" t="s">
        <v>1174</v>
      </c>
      <c r="K1013" s="191" t="s">
        <v>1175</v>
      </c>
      <c r="L1013" s="17" t="s">
        <v>78</v>
      </c>
      <c r="M1013" s="13" t="s">
        <v>46</v>
      </c>
      <c r="N1013" s="13">
        <v>1</v>
      </c>
      <c r="O1013" s="13"/>
      <c r="P1013" s="39" t="str">
        <f t="shared" si="225"/>
        <v>MAIN UNIT</v>
      </c>
      <c r="Q1013" s="13" t="s">
        <v>55</v>
      </c>
      <c r="R1013" s="13" t="s">
        <v>48</v>
      </c>
      <c r="S1013" s="13" t="s">
        <v>37</v>
      </c>
      <c r="T1013" s="13" t="s">
        <v>301</v>
      </c>
      <c r="U1013" s="13" t="s">
        <v>57</v>
      </c>
      <c r="V1013" s="13" t="s">
        <v>927</v>
      </c>
      <c r="W1013" s="13" t="s">
        <v>50</v>
      </c>
      <c r="X1013" s="192">
        <v>800000</v>
      </c>
      <c r="Y1013" s="193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85">
        <f t="shared" si="226"/>
        <v>70390.088495575226</v>
      </c>
      <c r="AD1013" s="141">
        <v>9.0800000000000006E-2</v>
      </c>
      <c r="AE1013" s="186">
        <f t="shared" si="227"/>
        <v>1</v>
      </c>
      <c r="AF1013" s="186" t="str">
        <f>IF(AND(COUNTIFS($J$18:J1013,J1013)=1,AE1013=1),1,"")</f>
        <v/>
      </c>
      <c r="AG1013" s="186" t="str">
        <f>IF(C1013="","",IF(AND(COUNTIFS($J$18:J1013,J1013)=1,C1013&lt;&gt;""),1,""))</f>
        <v/>
      </c>
      <c r="AH1013" s="186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214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34</v>
      </c>
      <c r="B1014" s="179">
        <v>2020</v>
      </c>
      <c r="C1014" s="179">
        <v>1</v>
      </c>
      <c r="D1014" s="39" t="str">
        <f t="shared" si="237"/>
        <v>Q4</v>
      </c>
      <c r="E1014" s="13" t="s">
        <v>35</v>
      </c>
      <c r="F1014" s="179">
        <v>2020</v>
      </c>
      <c r="G1014" s="179">
        <v>5</v>
      </c>
      <c r="H1014" s="191"/>
      <c r="I1014" s="39" t="str">
        <f t="shared" si="224"/>
        <v>Q1</v>
      </c>
      <c r="J1014" s="191" t="s">
        <v>1176</v>
      </c>
      <c r="K1014" s="191" t="s">
        <v>1080</v>
      </c>
      <c r="L1014" s="17" t="s">
        <v>78</v>
      </c>
      <c r="M1014" s="13" t="s">
        <v>46</v>
      </c>
      <c r="N1014" s="13">
        <v>1</v>
      </c>
      <c r="O1014" s="13"/>
      <c r="P1014" s="39" t="str">
        <f t="shared" si="225"/>
        <v>MAIN UNIT</v>
      </c>
      <c r="Q1014" s="13" t="s">
        <v>47</v>
      </c>
      <c r="R1014" s="13" t="s">
        <v>48</v>
      </c>
      <c r="S1014" s="13" t="s">
        <v>36</v>
      </c>
      <c r="T1014" s="13" t="s">
        <v>64</v>
      </c>
      <c r="U1014" s="13" t="s">
        <v>65</v>
      </c>
      <c r="V1014" s="13" t="s">
        <v>288</v>
      </c>
      <c r="W1014" s="13" t="s">
        <v>95</v>
      </c>
      <c r="X1014" s="192">
        <v>11344000</v>
      </c>
      <c r="Y1014" s="193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85">
        <f t="shared" si="226"/>
        <v>93135.941600000006</v>
      </c>
      <c r="AD1014" s="141">
        <v>0.1105</v>
      </c>
      <c r="AE1014" s="186">
        <f t="shared" si="227"/>
        <v>0</v>
      </c>
      <c r="AF1014" s="186" t="str">
        <f>IF(AND(COUNTIFS($J$18:J1014,J1014)=1,AE1014=1),1,"")</f>
        <v/>
      </c>
      <c r="AG1014" s="186">
        <f>IF(C1014="","",IF(AND(COUNTIFS($J$18:J1014,J1014)=1,C1014&lt;&gt;""),1,""))</f>
        <v>1</v>
      </c>
      <c r="AH1014" s="186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214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34</v>
      </c>
      <c r="B1015" s="179">
        <v>2020</v>
      </c>
      <c r="C1015" s="179">
        <v>1</v>
      </c>
      <c r="D1015" s="39" t="str">
        <f t="shared" si="237"/>
        <v>Q4</v>
      </c>
      <c r="E1015" s="13" t="s">
        <v>35</v>
      </c>
      <c r="F1015" s="179">
        <v>2020</v>
      </c>
      <c r="G1015" s="179">
        <v>5</v>
      </c>
      <c r="H1015" s="191"/>
      <c r="I1015" s="39" t="str">
        <f t="shared" si="224"/>
        <v>Q1</v>
      </c>
      <c r="J1015" s="191" t="s">
        <v>1177</v>
      </c>
      <c r="K1015" s="191" t="s">
        <v>1178</v>
      </c>
      <c r="L1015" s="17" t="s">
        <v>54</v>
      </c>
      <c r="M1015" s="13" t="s">
        <v>46</v>
      </c>
      <c r="N1015" s="13">
        <v>1</v>
      </c>
      <c r="O1015" s="13"/>
      <c r="P1015" s="39" t="str">
        <f t="shared" si="225"/>
        <v>MAIN UNIT</v>
      </c>
      <c r="Q1015" s="13" t="s">
        <v>55</v>
      </c>
      <c r="R1015" s="13" t="s">
        <v>48</v>
      </c>
      <c r="S1015" s="13" t="s">
        <v>36</v>
      </c>
      <c r="T1015" s="13" t="s">
        <v>64</v>
      </c>
      <c r="U1015" s="13" t="s">
        <v>65</v>
      </c>
      <c r="V1015" s="13" t="s">
        <v>288</v>
      </c>
      <c r="W1015" s="13" t="s">
        <v>95</v>
      </c>
      <c r="X1015" s="192">
        <v>9163000</v>
      </c>
      <c r="Y1015" s="193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85">
        <f t="shared" si="226"/>
        <v>108521.25745999999</v>
      </c>
      <c r="AD1015" s="141">
        <v>0.15939999999999999</v>
      </c>
      <c r="AE1015" s="186">
        <f t="shared" si="227"/>
        <v>1</v>
      </c>
      <c r="AF1015" s="186">
        <f>IF(AND(COUNTIFS($J$18:J1015,J1015)=1,AE1015=1),1,"")</f>
        <v>1</v>
      </c>
      <c r="AG1015" s="186">
        <f>IF(C1015="","",IF(AND(COUNTIFS($J$18:J1015,J1015)=1,C1015&lt;&gt;""),1,""))</f>
        <v>1</v>
      </c>
      <c r="AH1015" s="186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214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34</v>
      </c>
      <c r="B1016" s="179">
        <v>2020</v>
      </c>
      <c r="C1016" s="179">
        <v>3</v>
      </c>
      <c r="D1016" s="39" t="str">
        <f t="shared" si="237"/>
        <v>Q4</v>
      </c>
      <c r="E1016" s="13" t="s">
        <v>35</v>
      </c>
      <c r="F1016" s="179">
        <v>2020</v>
      </c>
      <c r="G1016" s="179">
        <v>5</v>
      </c>
      <c r="H1016" s="191"/>
      <c r="I1016" s="39" t="str">
        <f t="shared" si="224"/>
        <v>Q1</v>
      </c>
      <c r="J1016" s="191" t="s">
        <v>1072</v>
      </c>
      <c r="K1016" s="191" t="s">
        <v>1073</v>
      </c>
      <c r="L1016" s="17" t="s">
        <v>54</v>
      </c>
      <c r="M1016" s="13" t="s">
        <v>46</v>
      </c>
      <c r="N1016" s="13">
        <v>1</v>
      </c>
      <c r="O1016" s="13"/>
      <c r="P1016" s="39" t="str">
        <f t="shared" si="225"/>
        <v>MAIN UNIT</v>
      </c>
      <c r="Q1016" s="13" t="s">
        <v>55</v>
      </c>
      <c r="R1016" s="13" t="s">
        <v>48</v>
      </c>
      <c r="S1016" s="13" t="s">
        <v>36</v>
      </c>
      <c r="T1016" s="13" t="s">
        <v>64</v>
      </c>
      <c r="U1016" s="13" t="s">
        <v>65</v>
      </c>
      <c r="V1016" s="13" t="s">
        <v>670</v>
      </c>
      <c r="W1016" s="13" t="s">
        <v>95</v>
      </c>
      <c r="X1016" s="192">
        <v>9800000</v>
      </c>
      <c r="Y1016" s="193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85">
        <f t="shared" si="226"/>
        <v>73469.326000000001</v>
      </c>
      <c r="AD1016" s="141">
        <v>0.1009</v>
      </c>
      <c r="AE1016" s="186">
        <f t="shared" si="227"/>
        <v>1</v>
      </c>
      <c r="AF1016" s="186" t="str">
        <f>IF(AND(COUNTIFS($J$18:J1016,J1016)=1,AE1016=1),1,"")</f>
        <v/>
      </c>
      <c r="AG1016" s="186" t="str">
        <f>IF(C1016="","",IF(AND(COUNTIFS($J$18:J1016,J1016)=1,C1016&lt;&gt;""),1,""))</f>
        <v/>
      </c>
      <c r="AH1016" s="186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214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34</v>
      </c>
      <c r="B1017" s="179">
        <v>2020</v>
      </c>
      <c r="C1017" s="179">
        <v>3</v>
      </c>
      <c r="D1017" s="39" t="str">
        <f t="shared" si="237"/>
        <v>Q4</v>
      </c>
      <c r="E1017" s="13" t="s">
        <v>35</v>
      </c>
      <c r="F1017" s="179">
        <v>2020</v>
      </c>
      <c r="G1017" s="179">
        <v>5</v>
      </c>
      <c r="H1017" s="191"/>
      <c r="I1017" s="39" t="str">
        <f t="shared" si="224"/>
        <v>Q1</v>
      </c>
      <c r="J1017" s="191" t="s">
        <v>1179</v>
      </c>
      <c r="K1017" s="191" t="s">
        <v>230</v>
      </c>
      <c r="L1017" s="17" t="s">
        <v>78</v>
      </c>
      <c r="M1017" s="13" t="s">
        <v>46</v>
      </c>
      <c r="N1017" s="13">
        <v>1</v>
      </c>
      <c r="O1017" s="13"/>
      <c r="P1017" s="39" t="str">
        <f t="shared" si="225"/>
        <v>MAIN UNIT</v>
      </c>
      <c r="Q1017" s="13" t="s">
        <v>47</v>
      </c>
      <c r="R1017" s="13" t="s">
        <v>48</v>
      </c>
      <c r="S1017" s="13" t="s">
        <v>36</v>
      </c>
      <c r="T1017" s="13" t="s">
        <v>231</v>
      </c>
      <c r="U1017" s="13" t="s">
        <v>65</v>
      </c>
      <c r="V1017" s="13" t="s">
        <v>98</v>
      </c>
      <c r="W1017" s="13" t="s">
        <v>95</v>
      </c>
      <c r="X1017" s="192">
        <v>19000000</v>
      </c>
      <c r="Y1017" s="193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85">
        <f t="shared" si="226"/>
        <v>178297.71</v>
      </c>
      <c r="AD1017" s="141">
        <v>0.1263</v>
      </c>
      <c r="AE1017" s="186">
        <f t="shared" si="227"/>
        <v>0</v>
      </c>
      <c r="AF1017" s="186" t="str">
        <f>IF(AND(COUNTIFS($J$18:J1017,J1017)=1,AE1017=1),1,"")</f>
        <v/>
      </c>
      <c r="AG1017" s="186">
        <f>IF(C1017="","",IF(AND(COUNTIFS($J$18:J1017,J1017)=1,C1017&lt;&gt;""),1,""))</f>
        <v>1</v>
      </c>
      <c r="AH1017" s="186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214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34</v>
      </c>
      <c r="B1018" s="179">
        <v>2020</v>
      </c>
      <c r="C1018" s="179">
        <v>3</v>
      </c>
      <c r="D1018" s="39" t="str">
        <f t="shared" si="237"/>
        <v>Q4</v>
      </c>
      <c r="E1018" s="13" t="s">
        <v>35</v>
      </c>
      <c r="F1018" s="179">
        <v>2020</v>
      </c>
      <c r="G1018" s="179">
        <v>5</v>
      </c>
      <c r="H1018" s="191"/>
      <c r="I1018" s="39" t="str">
        <f t="shared" si="224"/>
        <v>Q1</v>
      </c>
      <c r="J1018" s="191" t="s">
        <v>1180</v>
      </c>
      <c r="K1018" s="191" t="s">
        <v>600</v>
      </c>
      <c r="L1018" s="17" t="s">
        <v>78</v>
      </c>
      <c r="M1018" s="13" t="s">
        <v>46</v>
      </c>
      <c r="N1018" s="13">
        <v>1</v>
      </c>
      <c r="O1018" s="13"/>
      <c r="P1018" s="39" t="str">
        <f t="shared" si="225"/>
        <v>MAIN UNIT</v>
      </c>
      <c r="Q1018" s="13" t="s">
        <v>47</v>
      </c>
      <c r="R1018" s="13" t="s">
        <v>48</v>
      </c>
      <c r="S1018" s="13" t="s">
        <v>36</v>
      </c>
      <c r="T1018" s="13" t="s">
        <v>231</v>
      </c>
      <c r="U1018" s="13" t="s">
        <v>65</v>
      </c>
      <c r="V1018" s="13" t="s">
        <v>288</v>
      </c>
      <c r="W1018" s="13" t="s">
        <v>95</v>
      </c>
      <c r="X1018" s="192">
        <v>15800000</v>
      </c>
      <c r="Y1018" s="193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85">
        <f t="shared" si="226"/>
        <v>169751.72400000002</v>
      </c>
      <c r="AD1018" s="141">
        <v>0.14460000000000001</v>
      </c>
      <c r="AE1018" s="186">
        <f t="shared" si="227"/>
        <v>0</v>
      </c>
      <c r="AF1018" s="186" t="str">
        <f>IF(AND(COUNTIFS($J$18:J1018,J1018)=1,AE1018=1),1,"")</f>
        <v/>
      </c>
      <c r="AG1018" s="186">
        <f>IF(C1018="","",IF(AND(COUNTIFS($J$18:J1018,J1018)=1,C1018&lt;&gt;""),1,""))</f>
        <v>1</v>
      </c>
      <c r="AH1018" s="186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214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34</v>
      </c>
      <c r="B1019" s="179">
        <v>2020</v>
      </c>
      <c r="C1019" s="179">
        <v>3</v>
      </c>
      <c r="D1019" s="39" t="str">
        <f t="shared" si="237"/>
        <v>Q4</v>
      </c>
      <c r="E1019" s="13" t="s">
        <v>35</v>
      </c>
      <c r="F1019" s="179">
        <v>2020</v>
      </c>
      <c r="G1019" s="179">
        <v>5</v>
      </c>
      <c r="H1019" s="191"/>
      <c r="I1019" s="39" t="str">
        <f t="shared" si="224"/>
        <v>Q1</v>
      </c>
      <c r="J1019" s="191" t="s">
        <v>1181</v>
      </c>
      <c r="K1019" s="191" t="s">
        <v>890</v>
      </c>
      <c r="L1019" s="17" t="s">
        <v>78</v>
      </c>
      <c r="M1019" s="13" t="s">
        <v>46</v>
      </c>
      <c r="N1019" s="13">
        <v>1</v>
      </c>
      <c r="O1019" s="13"/>
      <c r="P1019" s="39" t="str">
        <f t="shared" si="225"/>
        <v>MAIN UNIT</v>
      </c>
      <c r="Q1019" s="13" t="s">
        <v>47</v>
      </c>
      <c r="R1019" s="13" t="s">
        <v>48</v>
      </c>
      <c r="S1019" s="13" t="s">
        <v>36</v>
      </c>
      <c r="T1019" s="13" t="s">
        <v>107</v>
      </c>
      <c r="U1019" s="13" t="s">
        <v>65</v>
      </c>
      <c r="V1019" s="13" t="s">
        <v>113</v>
      </c>
      <c r="W1019" s="13" t="s">
        <v>95</v>
      </c>
      <c r="X1019" s="192">
        <v>15943175</v>
      </c>
      <c r="Y1019" s="193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85">
        <f t="shared" si="226"/>
        <v>225899.00600675002</v>
      </c>
      <c r="AD1019" s="141">
        <v>0.19070000000000001</v>
      </c>
      <c r="AE1019" s="186">
        <f t="shared" si="227"/>
        <v>0</v>
      </c>
      <c r="AF1019" s="186" t="str">
        <f>IF(AND(COUNTIFS($J$18:J1019,J1019)=1,AE1019=1),1,"")</f>
        <v/>
      </c>
      <c r="AG1019" s="186">
        <f>IF(C1019="","",IF(AND(COUNTIFS($J$18:J1019,J1019)=1,C1019&lt;&gt;""),1,""))</f>
        <v>1</v>
      </c>
      <c r="AH1019" s="186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214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34</v>
      </c>
      <c r="B1020" s="179">
        <v>2020</v>
      </c>
      <c r="C1020" s="179">
        <v>3</v>
      </c>
      <c r="D1020" s="39" t="str">
        <f t="shared" si="237"/>
        <v>Q4</v>
      </c>
      <c r="E1020" s="13" t="s">
        <v>35</v>
      </c>
      <c r="F1020" s="179">
        <v>2020</v>
      </c>
      <c r="G1020" s="179">
        <v>5</v>
      </c>
      <c r="H1020" s="191"/>
      <c r="I1020" s="39" t="str">
        <f t="shared" si="224"/>
        <v>Q1</v>
      </c>
      <c r="J1020" s="191" t="s">
        <v>1181</v>
      </c>
      <c r="K1020" s="191" t="s">
        <v>890</v>
      </c>
      <c r="L1020" s="17" t="s">
        <v>78</v>
      </c>
      <c r="M1020" s="13" t="s">
        <v>46</v>
      </c>
      <c r="N1020" s="13">
        <v>1</v>
      </c>
      <c r="O1020" s="13"/>
      <c r="P1020" s="39" t="str">
        <f t="shared" si="225"/>
        <v>MAIN UNIT</v>
      </c>
      <c r="Q1020" s="13" t="s">
        <v>47</v>
      </c>
      <c r="R1020" s="13" t="s">
        <v>48</v>
      </c>
      <c r="S1020" s="13" t="s">
        <v>36</v>
      </c>
      <c r="T1020" s="13" t="s">
        <v>107</v>
      </c>
      <c r="U1020" s="13" t="s">
        <v>65</v>
      </c>
      <c r="V1020" s="13" t="s">
        <v>113</v>
      </c>
      <c r="W1020" s="13" t="s">
        <v>95</v>
      </c>
      <c r="X1020" s="192">
        <v>15943175</v>
      </c>
      <c r="Y1020" s="193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85">
        <f t="shared" si="226"/>
        <v>225899.00600675002</v>
      </c>
      <c r="AD1020" s="141">
        <v>0.19070000000000001</v>
      </c>
      <c r="AE1020" s="186">
        <f t="shared" si="227"/>
        <v>0</v>
      </c>
      <c r="AF1020" s="186" t="str">
        <f>IF(AND(COUNTIFS($J$18:J1020,J1020)=1,AE1020=1),1,"")</f>
        <v/>
      </c>
      <c r="AG1020" s="186" t="str">
        <f>IF(C1020="","",IF(AND(COUNTIFS($J$18:J1020,J1020)=1,C1020&lt;&gt;""),1,""))</f>
        <v/>
      </c>
      <c r="AH1020" s="186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214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34</v>
      </c>
      <c r="B1021" s="179">
        <v>2020</v>
      </c>
      <c r="C1021" s="179">
        <v>3</v>
      </c>
      <c r="D1021" s="39" t="str">
        <f t="shared" si="237"/>
        <v>Q4</v>
      </c>
      <c r="E1021" s="13" t="s">
        <v>35</v>
      </c>
      <c r="F1021" s="179">
        <v>2020</v>
      </c>
      <c r="G1021" s="179">
        <v>5</v>
      </c>
      <c r="H1021" s="191"/>
      <c r="I1021" s="39" t="str">
        <f t="shared" si="224"/>
        <v>Q1</v>
      </c>
      <c r="J1021" s="191" t="s">
        <v>1181</v>
      </c>
      <c r="K1021" s="191" t="s">
        <v>890</v>
      </c>
      <c r="L1021" s="17" t="s">
        <v>54</v>
      </c>
      <c r="M1021" s="13" t="s">
        <v>46</v>
      </c>
      <c r="N1021" s="13">
        <v>1</v>
      </c>
      <c r="O1021" s="13"/>
      <c r="P1021" s="39" t="str">
        <f t="shared" si="225"/>
        <v>MAIN UNIT</v>
      </c>
      <c r="Q1021" s="13" t="s">
        <v>47</v>
      </c>
      <c r="R1021" s="13" t="s">
        <v>48</v>
      </c>
      <c r="S1021" s="13" t="s">
        <v>36</v>
      </c>
      <c r="T1021" s="13" t="s">
        <v>107</v>
      </c>
      <c r="U1021" s="13" t="s">
        <v>65</v>
      </c>
      <c r="V1021" s="13" t="s">
        <v>113</v>
      </c>
      <c r="W1021" s="13" t="s">
        <v>95</v>
      </c>
      <c r="X1021" s="192">
        <v>11000000</v>
      </c>
      <c r="Y1021" s="193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85">
        <f t="shared" si="226"/>
        <v>155859.11000000002</v>
      </c>
      <c r="AD1021" s="141">
        <v>0.19070000000000001</v>
      </c>
      <c r="AE1021" s="186">
        <f t="shared" si="227"/>
        <v>0</v>
      </c>
      <c r="AF1021" s="186" t="str">
        <f>IF(AND(COUNTIFS($J$18:J1021,J1021)=1,AE1021=1),1,"")</f>
        <v/>
      </c>
      <c r="AG1021" s="186" t="str">
        <f>IF(C1021="","",IF(AND(COUNTIFS($J$18:J1021,J1021)=1,C1021&lt;&gt;""),1,""))</f>
        <v/>
      </c>
      <c r="AH1021" s="186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214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34</v>
      </c>
      <c r="B1022" s="179">
        <v>2020</v>
      </c>
      <c r="C1022" s="179">
        <v>3</v>
      </c>
      <c r="D1022" s="39" t="str">
        <f t="shared" si="237"/>
        <v>Q4</v>
      </c>
      <c r="E1022" s="13" t="s">
        <v>35</v>
      </c>
      <c r="F1022" s="179">
        <v>2020</v>
      </c>
      <c r="G1022" s="179">
        <v>5</v>
      </c>
      <c r="H1022" s="191"/>
      <c r="I1022" s="39" t="str">
        <f t="shared" si="224"/>
        <v>Q1</v>
      </c>
      <c r="J1022" s="191" t="s">
        <v>1181</v>
      </c>
      <c r="K1022" s="191" t="s">
        <v>890</v>
      </c>
      <c r="L1022" s="17" t="s">
        <v>54</v>
      </c>
      <c r="M1022" s="13" t="s">
        <v>46</v>
      </c>
      <c r="N1022" s="13">
        <v>1</v>
      </c>
      <c r="O1022" s="13"/>
      <c r="P1022" s="39" t="str">
        <f t="shared" si="225"/>
        <v>MAIN UNIT</v>
      </c>
      <c r="Q1022" s="13" t="s">
        <v>47</v>
      </c>
      <c r="R1022" s="13" t="s">
        <v>48</v>
      </c>
      <c r="S1022" s="13" t="s">
        <v>36</v>
      </c>
      <c r="T1022" s="13" t="s">
        <v>107</v>
      </c>
      <c r="U1022" s="13" t="s">
        <v>65</v>
      </c>
      <c r="V1022" s="13" t="s">
        <v>113</v>
      </c>
      <c r="W1022" s="13" t="s">
        <v>95</v>
      </c>
      <c r="X1022" s="192">
        <v>11000000</v>
      </c>
      <c r="Y1022" s="193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85">
        <f t="shared" si="226"/>
        <v>155859.11000000002</v>
      </c>
      <c r="AD1022" s="141">
        <v>0.19070000000000001</v>
      </c>
      <c r="AE1022" s="186">
        <f t="shared" si="227"/>
        <v>0</v>
      </c>
      <c r="AF1022" s="186" t="str">
        <f>IF(AND(COUNTIFS($J$18:J1022,J1022)=1,AE1022=1),1,"")</f>
        <v/>
      </c>
      <c r="AG1022" s="186" t="str">
        <f>IF(C1022="","",IF(AND(COUNTIFS($J$18:J1022,J1022)=1,C1022&lt;&gt;""),1,""))</f>
        <v/>
      </c>
      <c r="AH1022" s="186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214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35</v>
      </c>
      <c r="B1023" s="179">
        <v>2020</v>
      </c>
      <c r="C1023" s="179">
        <v>4</v>
      </c>
      <c r="D1023" s="39" t="str">
        <f t="shared" si="237"/>
        <v>Q1</v>
      </c>
      <c r="E1023" s="13" t="s">
        <v>35</v>
      </c>
      <c r="F1023" s="179">
        <v>2020</v>
      </c>
      <c r="G1023" s="179">
        <v>5</v>
      </c>
      <c r="H1023" s="191"/>
      <c r="I1023" s="39" t="str">
        <f t="shared" si="224"/>
        <v>Q1</v>
      </c>
      <c r="J1023" s="191" t="s">
        <v>1182</v>
      </c>
      <c r="K1023" s="191" t="s">
        <v>315</v>
      </c>
      <c r="L1023" s="17" t="s">
        <v>78</v>
      </c>
      <c r="M1023" s="13" t="s">
        <v>46</v>
      </c>
      <c r="N1023" s="13">
        <v>1</v>
      </c>
      <c r="O1023" s="13"/>
      <c r="P1023" s="39" t="str">
        <f t="shared" si="225"/>
        <v>MAIN UNIT</v>
      </c>
      <c r="Q1023" s="13" t="s">
        <v>47</v>
      </c>
      <c r="R1023" s="13" t="s">
        <v>48</v>
      </c>
      <c r="S1023" s="13" t="s">
        <v>36</v>
      </c>
      <c r="T1023" s="13" t="s">
        <v>64</v>
      </c>
      <c r="U1023" s="13" t="s">
        <v>65</v>
      </c>
      <c r="V1023" s="13" t="s">
        <v>108</v>
      </c>
      <c r="W1023" s="13" t="s">
        <v>95</v>
      </c>
      <c r="X1023" s="192">
        <v>10800000</v>
      </c>
      <c r="Y1023" s="193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85">
        <f t="shared" si="226"/>
        <v>88188.156000000003</v>
      </c>
      <c r="AD1023" s="141">
        <v>0.1099</v>
      </c>
      <c r="AE1023" s="186">
        <f t="shared" si="227"/>
        <v>0</v>
      </c>
      <c r="AF1023" s="186" t="str">
        <f>IF(AND(COUNTIFS($J$18:J1023,J1023)=1,AE1023=1),1,"")</f>
        <v/>
      </c>
      <c r="AG1023" s="186">
        <f>IF(C1023="","",IF(AND(COUNTIFS($J$18:J1023,J1023)=1,C1023&lt;&gt;""),1,""))</f>
        <v>1</v>
      </c>
      <c r="AH1023" s="186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214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34</v>
      </c>
      <c r="B1024" s="179">
        <v>2020</v>
      </c>
      <c r="C1024" s="179">
        <v>3</v>
      </c>
      <c r="D1024" s="39" t="str">
        <f t="shared" si="237"/>
        <v>Q4</v>
      </c>
      <c r="E1024" s="13" t="s">
        <v>35</v>
      </c>
      <c r="F1024" s="179">
        <v>2020</v>
      </c>
      <c r="G1024" s="179">
        <v>5</v>
      </c>
      <c r="H1024" s="191"/>
      <c r="I1024" s="39" t="str">
        <f t="shared" si="224"/>
        <v>Q1</v>
      </c>
      <c r="J1024" s="191" t="s">
        <v>1183</v>
      </c>
      <c r="K1024" s="191" t="s">
        <v>1184</v>
      </c>
      <c r="L1024" s="17" t="s">
        <v>78</v>
      </c>
      <c r="M1024" s="13" t="s">
        <v>46</v>
      </c>
      <c r="N1024" s="13">
        <v>1</v>
      </c>
      <c r="O1024" s="13"/>
      <c r="P1024" s="39" t="str">
        <f t="shared" si="225"/>
        <v>MAIN UNIT</v>
      </c>
      <c r="Q1024" s="13" t="s">
        <v>47</v>
      </c>
      <c r="R1024" s="13" t="s">
        <v>48</v>
      </c>
      <c r="S1024" s="13" t="s">
        <v>36</v>
      </c>
      <c r="T1024" s="13" t="s">
        <v>769</v>
      </c>
      <c r="U1024" s="13" t="s">
        <v>65</v>
      </c>
      <c r="V1024" s="13" t="s">
        <v>113</v>
      </c>
      <c r="W1024" s="13" t="s">
        <v>50</v>
      </c>
      <c r="X1024" s="192">
        <v>1031822</v>
      </c>
      <c r="Y1024" s="193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85">
        <f t="shared" si="226"/>
        <v>161477.86020796461</v>
      </c>
      <c r="AD1024" s="141">
        <v>0.1615</v>
      </c>
      <c r="AE1024" s="186">
        <f t="shared" si="227"/>
        <v>0</v>
      </c>
      <c r="AF1024" s="186" t="str">
        <f>IF(AND(COUNTIFS($J$18:J1024,J1024)=1,AE1024=1),1,"")</f>
        <v/>
      </c>
      <c r="AG1024" s="186">
        <f>IF(C1024="","",IF(AND(COUNTIFS($J$18:J1024,J1024)=1,C1024&lt;&gt;""),1,""))</f>
        <v>1</v>
      </c>
      <c r="AH1024" s="186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214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34</v>
      </c>
      <c r="B1025" s="179">
        <v>2020</v>
      </c>
      <c r="C1025" s="179">
        <v>3</v>
      </c>
      <c r="D1025" s="39" t="str">
        <f t="shared" si="237"/>
        <v>Q4</v>
      </c>
      <c r="E1025" s="13" t="s">
        <v>35</v>
      </c>
      <c r="F1025" s="179">
        <v>2020</v>
      </c>
      <c r="G1025" s="179">
        <v>5</v>
      </c>
      <c r="H1025" s="191"/>
      <c r="I1025" s="39" t="str">
        <f t="shared" si="224"/>
        <v>Q1</v>
      </c>
      <c r="J1025" s="191" t="s">
        <v>1185</v>
      </c>
      <c r="K1025" s="191" t="s">
        <v>1186</v>
      </c>
      <c r="L1025" s="17" t="s">
        <v>54</v>
      </c>
      <c r="M1025" s="13" t="s">
        <v>46</v>
      </c>
      <c r="N1025" s="13">
        <v>1</v>
      </c>
      <c r="O1025" s="13"/>
      <c r="P1025" s="39" t="str">
        <f t="shared" si="225"/>
        <v>MAIN UNIT</v>
      </c>
      <c r="Q1025" s="13" t="s">
        <v>47</v>
      </c>
      <c r="R1025" s="13" t="s">
        <v>48</v>
      </c>
      <c r="S1025" s="13" t="s">
        <v>37</v>
      </c>
      <c r="T1025" s="13" t="s">
        <v>74</v>
      </c>
      <c r="U1025" s="13" t="s">
        <v>75</v>
      </c>
      <c r="V1025" s="13" t="s">
        <v>70</v>
      </c>
      <c r="W1025" s="13" t="s">
        <v>50</v>
      </c>
      <c r="X1025" s="192">
        <v>670000</v>
      </c>
      <c r="Y1025" s="193" t="s">
        <v>974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85">
        <f t="shared" si="226"/>
        <v>71806.805309734526</v>
      </c>
      <c r="AD1025" s="141">
        <v>0.1106</v>
      </c>
      <c r="AE1025" s="186">
        <f t="shared" si="227"/>
        <v>0</v>
      </c>
      <c r="AF1025" s="186" t="str">
        <f>IF(AND(COUNTIFS($J$18:J1025,J1025)=1,AE1025=1),1,"")</f>
        <v/>
      </c>
      <c r="AG1025" s="186">
        <f>IF(C1025="","",IF(AND(COUNTIFS($J$18:J1025,J1025)=1,C1025&lt;&gt;""),1,""))</f>
        <v>1</v>
      </c>
      <c r="AH1025" s="186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214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35</v>
      </c>
      <c r="B1026" s="179">
        <v>2020</v>
      </c>
      <c r="C1026" s="179">
        <v>4</v>
      </c>
      <c r="D1026" s="39" t="str">
        <f t="shared" si="237"/>
        <v>Q1</v>
      </c>
      <c r="E1026" s="13" t="s">
        <v>35</v>
      </c>
      <c r="F1026" s="179">
        <v>2020</v>
      </c>
      <c r="G1026" s="179">
        <v>5</v>
      </c>
      <c r="H1026" s="191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1" t="s">
        <v>1187</v>
      </c>
      <c r="K1026" s="191" t="s">
        <v>1188</v>
      </c>
      <c r="L1026" s="17" t="s">
        <v>54</v>
      </c>
      <c r="M1026" s="13" t="s">
        <v>46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55</v>
      </c>
      <c r="R1026" s="13" t="s">
        <v>48</v>
      </c>
      <c r="S1026" s="13" t="s">
        <v>39</v>
      </c>
      <c r="T1026" s="13" t="s">
        <v>129</v>
      </c>
      <c r="U1026" s="13" t="s">
        <v>991</v>
      </c>
      <c r="V1026" s="13" t="s">
        <v>131</v>
      </c>
      <c r="W1026" s="13" t="s">
        <v>50</v>
      </c>
      <c r="X1026" s="192">
        <v>670000</v>
      </c>
      <c r="Y1026" s="193" t="s">
        <v>974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85">
        <f t="shared" ref="AC1026:AC1089" si="241">IF(R1026&lt;&gt;"",AB1026*AD1026,"")</f>
        <v>87129.053097345153</v>
      </c>
      <c r="AD1026" s="141">
        <v>0.13420000000000001</v>
      </c>
      <c r="AE1026" s="186">
        <f t="shared" ref="AE1026:AE1089" si="242">IF(Q1026="","",IF(Q1026="Yes",1,0))</f>
        <v>1</v>
      </c>
      <c r="AF1026" s="186">
        <f>IF(AND(COUNTIFS($J$18:J1026,J1026)=1,AE1026=1),1,"")</f>
        <v>1</v>
      </c>
      <c r="AG1026" s="186">
        <f>IF(C1026="","",IF(AND(COUNTIFS($J$18:J1026,J1026)=1,C1026&lt;&gt;""),1,""))</f>
        <v>1</v>
      </c>
      <c r="AH1026" s="186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214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35</v>
      </c>
      <c r="B1027" s="179">
        <v>2020</v>
      </c>
      <c r="C1027" s="179">
        <v>4</v>
      </c>
      <c r="D1027" s="39" t="str">
        <f t="shared" si="237"/>
        <v>Q1</v>
      </c>
      <c r="E1027" s="13" t="s">
        <v>35</v>
      </c>
      <c r="F1027" s="179">
        <v>2020</v>
      </c>
      <c r="G1027" s="179">
        <v>5</v>
      </c>
      <c r="H1027" s="191"/>
      <c r="I1027" s="39" t="str">
        <f t="shared" si="239"/>
        <v>Q1</v>
      </c>
      <c r="J1027" s="191" t="s">
        <v>1189</v>
      </c>
      <c r="K1027" s="191" t="s">
        <v>1190</v>
      </c>
      <c r="L1027" s="17" t="s">
        <v>78</v>
      </c>
      <c r="M1027" s="13" t="s">
        <v>46</v>
      </c>
      <c r="N1027" s="13">
        <v>1</v>
      </c>
      <c r="O1027" s="13"/>
      <c r="P1027" s="39" t="str">
        <f t="shared" si="240"/>
        <v>MAIN UNIT</v>
      </c>
      <c r="Q1027" s="13" t="s">
        <v>55</v>
      </c>
      <c r="R1027" s="13" t="s">
        <v>48</v>
      </c>
      <c r="S1027" s="13" t="s">
        <v>36</v>
      </c>
      <c r="T1027" s="13" t="s">
        <v>64</v>
      </c>
      <c r="U1027" s="13" t="s">
        <v>65</v>
      </c>
      <c r="V1027" s="13" t="s">
        <v>622</v>
      </c>
      <c r="W1027" s="13" t="s">
        <v>50</v>
      </c>
      <c r="X1027" s="192">
        <v>830000</v>
      </c>
      <c r="Y1027" s="193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85">
        <f t="shared" si="241"/>
        <v>88954.699115044248</v>
      </c>
      <c r="AD1027" s="141">
        <v>0.1106</v>
      </c>
      <c r="AE1027" s="186">
        <f t="shared" si="242"/>
        <v>1</v>
      </c>
      <c r="AF1027" s="186">
        <f>IF(AND(COUNTIFS($J$18:J1027,J1027)=1,AE1027=1),1,"")</f>
        <v>1</v>
      </c>
      <c r="AG1027" s="186">
        <f>IF(C1027="","",IF(AND(COUNTIFS($J$18:J1027,J1027)=1,C1027&lt;&gt;""),1,""))</f>
        <v>1</v>
      </c>
      <c r="AH1027" s="186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214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35</v>
      </c>
      <c r="B1028" s="179">
        <v>2020</v>
      </c>
      <c r="C1028" s="179">
        <v>4</v>
      </c>
      <c r="D1028" s="39" t="str">
        <f t="shared" si="237"/>
        <v>Q1</v>
      </c>
      <c r="E1028" s="13" t="s">
        <v>35</v>
      </c>
      <c r="F1028" s="179">
        <v>2020</v>
      </c>
      <c r="G1028" s="179">
        <v>5</v>
      </c>
      <c r="H1028" s="191"/>
      <c r="I1028" s="39" t="str">
        <f t="shared" si="239"/>
        <v>Q1</v>
      </c>
      <c r="J1028" s="191" t="s">
        <v>1189</v>
      </c>
      <c r="K1028" s="191" t="s">
        <v>1190</v>
      </c>
      <c r="L1028" s="17" t="s">
        <v>78</v>
      </c>
      <c r="M1028" s="13" t="s">
        <v>46</v>
      </c>
      <c r="N1028" s="13">
        <v>1</v>
      </c>
      <c r="O1028" s="13"/>
      <c r="P1028" s="39" t="str">
        <f t="shared" si="240"/>
        <v>MAIN UNIT</v>
      </c>
      <c r="Q1028" s="13" t="s">
        <v>55</v>
      </c>
      <c r="R1028" s="13" t="s">
        <v>48</v>
      </c>
      <c r="S1028" s="13" t="s">
        <v>36</v>
      </c>
      <c r="T1028" s="13" t="s">
        <v>64</v>
      </c>
      <c r="U1028" s="13" t="s">
        <v>65</v>
      </c>
      <c r="V1028" s="13" t="s">
        <v>622</v>
      </c>
      <c r="W1028" s="13" t="s">
        <v>50</v>
      </c>
      <c r="X1028" s="192">
        <v>830000</v>
      </c>
      <c r="Y1028" s="193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85">
        <f t="shared" si="241"/>
        <v>88954.699115044248</v>
      </c>
      <c r="AD1028" s="141">
        <v>0.1106</v>
      </c>
      <c r="AE1028" s="186">
        <f t="shared" si="242"/>
        <v>1</v>
      </c>
      <c r="AF1028" s="186" t="str">
        <f>IF(AND(COUNTIFS($J$18:J1028,J1028)=1,AE1028=1),1,"")</f>
        <v/>
      </c>
      <c r="AG1028" s="186" t="str">
        <f>IF(C1028="","",IF(AND(COUNTIFS($J$18:J1028,J1028)=1,C1028&lt;&gt;""),1,""))</f>
        <v/>
      </c>
      <c r="AH1028" s="186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214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35</v>
      </c>
      <c r="B1029" s="179">
        <v>2020</v>
      </c>
      <c r="C1029" s="179">
        <v>4</v>
      </c>
      <c r="D1029" s="39" t="str">
        <f t="shared" si="237"/>
        <v>Q1</v>
      </c>
      <c r="E1029" s="13" t="s">
        <v>35</v>
      </c>
      <c r="F1029" s="179">
        <v>2020</v>
      </c>
      <c r="G1029" s="179">
        <v>5</v>
      </c>
      <c r="H1029" s="191"/>
      <c r="I1029" s="39" t="str">
        <f t="shared" si="239"/>
        <v>Q1</v>
      </c>
      <c r="J1029" s="191" t="s">
        <v>1189</v>
      </c>
      <c r="K1029" s="191" t="s">
        <v>1190</v>
      </c>
      <c r="L1029" s="17" t="s">
        <v>78</v>
      </c>
      <c r="M1029" s="13" t="s">
        <v>46</v>
      </c>
      <c r="N1029" s="13">
        <v>1</v>
      </c>
      <c r="O1029" s="13"/>
      <c r="P1029" s="39" t="str">
        <f t="shared" si="240"/>
        <v>MAIN UNIT</v>
      </c>
      <c r="Q1029" s="13" t="s">
        <v>55</v>
      </c>
      <c r="R1029" s="13" t="s">
        <v>48</v>
      </c>
      <c r="S1029" s="13" t="s">
        <v>36</v>
      </c>
      <c r="T1029" s="13" t="s">
        <v>64</v>
      </c>
      <c r="U1029" s="13" t="s">
        <v>65</v>
      </c>
      <c r="V1029" s="13" t="s">
        <v>622</v>
      </c>
      <c r="W1029" s="13" t="s">
        <v>50</v>
      </c>
      <c r="X1029" s="192">
        <v>830000</v>
      </c>
      <c r="Y1029" s="193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85">
        <f t="shared" si="241"/>
        <v>88954.699115044248</v>
      </c>
      <c r="AD1029" s="141">
        <v>0.1106</v>
      </c>
      <c r="AE1029" s="186">
        <f t="shared" si="242"/>
        <v>1</v>
      </c>
      <c r="AF1029" s="186" t="str">
        <f>IF(AND(COUNTIFS($J$18:J1029,J1029)=1,AE1029=1),1,"")</f>
        <v/>
      </c>
      <c r="AG1029" s="186" t="str">
        <f>IF(C1029="","",IF(AND(COUNTIFS($J$18:J1029,J1029)=1,C1029&lt;&gt;""),1,""))</f>
        <v/>
      </c>
      <c r="AH1029" s="186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214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35</v>
      </c>
      <c r="B1030" s="179">
        <v>2020</v>
      </c>
      <c r="C1030" s="179">
        <v>4</v>
      </c>
      <c r="D1030" s="39" t="str">
        <f t="shared" si="237"/>
        <v>Q1</v>
      </c>
      <c r="E1030" s="13" t="s">
        <v>35</v>
      </c>
      <c r="F1030" s="179">
        <v>2020</v>
      </c>
      <c r="G1030" s="179">
        <v>5</v>
      </c>
      <c r="H1030" s="191"/>
      <c r="I1030" s="39" t="str">
        <f t="shared" si="239"/>
        <v>Q1</v>
      </c>
      <c r="J1030" s="191" t="s">
        <v>1189</v>
      </c>
      <c r="K1030" s="191" t="s">
        <v>1190</v>
      </c>
      <c r="L1030" s="17" t="s">
        <v>78</v>
      </c>
      <c r="M1030" s="13" t="s">
        <v>46</v>
      </c>
      <c r="N1030" s="13">
        <v>1</v>
      </c>
      <c r="O1030" s="13"/>
      <c r="P1030" s="39" t="str">
        <f t="shared" si="240"/>
        <v>MAIN UNIT</v>
      </c>
      <c r="Q1030" s="13" t="s">
        <v>55</v>
      </c>
      <c r="R1030" s="13" t="s">
        <v>48</v>
      </c>
      <c r="S1030" s="13" t="s">
        <v>36</v>
      </c>
      <c r="T1030" s="13" t="s">
        <v>64</v>
      </c>
      <c r="U1030" s="13" t="s">
        <v>65</v>
      </c>
      <c r="V1030" s="13" t="s">
        <v>622</v>
      </c>
      <c r="W1030" s="13" t="s">
        <v>50</v>
      </c>
      <c r="X1030" s="192">
        <v>830000</v>
      </c>
      <c r="Y1030" s="193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85">
        <f t="shared" si="241"/>
        <v>88954.699115044248</v>
      </c>
      <c r="AD1030" s="141">
        <v>0.1106</v>
      </c>
      <c r="AE1030" s="186">
        <f t="shared" si="242"/>
        <v>1</v>
      </c>
      <c r="AF1030" s="186" t="str">
        <f>IF(AND(COUNTIFS($J$18:J1030,J1030)=1,AE1030=1),1,"")</f>
        <v/>
      </c>
      <c r="AG1030" s="186" t="str">
        <f>IF(C1030="","",IF(AND(COUNTIFS($J$18:J1030,J1030)=1,C1030&lt;&gt;""),1,""))</f>
        <v/>
      </c>
      <c r="AH1030" s="186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214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35</v>
      </c>
      <c r="B1031" s="179">
        <v>2020</v>
      </c>
      <c r="C1031" s="179">
        <v>4</v>
      </c>
      <c r="D1031" s="39" t="str">
        <f t="shared" si="237"/>
        <v>Q1</v>
      </c>
      <c r="E1031" s="13" t="s">
        <v>35</v>
      </c>
      <c r="F1031" s="179">
        <v>2020</v>
      </c>
      <c r="G1031" s="179">
        <v>5</v>
      </c>
      <c r="H1031" s="191"/>
      <c r="I1031" s="39" t="str">
        <f t="shared" si="239"/>
        <v>Q1</v>
      </c>
      <c r="J1031" s="191" t="s">
        <v>1191</v>
      </c>
      <c r="K1031" s="191" t="s">
        <v>1192</v>
      </c>
      <c r="L1031" s="17" t="s">
        <v>54</v>
      </c>
      <c r="M1031" s="13" t="s">
        <v>46</v>
      </c>
      <c r="N1031" s="13">
        <v>1</v>
      </c>
      <c r="O1031" s="13"/>
      <c r="P1031" s="39" t="str">
        <f t="shared" si="240"/>
        <v>MAIN UNIT</v>
      </c>
      <c r="Q1031" s="13" t="s">
        <v>55</v>
      </c>
      <c r="R1031" s="13" t="s">
        <v>48</v>
      </c>
      <c r="S1031" s="13" t="s">
        <v>36</v>
      </c>
      <c r="T1031" s="13" t="s">
        <v>1193</v>
      </c>
      <c r="U1031" s="13" t="s">
        <v>65</v>
      </c>
      <c r="V1031" s="13" t="s">
        <v>98</v>
      </c>
      <c r="W1031" s="13" t="s">
        <v>50</v>
      </c>
      <c r="X1031" s="192">
        <v>860000</v>
      </c>
      <c r="Y1031" s="193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85">
        <f t="shared" si="241"/>
        <v>170756.04424778762</v>
      </c>
      <c r="AD1031" s="141">
        <v>0.2049</v>
      </c>
      <c r="AE1031" s="186">
        <f t="shared" si="242"/>
        <v>1</v>
      </c>
      <c r="AF1031" s="186">
        <f>IF(AND(COUNTIFS($J$18:J1031,J1031)=1,AE1031=1),1,"")</f>
        <v>1</v>
      </c>
      <c r="AG1031" s="186">
        <f>IF(C1031="","",IF(AND(COUNTIFS($J$18:J1031,J1031)=1,C1031&lt;&gt;""),1,""))</f>
        <v>1</v>
      </c>
      <c r="AH1031" s="186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214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35</v>
      </c>
      <c r="B1032" s="179">
        <v>2020</v>
      </c>
      <c r="C1032" s="179">
        <v>4</v>
      </c>
      <c r="D1032" s="39" t="str">
        <f t="shared" si="237"/>
        <v>Q1</v>
      </c>
      <c r="E1032" s="13" t="s">
        <v>35</v>
      </c>
      <c r="F1032" s="179">
        <v>2020</v>
      </c>
      <c r="G1032" s="179">
        <v>5</v>
      </c>
      <c r="H1032" s="191"/>
      <c r="I1032" s="39" t="str">
        <f t="shared" si="239"/>
        <v>Q1</v>
      </c>
      <c r="J1032" s="191" t="s">
        <v>1191</v>
      </c>
      <c r="K1032" s="191" t="s">
        <v>1192</v>
      </c>
      <c r="L1032" s="17" t="s">
        <v>78</v>
      </c>
      <c r="M1032" s="13" t="s">
        <v>46</v>
      </c>
      <c r="N1032" s="13">
        <v>1</v>
      </c>
      <c r="O1032" s="13"/>
      <c r="P1032" s="39" t="str">
        <f t="shared" si="240"/>
        <v>MAIN UNIT</v>
      </c>
      <c r="Q1032" s="13" t="s">
        <v>55</v>
      </c>
      <c r="R1032" s="13" t="s">
        <v>48</v>
      </c>
      <c r="S1032" s="13" t="s">
        <v>36</v>
      </c>
      <c r="T1032" s="13" t="s">
        <v>1193</v>
      </c>
      <c r="U1032" s="13" t="s">
        <v>65</v>
      </c>
      <c r="V1032" s="13" t="s">
        <v>98</v>
      </c>
      <c r="W1032" s="13" t="s">
        <v>50</v>
      </c>
      <c r="X1032" s="192">
        <v>1000000</v>
      </c>
      <c r="Y1032" s="193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85">
        <f t="shared" si="241"/>
        <v>198553.53982300885</v>
      </c>
      <c r="AD1032" s="141">
        <v>0.2049</v>
      </c>
      <c r="AE1032" s="186">
        <f t="shared" si="242"/>
        <v>1</v>
      </c>
      <c r="AF1032" s="186" t="str">
        <f>IF(AND(COUNTIFS($J$18:J1032,J1032)=1,AE1032=1),1,"")</f>
        <v/>
      </c>
      <c r="AG1032" s="186" t="str">
        <f>IF(C1032="","",IF(AND(COUNTIFS($J$18:J1032,J1032)=1,C1032&lt;&gt;""),1,""))</f>
        <v/>
      </c>
      <c r="AH1032" s="186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214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35</v>
      </c>
      <c r="B1033" s="179">
        <v>2020</v>
      </c>
      <c r="C1033" s="179">
        <v>4</v>
      </c>
      <c r="D1033" s="39" t="str">
        <f t="shared" si="237"/>
        <v>Q1</v>
      </c>
      <c r="E1033" s="13" t="s">
        <v>35</v>
      </c>
      <c r="F1033" s="179">
        <v>2020</v>
      </c>
      <c r="G1033" s="179">
        <v>5</v>
      </c>
      <c r="H1033" s="191"/>
      <c r="I1033" s="39" t="str">
        <f t="shared" si="239"/>
        <v>Q1</v>
      </c>
      <c r="J1033" s="191" t="s">
        <v>1194</v>
      </c>
      <c r="K1033" s="191" t="s">
        <v>1195</v>
      </c>
      <c r="L1033" s="17" t="s">
        <v>54</v>
      </c>
      <c r="M1033" s="13" t="s">
        <v>46</v>
      </c>
      <c r="N1033" s="13">
        <v>1</v>
      </c>
      <c r="O1033" s="13"/>
      <c r="P1033" s="39" t="str">
        <f t="shared" si="240"/>
        <v>MAIN UNIT</v>
      </c>
      <c r="Q1033" s="13" t="s">
        <v>47</v>
      </c>
      <c r="R1033" s="13" t="s">
        <v>48</v>
      </c>
      <c r="S1033" s="13" t="s">
        <v>36</v>
      </c>
      <c r="T1033" s="13" t="s">
        <v>64</v>
      </c>
      <c r="U1033" s="13" t="s">
        <v>65</v>
      </c>
      <c r="V1033" s="13" t="s">
        <v>98</v>
      </c>
      <c r="W1033" s="13" t="s">
        <v>50</v>
      </c>
      <c r="X1033" s="192">
        <v>810000</v>
      </c>
      <c r="Y1033" s="193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85">
        <f t="shared" si="241"/>
        <v>181707.01327433632</v>
      </c>
      <c r="AD1033" s="141">
        <v>0.23150000000000001</v>
      </c>
      <c r="AE1033" s="186">
        <f t="shared" si="242"/>
        <v>0</v>
      </c>
      <c r="AF1033" s="186" t="str">
        <f>IF(AND(COUNTIFS($J$18:J1033,J1033)=1,AE1033=1),1,"")</f>
        <v/>
      </c>
      <c r="AG1033" s="186">
        <f>IF(C1033="","",IF(AND(COUNTIFS($J$18:J1033,J1033)=1,C1033&lt;&gt;""),1,""))</f>
        <v>1</v>
      </c>
      <c r="AH1033" s="186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214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35</v>
      </c>
      <c r="B1034" s="179">
        <v>2020</v>
      </c>
      <c r="C1034" s="179">
        <v>4</v>
      </c>
      <c r="D1034" s="39" t="str">
        <f t="shared" si="237"/>
        <v>Q1</v>
      </c>
      <c r="E1034" s="13" t="s">
        <v>35</v>
      </c>
      <c r="F1034" s="179">
        <v>2020</v>
      </c>
      <c r="G1034" s="179">
        <v>5</v>
      </c>
      <c r="H1034" s="191"/>
      <c r="I1034" s="39" t="str">
        <f t="shared" si="239"/>
        <v>Q1</v>
      </c>
      <c r="J1034" s="191" t="s">
        <v>1196</v>
      </c>
      <c r="K1034" s="191" t="s">
        <v>1197</v>
      </c>
      <c r="L1034" s="17" t="s">
        <v>78</v>
      </c>
      <c r="M1034" s="13" t="s">
        <v>46</v>
      </c>
      <c r="N1034" s="13">
        <v>1</v>
      </c>
      <c r="O1034" s="13"/>
      <c r="P1034" s="39" t="str">
        <f t="shared" si="240"/>
        <v>MAIN UNIT</v>
      </c>
      <c r="Q1034" s="13" t="s">
        <v>618</v>
      </c>
      <c r="R1034" s="13" t="s">
        <v>48</v>
      </c>
      <c r="S1034" s="13" t="s">
        <v>39</v>
      </c>
      <c r="T1034" s="13" t="s">
        <v>1198</v>
      </c>
      <c r="U1034" s="13" t="s">
        <v>991</v>
      </c>
      <c r="V1034" s="13" t="s">
        <v>714</v>
      </c>
      <c r="W1034" s="13" t="s">
        <v>650</v>
      </c>
      <c r="X1034" s="192">
        <v>1050000</v>
      </c>
      <c r="Y1034" s="193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85">
        <f t="shared" si="241"/>
        <v>155063.62831858409</v>
      </c>
      <c r="AD1034" s="141">
        <v>0.15240000000000001</v>
      </c>
      <c r="AE1034" s="186">
        <f t="shared" si="242"/>
        <v>1</v>
      </c>
      <c r="AF1034" s="186">
        <f>IF(AND(COUNTIFS($J$18:J1034,J1034)=1,AE1034=1),1,"")</f>
        <v>1</v>
      </c>
      <c r="AG1034" s="186">
        <f>IF(C1034="","",IF(AND(COUNTIFS($J$18:J1034,J1034)=1,C1034&lt;&gt;""),1,""))</f>
        <v>1</v>
      </c>
      <c r="AH1034" s="186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1199</v>
      </c>
      <c r="AP1034" s="28" t="str">
        <f t="shared" si="246"/>
        <v>20205</v>
      </c>
      <c r="AQ1034" s="28" t="str">
        <f t="shared" si="247"/>
        <v>20205RMB</v>
      </c>
      <c r="AR1034" s="214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35</v>
      </c>
      <c r="B1035" s="179">
        <v>2020</v>
      </c>
      <c r="C1035" s="179">
        <v>4</v>
      </c>
      <c r="D1035" s="39" t="str">
        <f t="shared" si="237"/>
        <v>Q1</v>
      </c>
      <c r="E1035" s="13" t="s">
        <v>35</v>
      </c>
      <c r="F1035" s="179">
        <v>2020</v>
      </c>
      <c r="G1035" s="179">
        <v>5</v>
      </c>
      <c r="H1035" s="191"/>
      <c r="I1035" s="39" t="str">
        <f t="shared" si="239"/>
        <v>Q1</v>
      </c>
      <c r="J1035" s="191" t="s">
        <v>1196</v>
      </c>
      <c r="K1035" s="191" t="s">
        <v>1197</v>
      </c>
      <c r="L1035" s="17" t="s">
        <v>54</v>
      </c>
      <c r="M1035" s="13" t="s">
        <v>46</v>
      </c>
      <c r="N1035" s="13">
        <v>1</v>
      </c>
      <c r="O1035" s="13"/>
      <c r="P1035" s="39" t="str">
        <f t="shared" si="240"/>
        <v>MAIN UNIT</v>
      </c>
      <c r="Q1035" s="13" t="s">
        <v>618</v>
      </c>
      <c r="R1035" s="13" t="s">
        <v>48</v>
      </c>
      <c r="S1035" s="13" t="s">
        <v>39</v>
      </c>
      <c r="T1035" s="13" t="s">
        <v>1198</v>
      </c>
      <c r="U1035" s="13" t="s">
        <v>991</v>
      </c>
      <c r="V1035" s="13" t="s">
        <v>714</v>
      </c>
      <c r="W1035" s="13" t="s">
        <v>650</v>
      </c>
      <c r="X1035" s="192">
        <v>700000</v>
      </c>
      <c r="Y1035" s="193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85">
        <f t="shared" si="241"/>
        <v>103375.75221238939</v>
      </c>
      <c r="AD1035" s="141">
        <v>0.15240000000000001</v>
      </c>
      <c r="AE1035" s="186">
        <f t="shared" si="242"/>
        <v>1</v>
      </c>
      <c r="AF1035" s="186" t="str">
        <f>IF(AND(COUNTIFS($J$18:J1035,J1035)=1,AE1035=1),1,"")</f>
        <v/>
      </c>
      <c r="AG1035" s="186" t="str">
        <f>IF(C1035="","",IF(AND(COUNTIFS($J$18:J1035,J1035)=1,C1035&lt;&gt;""),1,""))</f>
        <v/>
      </c>
      <c r="AH1035" s="186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1199</v>
      </c>
      <c r="AP1035" s="28" t="str">
        <f t="shared" si="246"/>
        <v>20205</v>
      </c>
      <c r="AQ1035" s="28" t="str">
        <f t="shared" si="247"/>
        <v>20205RMB</v>
      </c>
      <c r="AR1035" s="214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35</v>
      </c>
      <c r="B1036" s="179">
        <v>2020</v>
      </c>
      <c r="C1036" s="179">
        <v>4</v>
      </c>
      <c r="D1036" s="39" t="str">
        <f t="shared" si="237"/>
        <v>Q1</v>
      </c>
      <c r="E1036" s="13" t="s">
        <v>35</v>
      </c>
      <c r="F1036" s="179">
        <v>2020</v>
      </c>
      <c r="G1036" s="179">
        <v>5</v>
      </c>
      <c r="H1036" s="191"/>
      <c r="I1036" s="39" t="str">
        <f t="shared" si="239"/>
        <v>Q1</v>
      </c>
      <c r="J1036" s="191" t="s">
        <v>1200</v>
      </c>
      <c r="K1036" s="191" t="s">
        <v>1201</v>
      </c>
      <c r="L1036" s="17" t="s">
        <v>78</v>
      </c>
      <c r="M1036" s="13" t="s">
        <v>46</v>
      </c>
      <c r="N1036" s="13">
        <v>1</v>
      </c>
      <c r="O1036" s="13"/>
      <c r="P1036" s="39" t="str">
        <f t="shared" si="240"/>
        <v>MAIN UNIT</v>
      </c>
      <c r="Q1036" s="13" t="s">
        <v>47</v>
      </c>
      <c r="R1036" s="13" t="s">
        <v>48</v>
      </c>
      <c r="S1036" s="13" t="s">
        <v>37</v>
      </c>
      <c r="T1036" s="13" t="s">
        <v>195</v>
      </c>
      <c r="U1036" s="13" t="s">
        <v>196</v>
      </c>
      <c r="V1036" s="13" t="s">
        <v>197</v>
      </c>
      <c r="W1036" s="13" t="s">
        <v>50</v>
      </c>
      <c r="X1036" s="192">
        <v>1100000</v>
      </c>
      <c r="Y1036" s="193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85">
        <f t="shared" si="241"/>
        <v>124713.7168141593</v>
      </c>
      <c r="AD1036" s="141">
        <v>0.11700000000000001</v>
      </c>
      <c r="AE1036" s="186">
        <f t="shared" si="242"/>
        <v>0</v>
      </c>
      <c r="AF1036" s="186" t="str">
        <f>IF(AND(COUNTIFS($J$18:J1036,J1036)=1,AE1036=1),1,"")</f>
        <v/>
      </c>
      <c r="AG1036" s="186">
        <f>IF(C1036="","",IF(AND(COUNTIFS($J$18:J1036,J1036)=1,C1036&lt;&gt;""),1,""))</f>
        <v>1</v>
      </c>
      <c r="AH1036" s="186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214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35</v>
      </c>
      <c r="B1037" s="179">
        <v>2020</v>
      </c>
      <c r="C1037" s="179">
        <v>4</v>
      </c>
      <c r="D1037" s="39" t="str">
        <f t="shared" si="237"/>
        <v>Q1</v>
      </c>
      <c r="E1037" s="13" t="s">
        <v>35</v>
      </c>
      <c r="F1037" s="179">
        <v>2020</v>
      </c>
      <c r="G1037" s="179">
        <v>5</v>
      </c>
      <c r="H1037" s="191"/>
      <c r="I1037" s="39" t="str">
        <f t="shared" si="239"/>
        <v>Q1</v>
      </c>
      <c r="J1037" s="191" t="s">
        <v>1202</v>
      </c>
      <c r="K1037" s="191" t="s">
        <v>1203</v>
      </c>
      <c r="L1037" s="17" t="s">
        <v>54</v>
      </c>
      <c r="M1037" s="13" t="s">
        <v>46</v>
      </c>
      <c r="N1037" s="13">
        <v>1</v>
      </c>
      <c r="O1037" s="13"/>
      <c r="P1037" s="39" t="str">
        <f t="shared" si="240"/>
        <v>MAIN UNIT</v>
      </c>
      <c r="Q1037" s="13" t="s">
        <v>936</v>
      </c>
      <c r="R1037" s="13" t="s">
        <v>48</v>
      </c>
      <c r="S1037" s="13" t="s">
        <v>37</v>
      </c>
      <c r="T1037" s="13" t="s">
        <v>74</v>
      </c>
      <c r="U1037" s="13" t="s">
        <v>57</v>
      </c>
      <c r="V1037" s="13" t="s">
        <v>58</v>
      </c>
      <c r="W1037" s="13" t="s">
        <v>50</v>
      </c>
      <c r="X1037" s="192">
        <v>640000</v>
      </c>
      <c r="Y1037" s="193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85">
        <f t="shared" si="241"/>
        <v>71382.371681415927</v>
      </c>
      <c r="AD1037" s="141">
        <v>0.11509999999999999</v>
      </c>
      <c r="AE1037" s="186">
        <f t="shared" si="242"/>
        <v>1</v>
      </c>
      <c r="AF1037" s="186">
        <f>IF(AND(COUNTIFS($J$18:J1037,J1037)=1,AE1037=1),1,"")</f>
        <v>1</v>
      </c>
      <c r="AG1037" s="186">
        <f>IF(C1037="","",IF(AND(COUNTIFS($J$18:J1037,J1037)=1,C1037&lt;&gt;""),1,""))</f>
        <v>1</v>
      </c>
      <c r="AH1037" s="186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214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35</v>
      </c>
      <c r="B1038" s="179">
        <v>2020</v>
      </c>
      <c r="C1038" s="179">
        <v>4</v>
      </c>
      <c r="D1038" s="39" t="str">
        <f t="shared" si="237"/>
        <v>Q1</v>
      </c>
      <c r="E1038" s="13" t="s">
        <v>35</v>
      </c>
      <c r="F1038" s="179">
        <v>2020</v>
      </c>
      <c r="G1038" s="179">
        <v>5</v>
      </c>
      <c r="H1038" s="191"/>
      <c r="I1038" s="39" t="str">
        <f t="shared" si="239"/>
        <v>Q1</v>
      </c>
      <c r="J1038" s="191" t="s">
        <v>1202</v>
      </c>
      <c r="K1038" s="191" t="s">
        <v>1203</v>
      </c>
      <c r="L1038" s="17" t="s">
        <v>54</v>
      </c>
      <c r="M1038" s="13" t="s">
        <v>46</v>
      </c>
      <c r="N1038" s="13">
        <v>1</v>
      </c>
      <c r="O1038" s="13"/>
      <c r="P1038" s="39" t="str">
        <f t="shared" si="240"/>
        <v>MAIN UNIT</v>
      </c>
      <c r="Q1038" s="13" t="s">
        <v>936</v>
      </c>
      <c r="R1038" s="13" t="s">
        <v>48</v>
      </c>
      <c r="S1038" s="13" t="s">
        <v>37</v>
      </c>
      <c r="T1038" s="13" t="s">
        <v>74</v>
      </c>
      <c r="U1038" s="13" t="s">
        <v>57</v>
      </c>
      <c r="V1038" s="13" t="s">
        <v>58</v>
      </c>
      <c r="W1038" s="13" t="s">
        <v>50</v>
      </c>
      <c r="X1038" s="192">
        <v>640000</v>
      </c>
      <c r="Y1038" s="193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85">
        <f t="shared" si="241"/>
        <v>71382.371681415927</v>
      </c>
      <c r="AD1038" s="141">
        <v>0.11509999999999999</v>
      </c>
      <c r="AE1038" s="186">
        <f t="shared" si="242"/>
        <v>1</v>
      </c>
      <c r="AF1038" s="186" t="str">
        <f>IF(AND(COUNTIFS($J$18:J1038,J1038)=1,AE1038=1),1,"")</f>
        <v/>
      </c>
      <c r="AG1038" s="186" t="str">
        <f>IF(C1038="","",IF(AND(COUNTIFS($J$18:J1038,J1038)=1,C1038&lt;&gt;""),1,""))</f>
        <v/>
      </c>
      <c r="AH1038" s="186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214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35</v>
      </c>
      <c r="B1039" s="179">
        <v>2020</v>
      </c>
      <c r="C1039" s="179">
        <v>5</v>
      </c>
      <c r="D1039" s="39" t="str">
        <f t="shared" si="237"/>
        <v>Q1</v>
      </c>
      <c r="E1039" s="13" t="s">
        <v>35</v>
      </c>
      <c r="F1039" s="179">
        <v>2020</v>
      </c>
      <c r="G1039" s="179">
        <v>5</v>
      </c>
      <c r="H1039" s="191"/>
      <c r="I1039" s="39" t="str">
        <f t="shared" si="239"/>
        <v>Q1</v>
      </c>
      <c r="J1039" s="191" t="s">
        <v>1204</v>
      </c>
      <c r="K1039" s="191" t="s">
        <v>389</v>
      </c>
      <c r="L1039" s="17" t="s">
        <v>78</v>
      </c>
      <c r="M1039" s="13" t="s">
        <v>46</v>
      </c>
      <c r="N1039" s="13">
        <v>1</v>
      </c>
      <c r="O1039" s="13"/>
      <c r="P1039" s="39" t="str">
        <f t="shared" si="240"/>
        <v>MAIN UNIT</v>
      </c>
      <c r="Q1039" s="13" t="s">
        <v>47</v>
      </c>
      <c r="R1039" s="13" t="s">
        <v>48</v>
      </c>
      <c r="S1039" s="13" t="s">
        <v>36</v>
      </c>
      <c r="T1039" s="13" t="s">
        <v>64</v>
      </c>
      <c r="U1039" s="13" t="s">
        <v>65</v>
      </c>
      <c r="V1039" s="13" t="s">
        <v>98</v>
      </c>
      <c r="W1039" s="13" t="s">
        <v>50</v>
      </c>
      <c r="X1039" s="192">
        <v>900000</v>
      </c>
      <c r="Y1039" s="193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85">
        <f t="shared" si="241"/>
        <v>100032.61061946902</v>
      </c>
      <c r="AD1039" s="141">
        <v>0.1147</v>
      </c>
      <c r="AE1039" s="186">
        <f t="shared" si="242"/>
        <v>0</v>
      </c>
      <c r="AF1039" s="186" t="str">
        <f>IF(AND(COUNTIFS($J$18:J1039,J1039)=1,AE1039=1),1,"")</f>
        <v/>
      </c>
      <c r="AG1039" s="186">
        <f>IF(C1039="","",IF(AND(COUNTIFS($J$18:J1039,J1039)=1,C1039&lt;&gt;""),1,""))</f>
        <v>1</v>
      </c>
      <c r="AH1039" s="186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214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35</v>
      </c>
      <c r="B1040" s="179">
        <v>2020</v>
      </c>
      <c r="C1040" s="179">
        <v>5</v>
      </c>
      <c r="D1040" s="39" t="str">
        <f t="shared" si="237"/>
        <v>Q1</v>
      </c>
      <c r="E1040" s="13" t="s">
        <v>35</v>
      </c>
      <c r="F1040" s="179">
        <v>2020</v>
      </c>
      <c r="G1040" s="179">
        <v>5</v>
      </c>
      <c r="H1040" s="191"/>
      <c r="I1040" s="39" t="str">
        <f t="shared" si="239"/>
        <v>Q1</v>
      </c>
      <c r="J1040" s="191" t="s">
        <v>1204</v>
      </c>
      <c r="K1040" s="191" t="s">
        <v>389</v>
      </c>
      <c r="L1040" s="17" t="s">
        <v>54</v>
      </c>
      <c r="M1040" s="13" t="s">
        <v>46</v>
      </c>
      <c r="N1040" s="13">
        <v>1</v>
      </c>
      <c r="O1040" s="13"/>
      <c r="P1040" s="39" t="str">
        <f t="shared" si="240"/>
        <v>MAIN UNIT</v>
      </c>
      <c r="Q1040" s="13" t="s">
        <v>47</v>
      </c>
      <c r="R1040" s="13" t="s">
        <v>48</v>
      </c>
      <c r="S1040" s="13" t="s">
        <v>36</v>
      </c>
      <c r="T1040" s="13" t="s">
        <v>64</v>
      </c>
      <c r="U1040" s="13" t="s">
        <v>65</v>
      </c>
      <c r="V1040" s="13" t="s">
        <v>98</v>
      </c>
      <c r="W1040" s="13" t="s">
        <v>50</v>
      </c>
      <c r="X1040" s="192">
        <v>620000</v>
      </c>
      <c r="Y1040" s="193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85">
        <f t="shared" si="241"/>
        <v>68911.353982300905</v>
      </c>
      <c r="AD1040" s="141">
        <v>0.1147</v>
      </c>
      <c r="AE1040" s="186">
        <f t="shared" si="242"/>
        <v>0</v>
      </c>
      <c r="AF1040" s="186" t="str">
        <f>IF(AND(COUNTIFS($J$18:J1040,J1040)=1,AE1040=1),1,"")</f>
        <v/>
      </c>
      <c r="AG1040" s="186" t="str">
        <f>IF(C1040="","",IF(AND(COUNTIFS($J$18:J1040,J1040)=1,C1040&lt;&gt;""),1,""))</f>
        <v/>
      </c>
      <c r="AH1040" s="186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214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35</v>
      </c>
      <c r="B1041" s="179">
        <v>2020</v>
      </c>
      <c r="C1041" s="179">
        <v>5</v>
      </c>
      <c r="D1041" s="39" t="str">
        <f t="shared" si="237"/>
        <v>Q1</v>
      </c>
      <c r="E1041" s="13" t="s">
        <v>35</v>
      </c>
      <c r="F1041" s="179">
        <v>2020</v>
      </c>
      <c r="G1041" s="179">
        <v>5</v>
      </c>
      <c r="H1041" s="191"/>
      <c r="I1041" s="39" t="str">
        <f t="shared" si="239"/>
        <v>Q1</v>
      </c>
      <c r="J1041" s="191" t="s">
        <v>1205</v>
      </c>
      <c r="K1041" s="191" t="s">
        <v>398</v>
      </c>
      <c r="L1041" s="17" t="s">
        <v>78</v>
      </c>
      <c r="M1041" s="13" t="s">
        <v>46</v>
      </c>
      <c r="N1041" s="13">
        <v>1</v>
      </c>
      <c r="O1041" s="13"/>
      <c r="P1041" s="39" t="str">
        <f t="shared" si="240"/>
        <v>MAIN UNIT</v>
      </c>
      <c r="Q1041" s="13" t="s">
        <v>47</v>
      </c>
      <c r="R1041" s="13" t="s">
        <v>48</v>
      </c>
      <c r="S1041" s="13" t="s">
        <v>37</v>
      </c>
      <c r="T1041" s="13" t="s">
        <v>178</v>
      </c>
      <c r="U1041" s="13" t="s">
        <v>57</v>
      </c>
      <c r="V1041" s="13" t="s">
        <v>80</v>
      </c>
      <c r="W1041" s="13" t="s">
        <v>50</v>
      </c>
      <c r="X1041" s="192">
        <v>980000</v>
      </c>
      <c r="Y1041" s="193" t="s">
        <v>974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85">
        <f t="shared" si="241"/>
        <v>119370.50442477877</v>
      </c>
      <c r="AD1041" s="141">
        <v>0.12570000000000001</v>
      </c>
      <c r="AE1041" s="186">
        <f t="shared" si="242"/>
        <v>0</v>
      </c>
      <c r="AF1041" s="186" t="str">
        <f>IF(AND(COUNTIFS($J$18:J1041,J1041)=1,AE1041=1),1,"")</f>
        <v/>
      </c>
      <c r="AG1041" s="186">
        <f>IF(C1041="","",IF(AND(COUNTIFS($J$18:J1041,J1041)=1,C1041&lt;&gt;""),1,""))</f>
        <v>1</v>
      </c>
      <c r="AH1041" s="186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214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35</v>
      </c>
      <c r="B1042" s="179">
        <v>2020</v>
      </c>
      <c r="C1042" s="179">
        <v>5</v>
      </c>
      <c r="D1042" s="39" t="str">
        <f t="shared" si="237"/>
        <v>Q1</v>
      </c>
      <c r="E1042" s="13" t="s">
        <v>35</v>
      </c>
      <c r="F1042" s="179">
        <v>2020</v>
      </c>
      <c r="G1042" s="179">
        <v>5</v>
      </c>
      <c r="H1042" s="191"/>
      <c r="I1042" s="39" t="str">
        <f t="shared" si="239"/>
        <v>Q1</v>
      </c>
      <c r="J1042" s="191" t="s">
        <v>1206</v>
      </c>
      <c r="K1042" s="191" t="s">
        <v>1207</v>
      </c>
      <c r="L1042" s="17" t="s">
        <v>78</v>
      </c>
      <c r="M1042" s="13" t="s">
        <v>46</v>
      </c>
      <c r="N1042" s="13">
        <v>1</v>
      </c>
      <c r="O1042" s="13"/>
      <c r="P1042" s="39" t="str">
        <f t="shared" si="240"/>
        <v>MAIN UNIT</v>
      </c>
      <c r="Q1042" s="13" t="s">
        <v>47</v>
      </c>
      <c r="R1042" s="13" t="s">
        <v>48</v>
      </c>
      <c r="S1042" s="13" t="s">
        <v>37</v>
      </c>
      <c r="T1042" s="13" t="s">
        <v>69</v>
      </c>
      <c r="U1042" s="13" t="s">
        <v>57</v>
      </c>
      <c r="V1042" s="13" t="s">
        <v>155</v>
      </c>
      <c r="W1042" s="13" t="s">
        <v>50</v>
      </c>
      <c r="X1042" s="192">
        <v>1120652</v>
      </c>
      <c r="Y1042" s="193" t="s">
        <v>974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85">
        <f t="shared" si="241"/>
        <v>144104.4423345133</v>
      </c>
      <c r="AD1042" s="141">
        <v>0.13270000000000001</v>
      </c>
      <c r="AE1042" s="186">
        <f t="shared" si="242"/>
        <v>0</v>
      </c>
      <c r="AF1042" s="186" t="str">
        <f>IF(AND(COUNTIFS($J$18:J1042,J1042)=1,AE1042=1),1,"")</f>
        <v/>
      </c>
      <c r="AG1042" s="186">
        <f>IF(C1042="","",IF(AND(COUNTIFS($J$18:J1042,J1042)=1,C1042&lt;&gt;""),1,""))</f>
        <v>1</v>
      </c>
      <c r="AH1042" s="186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214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35</v>
      </c>
      <c r="B1043" s="179">
        <v>2020</v>
      </c>
      <c r="C1043" s="179">
        <v>5</v>
      </c>
      <c r="D1043" s="39" t="str">
        <f t="shared" si="237"/>
        <v>Q1</v>
      </c>
      <c r="E1043" s="13" t="s">
        <v>35</v>
      </c>
      <c r="F1043" s="179">
        <v>2020</v>
      </c>
      <c r="G1043" s="179">
        <v>5</v>
      </c>
      <c r="H1043" s="191"/>
      <c r="I1043" s="39" t="str">
        <f t="shared" si="239"/>
        <v>Q1</v>
      </c>
      <c r="J1043" s="191" t="s">
        <v>1208</v>
      </c>
      <c r="K1043" s="191" t="s">
        <v>1209</v>
      </c>
      <c r="L1043" s="17" t="s">
        <v>54</v>
      </c>
      <c r="M1043" s="13" t="s">
        <v>46</v>
      </c>
      <c r="N1043" s="13">
        <v>1</v>
      </c>
      <c r="O1043" s="13"/>
      <c r="P1043" s="39" t="str">
        <f t="shared" si="240"/>
        <v>MAIN UNIT</v>
      </c>
      <c r="Q1043" s="13" t="s">
        <v>47</v>
      </c>
      <c r="R1043" s="13" t="s">
        <v>48</v>
      </c>
      <c r="S1043" s="13" t="s">
        <v>36</v>
      </c>
      <c r="T1043" s="13" t="s">
        <v>1210</v>
      </c>
      <c r="U1043" s="13" t="s">
        <v>65</v>
      </c>
      <c r="V1043" s="13" t="s">
        <v>1211</v>
      </c>
      <c r="W1043" s="13" t="s">
        <v>962</v>
      </c>
      <c r="X1043" s="192">
        <v>11256350</v>
      </c>
      <c r="Y1043" s="193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85">
        <f t="shared" si="241"/>
        <v>196206.96045300001</v>
      </c>
      <c r="AD1043" s="141">
        <v>0.2346</v>
      </c>
      <c r="AE1043" s="186">
        <f t="shared" si="242"/>
        <v>0</v>
      </c>
      <c r="AF1043" s="186" t="str">
        <f>IF(AND(COUNTIFS($J$18:J1043,J1043)=1,AE1043=1),1,"")</f>
        <v/>
      </c>
      <c r="AG1043" s="186">
        <f>IF(C1043="","",IF(AND(COUNTIFS($J$18:J1043,J1043)=1,C1043&lt;&gt;""),1,""))</f>
        <v>1</v>
      </c>
      <c r="AH1043" s="186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214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35</v>
      </c>
      <c r="B1044" s="179">
        <v>2020</v>
      </c>
      <c r="C1044" s="179">
        <v>5</v>
      </c>
      <c r="D1044" s="39" t="str">
        <f t="shared" si="237"/>
        <v>Q1</v>
      </c>
      <c r="E1044" s="13" t="s">
        <v>35</v>
      </c>
      <c r="F1044" s="179">
        <v>2020</v>
      </c>
      <c r="G1044" s="179">
        <v>5</v>
      </c>
      <c r="H1044" s="191"/>
      <c r="I1044" s="39" t="str">
        <f t="shared" si="239"/>
        <v>Q1</v>
      </c>
      <c r="J1044" s="191" t="s">
        <v>1208</v>
      </c>
      <c r="K1044" s="191" t="s">
        <v>1209</v>
      </c>
      <c r="L1044" s="17" t="s">
        <v>54</v>
      </c>
      <c r="M1044" s="13" t="s">
        <v>46</v>
      </c>
      <c r="N1044" s="13">
        <v>1</v>
      </c>
      <c r="O1044" s="13"/>
      <c r="P1044" s="39" t="str">
        <f t="shared" si="240"/>
        <v>MAIN UNIT</v>
      </c>
      <c r="Q1044" s="13" t="s">
        <v>47</v>
      </c>
      <c r="R1044" s="13" t="s">
        <v>48</v>
      </c>
      <c r="S1044" s="13" t="s">
        <v>36</v>
      </c>
      <c r="T1044" s="13" t="s">
        <v>1210</v>
      </c>
      <c r="U1044" s="13" t="s">
        <v>65</v>
      </c>
      <c r="V1044" s="13" t="s">
        <v>1211</v>
      </c>
      <c r="W1044" s="13" t="s">
        <v>962</v>
      </c>
      <c r="X1044" s="192">
        <v>11256350</v>
      </c>
      <c r="Y1044" s="193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85">
        <f t="shared" si="241"/>
        <v>196206.96045300001</v>
      </c>
      <c r="AD1044" s="141">
        <v>0.2346</v>
      </c>
      <c r="AE1044" s="186">
        <f t="shared" si="242"/>
        <v>0</v>
      </c>
      <c r="AF1044" s="186" t="str">
        <f>IF(AND(COUNTIFS($J$18:J1044,J1044)=1,AE1044=1),1,"")</f>
        <v/>
      </c>
      <c r="AG1044" s="186" t="str">
        <f>IF(C1044="","",IF(AND(COUNTIFS($J$18:J1044,J1044)=1,C1044&lt;&gt;""),1,""))</f>
        <v/>
      </c>
      <c r="AH1044" s="186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214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35</v>
      </c>
      <c r="B1045" s="179">
        <v>2020</v>
      </c>
      <c r="C1045" s="179">
        <v>7</v>
      </c>
      <c r="D1045" s="39" t="str">
        <f t="shared" si="237"/>
        <v>Q2</v>
      </c>
      <c r="E1045" s="13" t="s">
        <v>35</v>
      </c>
      <c r="F1045" s="179">
        <v>2020</v>
      </c>
      <c r="G1045" s="179">
        <v>10</v>
      </c>
      <c r="H1045" s="191"/>
      <c r="I1045" s="39" t="str">
        <f t="shared" si="239"/>
        <v>Q3</v>
      </c>
      <c r="J1045" s="191" t="s">
        <v>1212</v>
      </c>
      <c r="K1045" s="191" t="s">
        <v>1213</v>
      </c>
      <c r="L1045" s="17" t="s">
        <v>1214</v>
      </c>
      <c r="M1045" s="13" t="s">
        <v>46</v>
      </c>
      <c r="N1045" s="13">
        <v>1</v>
      </c>
      <c r="O1045" s="13"/>
      <c r="P1045" s="39" t="str">
        <f t="shared" si="240"/>
        <v>MAIN UNIT</v>
      </c>
      <c r="Q1045" s="13" t="s">
        <v>55</v>
      </c>
      <c r="R1045" s="13" t="s">
        <v>48</v>
      </c>
      <c r="S1045" s="13" t="s">
        <v>36</v>
      </c>
      <c r="T1045" s="13" t="s">
        <v>64</v>
      </c>
      <c r="U1045" s="13" t="s">
        <v>65</v>
      </c>
      <c r="V1045" s="13" t="s">
        <v>1215</v>
      </c>
      <c r="W1045" s="13" t="s">
        <v>1013</v>
      </c>
      <c r="X1045" s="192">
        <v>1600000</v>
      </c>
      <c r="Y1045" s="193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85">
        <f t="shared" si="241"/>
        <v>260186.19469026549</v>
      </c>
      <c r="AD1045" s="141">
        <v>0.16189999999999999</v>
      </c>
      <c r="AE1045" s="186">
        <f t="shared" si="242"/>
        <v>1</v>
      </c>
      <c r="AF1045" s="186">
        <f>IF(AND(COUNTIFS($J$18:J1045,J1045)=1,AE1045=1),1,"")</f>
        <v>1</v>
      </c>
      <c r="AG1045" s="186">
        <f>IF(C1045="","",IF(AND(COUNTIFS($J$18:J1045,J1045)=1,C1045&lt;&gt;""),1,""))</f>
        <v>1</v>
      </c>
      <c r="AH1045" s="186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214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35</v>
      </c>
      <c r="B1046" s="179">
        <v>2020</v>
      </c>
      <c r="C1046" s="179">
        <v>8</v>
      </c>
      <c r="D1046" s="39" t="str">
        <f t="shared" si="237"/>
        <v>Q2</v>
      </c>
      <c r="E1046" s="13" t="s">
        <v>35</v>
      </c>
      <c r="F1046" s="179">
        <v>2020</v>
      </c>
      <c r="G1046" s="179">
        <v>11</v>
      </c>
      <c r="H1046" s="191"/>
      <c r="I1046" s="39" t="str">
        <f t="shared" si="239"/>
        <v>Q3</v>
      </c>
      <c r="J1046" s="191" t="s">
        <v>1216</v>
      </c>
      <c r="K1046" s="191" t="s">
        <v>1217</v>
      </c>
      <c r="L1046" s="17" t="s">
        <v>78</v>
      </c>
      <c r="M1046" s="13" t="s">
        <v>46</v>
      </c>
      <c r="N1046" s="13">
        <v>1</v>
      </c>
      <c r="O1046" s="13"/>
      <c r="P1046" s="39" t="str">
        <f t="shared" si="240"/>
        <v>MAIN UNIT</v>
      </c>
      <c r="Q1046" s="13" t="s">
        <v>55</v>
      </c>
      <c r="R1046" s="13" t="s">
        <v>48</v>
      </c>
      <c r="S1046" s="13" t="s">
        <v>36</v>
      </c>
      <c r="T1046" s="13" t="s">
        <v>64</v>
      </c>
      <c r="U1046" s="13" t="s">
        <v>3308</v>
      </c>
      <c r="V1046" s="13" t="s">
        <v>66</v>
      </c>
      <c r="W1046" s="13" t="s">
        <v>50</v>
      </c>
      <c r="X1046" s="192">
        <v>950000</v>
      </c>
      <c r="Y1046" s="193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85">
        <f t="shared" si="241"/>
        <v>121862.72123893807</v>
      </c>
      <c r="AD1046" s="141">
        <v>0.1255</v>
      </c>
      <c r="AE1046" s="186">
        <f t="shared" si="242"/>
        <v>1</v>
      </c>
      <c r="AF1046" s="186">
        <f>IF(AND(COUNTIFS($J$18:J1046,J1046)=1,AE1046=1),1,"")</f>
        <v>1</v>
      </c>
      <c r="AG1046" s="186">
        <f>IF(C1046="","",IF(AND(COUNTIFS($J$18:J1046,J1046)=1,C1046&lt;&gt;""),1,""))</f>
        <v>1</v>
      </c>
      <c r="AH1046" s="186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214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35</v>
      </c>
      <c r="B1047" s="179">
        <v>2020</v>
      </c>
      <c r="C1047" s="179">
        <v>8</v>
      </c>
      <c r="D1047" s="39" t="str">
        <f t="shared" si="237"/>
        <v>Q2</v>
      </c>
      <c r="E1047" s="13" t="s">
        <v>35</v>
      </c>
      <c r="F1047" s="179">
        <v>2020</v>
      </c>
      <c r="G1047" s="179">
        <v>11</v>
      </c>
      <c r="H1047" s="191"/>
      <c r="I1047" s="39" t="str">
        <f t="shared" si="239"/>
        <v>Q3</v>
      </c>
      <c r="J1047" s="191" t="s">
        <v>1216</v>
      </c>
      <c r="K1047" s="191" t="s">
        <v>1217</v>
      </c>
      <c r="L1047" s="17" t="s">
        <v>54</v>
      </c>
      <c r="M1047" s="13" t="s">
        <v>46</v>
      </c>
      <c r="N1047" s="13">
        <v>1</v>
      </c>
      <c r="O1047" s="13"/>
      <c r="P1047" s="39" t="str">
        <f t="shared" si="240"/>
        <v>MAIN UNIT</v>
      </c>
      <c r="Q1047" s="13" t="s">
        <v>55</v>
      </c>
      <c r="R1047" s="13" t="s">
        <v>48</v>
      </c>
      <c r="S1047" s="13" t="s">
        <v>36</v>
      </c>
      <c r="T1047" s="13" t="s">
        <v>64</v>
      </c>
      <c r="U1047" s="13" t="s">
        <v>3308</v>
      </c>
      <c r="V1047" s="13" t="s">
        <v>66</v>
      </c>
      <c r="W1047" s="13" t="s">
        <v>50</v>
      </c>
      <c r="X1047" s="192">
        <v>650000</v>
      </c>
      <c r="Y1047" s="193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85">
        <f t="shared" si="241"/>
        <v>83379.756637168161</v>
      </c>
      <c r="AD1047" s="141">
        <v>0.1255</v>
      </c>
      <c r="AE1047" s="186">
        <f t="shared" si="242"/>
        <v>1</v>
      </c>
      <c r="AF1047" s="186" t="str">
        <f>IF(AND(COUNTIFS($J$18:J1047,J1047)=1,AE1047=1),1,"")</f>
        <v/>
      </c>
      <c r="AG1047" s="186" t="str">
        <f>IF(C1047="","",IF(AND(COUNTIFS($J$18:J1047,J1047)=1,C1047&lt;&gt;""),1,""))</f>
        <v/>
      </c>
      <c r="AH1047" s="186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214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35</v>
      </c>
      <c r="B1048" s="179">
        <v>2020</v>
      </c>
      <c r="C1048" s="179">
        <v>8</v>
      </c>
      <c r="D1048" s="39" t="str">
        <f t="shared" si="237"/>
        <v>Q2</v>
      </c>
      <c r="E1048" s="13" t="s">
        <v>35</v>
      </c>
      <c r="F1048" s="179">
        <v>2020</v>
      </c>
      <c r="G1048" s="179">
        <v>10</v>
      </c>
      <c r="H1048" s="191"/>
      <c r="I1048" s="39" t="str">
        <f t="shared" si="239"/>
        <v>Q3</v>
      </c>
      <c r="J1048" s="191" t="s">
        <v>1218</v>
      </c>
      <c r="K1048" s="191" t="s">
        <v>1219</v>
      </c>
      <c r="L1048" s="17" t="s">
        <v>78</v>
      </c>
      <c r="M1048" s="13" t="s">
        <v>46</v>
      </c>
      <c r="N1048" s="13">
        <v>1</v>
      </c>
      <c r="O1048" s="13"/>
      <c r="P1048" s="39" t="str">
        <f t="shared" si="240"/>
        <v>MAIN UNIT</v>
      </c>
      <c r="Q1048" s="13" t="s">
        <v>47</v>
      </c>
      <c r="R1048" s="13" t="s">
        <v>48</v>
      </c>
      <c r="S1048" s="13" t="s">
        <v>36</v>
      </c>
      <c r="T1048" s="13" t="s">
        <v>64</v>
      </c>
      <c r="U1048" s="13" t="s">
        <v>65</v>
      </c>
      <c r="V1048" s="13" t="s">
        <v>1220</v>
      </c>
      <c r="W1048" s="13" t="s">
        <v>1221</v>
      </c>
      <c r="X1048" s="192">
        <v>1010000</v>
      </c>
      <c r="Y1048" s="193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85">
        <f t="shared" si="241"/>
        <v>124272.45575221241</v>
      </c>
      <c r="AD1048" s="141">
        <v>0.1225</v>
      </c>
      <c r="AE1048" s="186">
        <f t="shared" si="242"/>
        <v>0</v>
      </c>
      <c r="AF1048" s="186" t="str">
        <f>IF(AND(COUNTIFS($J$18:J1048,J1048)=1,AE1048=1),1,"")</f>
        <v/>
      </c>
      <c r="AG1048" s="186">
        <f>IF(C1048="","",IF(AND(COUNTIFS($J$18:J1048,J1048)=1,C1048&lt;&gt;""),1,""))</f>
        <v>1</v>
      </c>
      <c r="AH1048" s="186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214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35</v>
      </c>
      <c r="B1049" s="179">
        <v>2020</v>
      </c>
      <c r="C1049" s="179">
        <v>8</v>
      </c>
      <c r="D1049" s="39" t="str">
        <f t="shared" si="237"/>
        <v>Q2</v>
      </c>
      <c r="E1049" s="13" t="s">
        <v>35</v>
      </c>
      <c r="F1049" s="179">
        <v>2020</v>
      </c>
      <c r="G1049" s="179">
        <v>11</v>
      </c>
      <c r="H1049" s="191"/>
      <c r="I1049" s="39" t="str">
        <f t="shared" si="239"/>
        <v>Q3</v>
      </c>
      <c r="J1049" s="191" t="s">
        <v>1222</v>
      </c>
      <c r="K1049" s="191" t="s">
        <v>1223</v>
      </c>
      <c r="L1049" s="17" t="s">
        <v>54</v>
      </c>
      <c r="M1049" s="13" t="s">
        <v>46</v>
      </c>
      <c r="N1049" s="13">
        <v>1</v>
      </c>
      <c r="O1049" s="13"/>
      <c r="P1049" s="39" t="str">
        <f t="shared" si="240"/>
        <v>MAIN UNIT</v>
      </c>
      <c r="Q1049" s="13" t="s">
        <v>47</v>
      </c>
      <c r="R1049" s="13" t="s">
        <v>48</v>
      </c>
      <c r="S1049" s="13" t="s">
        <v>36</v>
      </c>
      <c r="T1049" s="13" t="s">
        <v>64</v>
      </c>
      <c r="U1049" s="13" t="s">
        <v>65</v>
      </c>
      <c r="V1049" s="13" t="s">
        <v>1224</v>
      </c>
      <c r="W1049" s="13" t="s">
        <v>1221</v>
      </c>
      <c r="X1049" s="192">
        <v>500000</v>
      </c>
      <c r="Y1049" s="193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85">
        <f t="shared" si="241"/>
        <v>63422.787610619482</v>
      </c>
      <c r="AD1049" s="141">
        <v>0.1241</v>
      </c>
      <c r="AE1049" s="186">
        <f t="shared" si="242"/>
        <v>0</v>
      </c>
      <c r="AF1049" s="186" t="str">
        <f>IF(AND(COUNTIFS($J$18:J1049,J1049)=1,AE1049=1),1,"")</f>
        <v/>
      </c>
      <c r="AG1049" s="186">
        <f>IF(C1049="","",IF(AND(COUNTIFS($J$18:J1049,J1049)=1,C1049&lt;&gt;""),1,""))</f>
        <v>1</v>
      </c>
      <c r="AH1049" s="186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214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35</v>
      </c>
      <c r="B1050" s="179">
        <v>2020</v>
      </c>
      <c r="C1050" s="179">
        <v>8</v>
      </c>
      <c r="D1050" s="39" t="str">
        <f t="shared" si="237"/>
        <v>Q2</v>
      </c>
      <c r="E1050" s="13" t="s">
        <v>35</v>
      </c>
      <c r="F1050" s="179">
        <v>2020</v>
      </c>
      <c r="G1050" s="179">
        <v>11</v>
      </c>
      <c r="H1050" s="191"/>
      <c r="I1050" s="39" t="str">
        <f t="shared" si="239"/>
        <v>Q3</v>
      </c>
      <c r="J1050" s="191" t="s">
        <v>1225</v>
      </c>
      <c r="K1050" s="191" t="s">
        <v>451</v>
      </c>
      <c r="L1050" s="17" t="s">
        <v>54</v>
      </c>
      <c r="M1050" s="13" t="s">
        <v>46</v>
      </c>
      <c r="N1050" s="13">
        <v>1</v>
      </c>
      <c r="O1050" s="13"/>
      <c r="P1050" s="39" t="str">
        <f t="shared" si="240"/>
        <v>MAIN UNIT</v>
      </c>
      <c r="Q1050" s="13" t="s">
        <v>47</v>
      </c>
      <c r="R1050" s="13" t="s">
        <v>48</v>
      </c>
      <c r="S1050" s="13" t="s">
        <v>36</v>
      </c>
      <c r="T1050" s="13" t="s">
        <v>64</v>
      </c>
      <c r="U1050" s="13" t="s">
        <v>65</v>
      </c>
      <c r="V1050" s="13" t="s">
        <v>288</v>
      </c>
      <c r="W1050" s="13" t="s">
        <v>95</v>
      </c>
      <c r="X1050" s="192">
        <v>6850000</v>
      </c>
      <c r="Y1050" s="193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85">
        <f t="shared" si="241"/>
        <v>66724.479999999996</v>
      </c>
      <c r="AD1050" s="141">
        <v>0.128</v>
      </c>
      <c r="AE1050" s="186">
        <f t="shared" si="242"/>
        <v>0</v>
      </c>
      <c r="AF1050" s="186" t="str">
        <f>IF(AND(COUNTIFS($J$18:J1050,J1050)=1,AE1050=1),1,"")</f>
        <v/>
      </c>
      <c r="AG1050" s="186">
        <f>IF(C1050="","",IF(AND(COUNTIFS($J$18:J1050,J1050)=1,C1050&lt;&gt;""),1,""))</f>
        <v>1</v>
      </c>
      <c r="AH1050" s="186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214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35</v>
      </c>
      <c r="B1051" s="179">
        <v>2020</v>
      </c>
      <c r="C1051" s="179">
        <v>8</v>
      </c>
      <c r="D1051" s="39" t="str">
        <f t="shared" si="237"/>
        <v>Q2</v>
      </c>
      <c r="E1051" s="13" t="s">
        <v>35</v>
      </c>
      <c r="F1051" s="179">
        <v>2020</v>
      </c>
      <c r="G1051" s="179">
        <v>11</v>
      </c>
      <c r="H1051" s="191"/>
      <c r="I1051" s="39" t="str">
        <f t="shared" si="239"/>
        <v>Q3</v>
      </c>
      <c r="J1051" s="191" t="s">
        <v>1226</v>
      </c>
      <c r="K1051" s="191" t="s">
        <v>1227</v>
      </c>
      <c r="L1051" s="17" t="s">
        <v>54</v>
      </c>
      <c r="M1051" s="13" t="s">
        <v>46</v>
      </c>
      <c r="N1051" s="13">
        <v>1</v>
      </c>
      <c r="O1051" s="13"/>
      <c r="P1051" s="39" t="str">
        <f t="shared" si="240"/>
        <v>MAIN UNIT</v>
      </c>
      <c r="Q1051" s="13" t="s">
        <v>47</v>
      </c>
      <c r="R1051" s="13" t="s">
        <v>48</v>
      </c>
      <c r="S1051" s="13" t="s">
        <v>36</v>
      </c>
      <c r="T1051" s="13" t="s">
        <v>64</v>
      </c>
      <c r="U1051" s="13" t="s">
        <v>65</v>
      </c>
      <c r="V1051" s="13" t="s">
        <v>49</v>
      </c>
      <c r="W1051" s="13" t="s">
        <v>827</v>
      </c>
      <c r="X1051" s="192">
        <v>78997</v>
      </c>
      <c r="Y1051" s="193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85">
        <f t="shared" si="241"/>
        <v>133895.17517999999</v>
      </c>
      <c r="AD1051" s="141">
        <v>0.21729999999999999</v>
      </c>
      <c r="AE1051" s="186">
        <f t="shared" si="242"/>
        <v>0</v>
      </c>
      <c r="AF1051" s="186" t="str">
        <f>IF(AND(COUNTIFS($J$18:J1051,J1051)=1,AE1051=1),1,"")</f>
        <v/>
      </c>
      <c r="AG1051" s="186">
        <f>IF(C1051="","",IF(AND(COUNTIFS($J$18:J1051,J1051)=1,C1051&lt;&gt;""),1,""))</f>
        <v>1</v>
      </c>
      <c r="AH1051" s="186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214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35</v>
      </c>
      <c r="B1052" s="179">
        <v>2020</v>
      </c>
      <c r="C1052" s="179">
        <v>9</v>
      </c>
      <c r="D1052" s="39" t="str">
        <f t="shared" si="237"/>
        <v>Q2</v>
      </c>
      <c r="E1052" s="13" t="s">
        <v>35</v>
      </c>
      <c r="F1052" s="179">
        <v>2020</v>
      </c>
      <c r="G1052" s="179">
        <v>11</v>
      </c>
      <c r="H1052" s="191"/>
      <c r="I1052" s="39" t="str">
        <f t="shared" si="239"/>
        <v>Q3</v>
      </c>
      <c r="J1052" s="191" t="s">
        <v>1228</v>
      </c>
      <c r="K1052" s="191" t="s">
        <v>1229</v>
      </c>
      <c r="L1052" s="17" t="s">
        <v>78</v>
      </c>
      <c r="M1052" s="13" t="s">
        <v>46</v>
      </c>
      <c r="N1052" s="13">
        <v>1</v>
      </c>
      <c r="O1052" s="13"/>
      <c r="P1052" s="39" t="str">
        <f t="shared" si="240"/>
        <v>MAIN UNIT</v>
      </c>
      <c r="Q1052" s="13" t="s">
        <v>55</v>
      </c>
      <c r="R1052" s="13" t="s">
        <v>48</v>
      </c>
      <c r="S1052" s="13" t="s">
        <v>36</v>
      </c>
      <c r="T1052" s="13" t="s">
        <v>64</v>
      </c>
      <c r="U1052" s="13" t="s">
        <v>65</v>
      </c>
      <c r="V1052" s="13" t="s">
        <v>1230</v>
      </c>
      <c r="W1052" s="13" t="s">
        <v>50</v>
      </c>
      <c r="X1052" s="192">
        <v>900000</v>
      </c>
      <c r="Y1052" s="196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85">
        <f t="shared" si="241"/>
        <v>114620.97345132745</v>
      </c>
      <c r="AD1052" s="141">
        <v>0.1246</v>
      </c>
      <c r="AE1052" s="186">
        <f t="shared" si="242"/>
        <v>1</v>
      </c>
      <c r="AF1052" s="186">
        <f>IF(AND(COUNTIFS($J$18:J1052,J1052)=1,AE1052=1),1,"")</f>
        <v>1</v>
      </c>
      <c r="AG1052" s="186">
        <f>IF(C1052="","",IF(AND(COUNTIFS($J$18:J1052,J1052)=1,C1052&lt;&gt;""),1,""))</f>
        <v>1</v>
      </c>
      <c r="AH1052" s="186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214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34</v>
      </c>
      <c r="B1053" s="179">
        <v>2020</v>
      </c>
      <c r="C1053" s="179">
        <v>3</v>
      </c>
      <c r="D1053" s="39" t="str">
        <f t="shared" si="237"/>
        <v>Q4</v>
      </c>
      <c r="E1053" s="13" t="s">
        <v>35</v>
      </c>
      <c r="F1053" s="179">
        <v>2020</v>
      </c>
      <c r="G1053" s="179">
        <v>10</v>
      </c>
      <c r="H1053" s="191"/>
      <c r="I1053" s="39" t="str">
        <f t="shared" si="239"/>
        <v>Q3</v>
      </c>
      <c r="J1053" s="191" t="s">
        <v>1231</v>
      </c>
      <c r="K1053" s="191" t="s">
        <v>1232</v>
      </c>
      <c r="L1053" s="17" t="s">
        <v>78</v>
      </c>
      <c r="M1053" s="13" t="s">
        <v>46</v>
      </c>
      <c r="N1053" s="13">
        <v>1</v>
      </c>
      <c r="O1053" s="13"/>
      <c r="P1053" s="39" t="str">
        <f t="shared" si="240"/>
        <v>MAIN UNIT</v>
      </c>
      <c r="Q1053" s="13" t="s">
        <v>47</v>
      </c>
      <c r="R1053" s="13" t="s">
        <v>48</v>
      </c>
      <c r="S1053" s="13" t="s">
        <v>37</v>
      </c>
      <c r="T1053" s="13" t="s">
        <v>74</v>
      </c>
      <c r="U1053" s="13" t="s">
        <v>57</v>
      </c>
      <c r="V1053" s="13" t="s">
        <v>155</v>
      </c>
      <c r="W1053" s="13" t="s">
        <v>50</v>
      </c>
      <c r="X1053" s="192">
        <v>845000</v>
      </c>
      <c r="Y1053" s="193" t="s">
        <v>974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85">
        <f t="shared" si="241"/>
        <v>108553.71017699118</v>
      </c>
      <c r="AD1053" s="141">
        <v>0.12790000000000001</v>
      </c>
      <c r="AE1053" s="186">
        <f t="shared" si="242"/>
        <v>0</v>
      </c>
      <c r="AF1053" s="186" t="str">
        <f>IF(AND(COUNTIFS($J$18:J1053,J1053)=1,AE1053=1),1,"")</f>
        <v/>
      </c>
      <c r="AG1053" s="186">
        <f>IF(C1053="","",IF(AND(COUNTIFS($J$18:J1053,J1053)=1,C1053&lt;&gt;""),1,""))</f>
        <v>1</v>
      </c>
      <c r="AH1053" s="186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214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34</v>
      </c>
      <c r="B1054" s="179">
        <v>2020</v>
      </c>
      <c r="C1054" s="179">
        <v>3</v>
      </c>
      <c r="D1054" s="39" t="str">
        <f t="shared" si="237"/>
        <v>Q4</v>
      </c>
      <c r="E1054" s="13" t="s">
        <v>35</v>
      </c>
      <c r="F1054" s="179">
        <v>2020</v>
      </c>
      <c r="G1054" s="179">
        <v>10</v>
      </c>
      <c r="H1054" s="191"/>
      <c r="I1054" s="39" t="str">
        <f t="shared" si="239"/>
        <v>Q3</v>
      </c>
      <c r="J1054" s="191" t="s">
        <v>1231</v>
      </c>
      <c r="K1054" s="191" t="s">
        <v>1232</v>
      </c>
      <c r="L1054" s="17" t="s">
        <v>54</v>
      </c>
      <c r="M1054" s="13" t="s">
        <v>46</v>
      </c>
      <c r="N1054" s="13">
        <v>1</v>
      </c>
      <c r="O1054" s="13"/>
      <c r="P1054" s="39" t="str">
        <f t="shared" si="240"/>
        <v>MAIN UNIT</v>
      </c>
      <c r="Q1054" s="13" t="s">
        <v>47</v>
      </c>
      <c r="R1054" s="13" t="s">
        <v>48</v>
      </c>
      <c r="S1054" s="13" t="s">
        <v>37</v>
      </c>
      <c r="T1054" s="13" t="s">
        <v>74</v>
      </c>
      <c r="U1054" s="13" t="s">
        <v>57</v>
      </c>
      <c r="V1054" s="13" t="s">
        <v>155</v>
      </c>
      <c r="W1054" s="13" t="s">
        <v>50</v>
      </c>
      <c r="X1054" s="192">
        <v>845000</v>
      </c>
      <c r="Y1054" s="193" t="s">
        <v>974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85">
        <f t="shared" si="241"/>
        <v>108553.71017699118</v>
      </c>
      <c r="AD1054" s="141">
        <v>0.12790000000000001</v>
      </c>
      <c r="AE1054" s="186">
        <f t="shared" si="242"/>
        <v>0</v>
      </c>
      <c r="AF1054" s="186" t="str">
        <f>IF(AND(COUNTIFS($J$18:J1054,J1054)=1,AE1054=1),1,"")</f>
        <v/>
      </c>
      <c r="AG1054" s="186" t="str">
        <f>IF(C1054="","",IF(AND(COUNTIFS($J$18:J1054,J1054)=1,C1054&lt;&gt;""),1,""))</f>
        <v/>
      </c>
      <c r="AH1054" s="186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214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35</v>
      </c>
      <c r="B1055" s="179">
        <v>2020</v>
      </c>
      <c r="C1055" s="179">
        <v>4</v>
      </c>
      <c r="D1055" s="39" t="str">
        <f t="shared" si="237"/>
        <v>Q1</v>
      </c>
      <c r="E1055" s="13" t="s">
        <v>35</v>
      </c>
      <c r="F1055" s="179">
        <v>2020</v>
      </c>
      <c r="G1055" s="179">
        <v>12</v>
      </c>
      <c r="H1055" s="191"/>
      <c r="I1055" s="39" t="str">
        <f t="shared" si="239"/>
        <v>Q3</v>
      </c>
      <c r="J1055" s="191" t="s">
        <v>1233</v>
      </c>
      <c r="K1055" s="191" t="s">
        <v>1234</v>
      </c>
      <c r="L1055" s="17" t="s">
        <v>78</v>
      </c>
      <c r="M1055" s="13" t="s">
        <v>46</v>
      </c>
      <c r="N1055" s="13">
        <v>1</v>
      </c>
      <c r="O1055" s="13"/>
      <c r="P1055" s="39" t="str">
        <f t="shared" si="240"/>
        <v>MAIN UNIT</v>
      </c>
      <c r="Q1055" s="13" t="s">
        <v>936</v>
      </c>
      <c r="R1055" s="13" t="s">
        <v>48</v>
      </c>
      <c r="S1055" s="13" t="s">
        <v>37</v>
      </c>
      <c r="T1055" s="13" t="s">
        <v>74</v>
      </c>
      <c r="U1055" s="13" t="s">
        <v>57</v>
      </c>
      <c r="V1055" s="13" t="s">
        <v>927</v>
      </c>
      <c r="W1055" s="13" t="s">
        <v>50</v>
      </c>
      <c r="X1055" s="192">
        <v>875000</v>
      </c>
      <c r="Y1055" s="193" t="s">
        <v>974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85">
        <f t="shared" si="241"/>
        <v>89801.714601769927</v>
      </c>
      <c r="AD1055" s="141">
        <v>9.8699999999999996E-2</v>
      </c>
      <c r="AE1055" s="186">
        <f t="shared" si="242"/>
        <v>1</v>
      </c>
      <c r="AF1055" s="186">
        <f>IF(AND(COUNTIFS($J$18:J1055,J1055)=1,AE1055=1),1,"")</f>
        <v>1</v>
      </c>
      <c r="AG1055" s="186">
        <f>IF(C1055="","",IF(AND(COUNTIFS($J$18:J1055,J1055)=1,C1055&lt;&gt;""),1,""))</f>
        <v>1</v>
      </c>
      <c r="AH1055" s="186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214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35</v>
      </c>
      <c r="B1056" s="179">
        <v>2020</v>
      </c>
      <c r="C1056" s="179">
        <v>4</v>
      </c>
      <c r="D1056" s="39" t="str">
        <f t="shared" si="237"/>
        <v>Q1</v>
      </c>
      <c r="E1056" s="13" t="s">
        <v>35</v>
      </c>
      <c r="F1056" s="179">
        <v>2020</v>
      </c>
      <c r="G1056" s="179">
        <v>12</v>
      </c>
      <c r="H1056" s="191"/>
      <c r="I1056" s="39" t="str">
        <f t="shared" si="239"/>
        <v>Q3</v>
      </c>
      <c r="J1056" s="191" t="s">
        <v>1233</v>
      </c>
      <c r="K1056" s="191" t="s">
        <v>1234</v>
      </c>
      <c r="L1056" s="17" t="s">
        <v>54</v>
      </c>
      <c r="M1056" s="13" t="s">
        <v>46</v>
      </c>
      <c r="N1056" s="13">
        <v>1</v>
      </c>
      <c r="O1056" s="13"/>
      <c r="P1056" s="39" t="str">
        <f t="shared" si="240"/>
        <v>MAIN UNIT</v>
      </c>
      <c r="Q1056" s="13" t="s">
        <v>936</v>
      </c>
      <c r="R1056" s="13" t="s">
        <v>48</v>
      </c>
      <c r="S1056" s="13" t="s">
        <v>37</v>
      </c>
      <c r="T1056" s="13" t="s">
        <v>74</v>
      </c>
      <c r="U1056" s="13" t="s">
        <v>57</v>
      </c>
      <c r="V1056" s="13" t="s">
        <v>927</v>
      </c>
      <c r="W1056" s="13" t="s">
        <v>50</v>
      </c>
      <c r="X1056" s="192">
        <v>875000</v>
      </c>
      <c r="Y1056" s="193" t="s">
        <v>974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85">
        <f t="shared" si="241"/>
        <v>89801.714601769927</v>
      </c>
      <c r="AD1056" s="141">
        <v>9.8699999999999996E-2</v>
      </c>
      <c r="AE1056" s="186">
        <f t="shared" si="242"/>
        <v>1</v>
      </c>
      <c r="AF1056" s="186" t="str">
        <f>IF(AND(COUNTIFS($J$18:J1056,J1056)=1,AE1056=1),1,"")</f>
        <v/>
      </c>
      <c r="AG1056" s="186" t="str">
        <f>IF(C1056="","",IF(AND(COUNTIFS($J$18:J1056,J1056)=1,C1056&lt;&gt;""),1,""))</f>
        <v/>
      </c>
      <c r="AH1056" s="186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214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35</v>
      </c>
      <c r="B1057" s="179">
        <v>2020</v>
      </c>
      <c r="C1057" s="179">
        <v>7</v>
      </c>
      <c r="D1057" s="39" t="str">
        <f t="shared" si="237"/>
        <v>Q2</v>
      </c>
      <c r="E1057" s="13" t="s">
        <v>35</v>
      </c>
      <c r="F1057" s="179">
        <v>2020</v>
      </c>
      <c r="G1057" s="179">
        <v>10</v>
      </c>
      <c r="H1057" s="191"/>
      <c r="I1057" s="39" t="str">
        <f t="shared" si="239"/>
        <v>Q3</v>
      </c>
      <c r="J1057" s="191" t="s">
        <v>1235</v>
      </c>
      <c r="K1057" s="191" t="s">
        <v>1236</v>
      </c>
      <c r="L1057" s="17" t="s">
        <v>78</v>
      </c>
      <c r="M1057" s="13" t="s">
        <v>46</v>
      </c>
      <c r="N1057" s="13">
        <v>1</v>
      </c>
      <c r="O1057" s="13"/>
      <c r="P1057" s="39" t="str">
        <f t="shared" si="240"/>
        <v>MAIN UNIT</v>
      </c>
      <c r="Q1057" s="13" t="s">
        <v>47</v>
      </c>
      <c r="R1057" s="13" t="s">
        <v>48</v>
      </c>
      <c r="S1057" s="13" t="s">
        <v>36</v>
      </c>
      <c r="T1057" s="13" t="s">
        <v>64</v>
      </c>
      <c r="U1057" s="13" t="s">
        <v>65</v>
      </c>
      <c r="V1057" s="13" t="s">
        <v>1038</v>
      </c>
      <c r="W1057" s="13" t="s">
        <v>1017</v>
      </c>
      <c r="X1057" s="192">
        <v>12100000</v>
      </c>
      <c r="Y1057" s="196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85">
        <f t="shared" si="241"/>
        <v>91807.176999999996</v>
      </c>
      <c r="AD1057" s="141">
        <v>0.1013</v>
      </c>
      <c r="AE1057" s="186">
        <f t="shared" si="242"/>
        <v>0</v>
      </c>
      <c r="AF1057" s="186" t="str">
        <f>IF(AND(COUNTIFS($J$18:J1057,J1057)=1,AE1057=1),1,"")</f>
        <v/>
      </c>
      <c r="AG1057" s="186">
        <f>IF(C1057="","",IF(AND(COUNTIFS($J$18:J1057,J1057)=1,C1057&lt;&gt;""),1,""))</f>
        <v>1</v>
      </c>
      <c r="AH1057" s="186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214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35</v>
      </c>
      <c r="B1058" s="179">
        <v>2020</v>
      </c>
      <c r="C1058" s="179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35</v>
      </c>
      <c r="F1058" s="179">
        <v>2020</v>
      </c>
      <c r="G1058" s="179">
        <v>9</v>
      </c>
      <c r="H1058" s="191"/>
      <c r="I1058" s="39" t="str">
        <f t="shared" si="239"/>
        <v>Q2</v>
      </c>
      <c r="J1058" s="191" t="s">
        <v>1237</v>
      </c>
      <c r="K1058" s="191" t="s">
        <v>1238</v>
      </c>
      <c r="L1058" s="17" t="s">
        <v>54</v>
      </c>
      <c r="M1058" s="13" t="s">
        <v>46</v>
      </c>
      <c r="N1058" s="13">
        <v>1</v>
      </c>
      <c r="O1058" s="13"/>
      <c r="P1058" s="39" t="str">
        <f t="shared" si="240"/>
        <v>MAIN UNIT</v>
      </c>
      <c r="Q1058" s="13" t="s">
        <v>47</v>
      </c>
      <c r="R1058" s="13" t="s">
        <v>48</v>
      </c>
      <c r="S1058" s="13" t="s">
        <v>36</v>
      </c>
      <c r="T1058" s="13" t="s">
        <v>64</v>
      </c>
      <c r="U1058" s="13" t="s">
        <v>65</v>
      </c>
      <c r="V1058" s="13" t="s">
        <v>1038</v>
      </c>
      <c r="W1058" s="13" t="s">
        <v>1017</v>
      </c>
      <c r="X1058" s="192">
        <v>6565000</v>
      </c>
      <c r="Y1058" s="193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85">
        <f t="shared" si="241"/>
        <v>56301.768249999994</v>
      </c>
      <c r="AD1058" s="141">
        <v>0.1145</v>
      </c>
      <c r="AE1058" s="186">
        <f t="shared" si="242"/>
        <v>0</v>
      </c>
      <c r="AF1058" s="186" t="str">
        <f>IF(AND(COUNTIFS($J$18:J1058,J1058)=1,AE1058=1),1,"")</f>
        <v/>
      </c>
      <c r="AG1058" s="186">
        <f>IF(C1058="","",IF(AND(COUNTIFS($J$18:J1058,J1058)=1,C1058&lt;&gt;""),1,""))</f>
        <v>1</v>
      </c>
      <c r="AH1058" s="186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214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35</v>
      </c>
      <c r="B1059" s="179">
        <v>2020</v>
      </c>
      <c r="C1059" s="179">
        <v>7</v>
      </c>
      <c r="D1059" s="39" t="str">
        <f t="shared" si="252"/>
        <v>Q2</v>
      </c>
      <c r="E1059" s="13" t="s">
        <v>35</v>
      </c>
      <c r="F1059" s="179">
        <v>2020</v>
      </c>
      <c r="G1059" s="179">
        <v>9</v>
      </c>
      <c r="H1059" s="191"/>
      <c r="I1059" s="39" t="str">
        <f t="shared" si="239"/>
        <v>Q2</v>
      </c>
      <c r="J1059" s="191" t="s">
        <v>1237</v>
      </c>
      <c r="K1059" s="191" t="s">
        <v>1238</v>
      </c>
      <c r="L1059" s="17" t="s">
        <v>54</v>
      </c>
      <c r="M1059" s="13" t="s">
        <v>46</v>
      </c>
      <c r="N1059" s="13">
        <v>1</v>
      </c>
      <c r="O1059" s="13"/>
      <c r="P1059" s="39" t="str">
        <f t="shared" si="240"/>
        <v>MAIN UNIT</v>
      </c>
      <c r="Q1059" s="13" t="s">
        <v>47</v>
      </c>
      <c r="R1059" s="13" t="s">
        <v>48</v>
      </c>
      <c r="S1059" s="13" t="s">
        <v>36</v>
      </c>
      <c r="T1059" s="13" t="s">
        <v>64</v>
      </c>
      <c r="U1059" s="13" t="s">
        <v>65</v>
      </c>
      <c r="V1059" s="13" t="s">
        <v>1038</v>
      </c>
      <c r="W1059" s="13" t="s">
        <v>1017</v>
      </c>
      <c r="X1059" s="192">
        <v>6565000</v>
      </c>
      <c r="Y1059" s="193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85">
        <f t="shared" si="241"/>
        <v>56301.768249999994</v>
      </c>
      <c r="AD1059" s="141">
        <v>0.1145</v>
      </c>
      <c r="AE1059" s="186">
        <f t="shared" si="242"/>
        <v>0</v>
      </c>
      <c r="AF1059" s="186" t="str">
        <f>IF(AND(COUNTIFS($J$18:J1059,J1059)=1,AE1059=1),1,"")</f>
        <v/>
      </c>
      <c r="AG1059" s="186" t="str">
        <f>IF(C1059="","",IF(AND(COUNTIFS($J$18:J1059,J1059)=1,C1059&lt;&gt;""),1,""))</f>
        <v/>
      </c>
      <c r="AH1059" s="186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214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35</v>
      </c>
      <c r="B1060" s="179">
        <v>2020</v>
      </c>
      <c r="C1060" s="179">
        <v>7</v>
      </c>
      <c r="D1060" s="39" t="str">
        <f t="shared" si="252"/>
        <v>Q2</v>
      </c>
      <c r="E1060" s="13" t="s">
        <v>35</v>
      </c>
      <c r="F1060" s="179">
        <v>2020</v>
      </c>
      <c r="G1060" s="179">
        <v>9</v>
      </c>
      <c r="H1060" s="191"/>
      <c r="I1060" s="39" t="str">
        <f t="shared" si="239"/>
        <v>Q2</v>
      </c>
      <c r="J1060" s="191" t="s">
        <v>1239</v>
      </c>
      <c r="K1060" s="191" t="s">
        <v>1240</v>
      </c>
      <c r="L1060" s="17" t="s">
        <v>78</v>
      </c>
      <c r="M1060" s="13" t="s">
        <v>46</v>
      </c>
      <c r="N1060" s="13">
        <v>1</v>
      </c>
      <c r="O1060" s="13"/>
      <c r="P1060" s="39" t="str">
        <f t="shared" si="240"/>
        <v>MAIN UNIT</v>
      </c>
      <c r="Q1060" s="13" t="s">
        <v>47</v>
      </c>
      <c r="R1060" s="13" t="s">
        <v>48</v>
      </c>
      <c r="S1060" s="13" t="s">
        <v>36</v>
      </c>
      <c r="T1060" s="13" t="s">
        <v>64</v>
      </c>
      <c r="U1060" s="13" t="s">
        <v>65</v>
      </c>
      <c r="V1060" s="13" t="s">
        <v>1053</v>
      </c>
      <c r="W1060" s="13" t="s">
        <v>95</v>
      </c>
      <c r="X1060" s="192">
        <v>10800000</v>
      </c>
      <c r="Y1060" s="193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85">
        <f t="shared" si="241"/>
        <v>99658.943999999989</v>
      </c>
      <c r="AD1060" s="141">
        <v>0.1232</v>
      </c>
      <c r="AE1060" s="186">
        <f t="shared" si="242"/>
        <v>0</v>
      </c>
      <c r="AF1060" s="186" t="str">
        <f>IF(AND(COUNTIFS($J$18:J1060,J1060)=1,AE1060=1),1,"")</f>
        <v/>
      </c>
      <c r="AG1060" s="186">
        <f>IF(C1060="","",IF(AND(COUNTIFS($J$18:J1060,J1060)=1,C1060&lt;&gt;""),1,""))</f>
        <v>1</v>
      </c>
      <c r="AH1060" s="186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214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35</v>
      </c>
      <c r="B1061" s="179">
        <v>2020</v>
      </c>
      <c r="C1061" s="179">
        <v>7</v>
      </c>
      <c r="D1061" s="39" t="str">
        <f t="shared" si="252"/>
        <v>Q2</v>
      </c>
      <c r="E1061" s="13" t="s">
        <v>35</v>
      </c>
      <c r="F1061" s="179">
        <v>2020</v>
      </c>
      <c r="G1061" s="179">
        <v>9</v>
      </c>
      <c r="H1061" s="191"/>
      <c r="I1061" s="39" t="str">
        <f t="shared" si="239"/>
        <v>Q2</v>
      </c>
      <c r="J1061" s="191" t="s">
        <v>1239</v>
      </c>
      <c r="K1061" s="191" t="s">
        <v>1240</v>
      </c>
      <c r="L1061" s="17" t="s">
        <v>78</v>
      </c>
      <c r="M1061" s="13" t="s">
        <v>46</v>
      </c>
      <c r="N1061" s="13">
        <v>1</v>
      </c>
      <c r="O1061" s="13"/>
      <c r="P1061" s="39" t="str">
        <f t="shared" si="240"/>
        <v>MAIN UNIT</v>
      </c>
      <c r="Q1061" s="13" t="s">
        <v>47</v>
      </c>
      <c r="R1061" s="13" t="s">
        <v>48</v>
      </c>
      <c r="S1061" s="13" t="s">
        <v>36</v>
      </c>
      <c r="T1061" s="13" t="s">
        <v>64</v>
      </c>
      <c r="U1061" s="13" t="s">
        <v>65</v>
      </c>
      <c r="V1061" s="13" t="s">
        <v>1053</v>
      </c>
      <c r="W1061" s="13" t="s">
        <v>95</v>
      </c>
      <c r="X1061" s="192">
        <v>10800000</v>
      </c>
      <c r="Y1061" s="193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85">
        <f t="shared" si="241"/>
        <v>99658.943999999989</v>
      </c>
      <c r="AD1061" s="141">
        <v>0.1232</v>
      </c>
      <c r="AE1061" s="186">
        <f t="shared" si="242"/>
        <v>0</v>
      </c>
      <c r="AF1061" s="186" t="str">
        <f>IF(AND(COUNTIFS($J$18:J1061,J1061)=1,AE1061=1),1,"")</f>
        <v/>
      </c>
      <c r="AG1061" s="186" t="str">
        <f>IF(C1061="","",IF(AND(COUNTIFS($J$18:J1061,J1061)=1,C1061&lt;&gt;""),1,""))</f>
        <v/>
      </c>
      <c r="AH1061" s="186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214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35</v>
      </c>
      <c r="B1062" s="179">
        <v>2020</v>
      </c>
      <c r="C1062" s="179">
        <v>7</v>
      </c>
      <c r="D1062" s="39" t="str">
        <f t="shared" si="252"/>
        <v>Q2</v>
      </c>
      <c r="E1062" s="13" t="s">
        <v>35</v>
      </c>
      <c r="F1062" s="179">
        <v>2020</v>
      </c>
      <c r="G1062" s="179">
        <v>9</v>
      </c>
      <c r="H1062" s="191"/>
      <c r="I1062" s="39" t="str">
        <f t="shared" si="239"/>
        <v>Q2</v>
      </c>
      <c r="J1062" s="191" t="s">
        <v>1241</v>
      </c>
      <c r="K1062" s="191" t="s">
        <v>1242</v>
      </c>
      <c r="L1062" s="17" t="s">
        <v>78</v>
      </c>
      <c r="M1062" s="13" t="s">
        <v>46</v>
      </c>
      <c r="N1062" s="13">
        <v>1</v>
      </c>
      <c r="O1062" s="13"/>
      <c r="P1062" s="39" t="str">
        <f t="shared" si="240"/>
        <v>MAIN UNIT</v>
      </c>
      <c r="Q1062" s="13" t="s">
        <v>47</v>
      </c>
      <c r="R1062" s="13" t="s">
        <v>48</v>
      </c>
      <c r="S1062" s="13" t="s">
        <v>36</v>
      </c>
      <c r="T1062" s="13" t="s">
        <v>64</v>
      </c>
      <c r="U1062" s="13" t="s">
        <v>65</v>
      </c>
      <c r="V1062" s="13" t="s">
        <v>1053</v>
      </c>
      <c r="W1062" s="13" t="s">
        <v>95</v>
      </c>
      <c r="X1062" s="192">
        <v>10800000</v>
      </c>
      <c r="Y1062" s="193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85">
        <f t="shared" si="241"/>
        <v>99658.943999999989</v>
      </c>
      <c r="AD1062" s="141">
        <v>0.1232</v>
      </c>
      <c r="AE1062" s="186">
        <f t="shared" si="242"/>
        <v>0</v>
      </c>
      <c r="AF1062" s="186" t="str">
        <f>IF(AND(COUNTIFS($J$18:J1062,J1062)=1,AE1062=1),1,"")</f>
        <v/>
      </c>
      <c r="AG1062" s="186">
        <f>IF(C1062="","",IF(AND(COUNTIFS($J$18:J1062,J1062)=1,C1062&lt;&gt;""),1,""))</f>
        <v>1</v>
      </c>
      <c r="AH1062" s="186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214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35</v>
      </c>
      <c r="B1063" s="179">
        <v>2020</v>
      </c>
      <c r="C1063" s="179">
        <v>7</v>
      </c>
      <c r="D1063" s="39" t="str">
        <f t="shared" si="252"/>
        <v>Q2</v>
      </c>
      <c r="E1063" s="13" t="s">
        <v>35</v>
      </c>
      <c r="F1063" s="179">
        <v>2020</v>
      </c>
      <c r="G1063" s="179">
        <v>9</v>
      </c>
      <c r="H1063" s="191"/>
      <c r="I1063" s="39" t="str">
        <f t="shared" si="239"/>
        <v>Q2</v>
      </c>
      <c r="J1063" s="191" t="s">
        <v>1241</v>
      </c>
      <c r="K1063" s="191" t="s">
        <v>1242</v>
      </c>
      <c r="L1063" s="17" t="s">
        <v>78</v>
      </c>
      <c r="M1063" s="13" t="s">
        <v>46</v>
      </c>
      <c r="N1063" s="13">
        <v>1</v>
      </c>
      <c r="O1063" s="13"/>
      <c r="P1063" s="39" t="str">
        <f t="shared" si="240"/>
        <v>MAIN UNIT</v>
      </c>
      <c r="Q1063" s="13" t="s">
        <v>47</v>
      </c>
      <c r="R1063" s="13" t="s">
        <v>48</v>
      </c>
      <c r="S1063" s="13" t="s">
        <v>36</v>
      </c>
      <c r="T1063" s="13" t="s">
        <v>64</v>
      </c>
      <c r="U1063" s="13" t="s">
        <v>65</v>
      </c>
      <c r="V1063" s="13" t="s">
        <v>1053</v>
      </c>
      <c r="W1063" s="13" t="s">
        <v>95</v>
      </c>
      <c r="X1063" s="192">
        <v>10800000</v>
      </c>
      <c r="Y1063" s="193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85">
        <f t="shared" si="241"/>
        <v>99658.943999999989</v>
      </c>
      <c r="AD1063" s="141">
        <v>0.1232</v>
      </c>
      <c r="AE1063" s="186">
        <f t="shared" si="242"/>
        <v>0</v>
      </c>
      <c r="AF1063" s="186" t="str">
        <f>IF(AND(COUNTIFS($J$18:J1063,J1063)=1,AE1063=1),1,"")</f>
        <v/>
      </c>
      <c r="AG1063" s="186" t="str">
        <f>IF(C1063="","",IF(AND(COUNTIFS($J$18:J1063,J1063)=1,C1063&lt;&gt;""),1,""))</f>
        <v/>
      </c>
      <c r="AH1063" s="186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214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35</v>
      </c>
      <c r="B1064" s="179">
        <v>2020</v>
      </c>
      <c r="C1064" s="179">
        <v>7</v>
      </c>
      <c r="D1064" s="39" t="str">
        <f t="shared" si="252"/>
        <v>Q2</v>
      </c>
      <c r="E1064" s="13" t="s">
        <v>35</v>
      </c>
      <c r="F1064" s="179">
        <v>2020</v>
      </c>
      <c r="G1064" s="179">
        <v>9</v>
      </c>
      <c r="H1064" s="191"/>
      <c r="I1064" s="39" t="str">
        <f t="shared" si="239"/>
        <v>Q2</v>
      </c>
      <c r="J1064" s="191" t="s">
        <v>1239</v>
      </c>
      <c r="K1064" s="191" t="s">
        <v>1240</v>
      </c>
      <c r="L1064" s="17" t="s">
        <v>54</v>
      </c>
      <c r="M1064" s="13" t="s">
        <v>46</v>
      </c>
      <c r="N1064" s="13">
        <v>1</v>
      </c>
      <c r="O1064" s="13"/>
      <c r="P1064" s="39" t="str">
        <f t="shared" si="240"/>
        <v>MAIN UNIT</v>
      </c>
      <c r="Q1064" s="13" t="s">
        <v>47</v>
      </c>
      <c r="R1064" s="13" t="s">
        <v>48</v>
      </c>
      <c r="S1064" s="13" t="s">
        <v>36</v>
      </c>
      <c r="T1064" s="13" t="s">
        <v>64</v>
      </c>
      <c r="U1064" s="13" t="s">
        <v>65</v>
      </c>
      <c r="V1064" s="13" t="s">
        <v>1053</v>
      </c>
      <c r="W1064" s="13" t="s">
        <v>95</v>
      </c>
      <c r="X1064" s="192">
        <v>6896000</v>
      </c>
      <c r="Y1064" s="193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85">
        <f t="shared" si="241"/>
        <v>63634.081279999999</v>
      </c>
      <c r="AD1064" s="141">
        <v>0.1232</v>
      </c>
      <c r="AE1064" s="186">
        <f t="shared" si="242"/>
        <v>0</v>
      </c>
      <c r="AF1064" s="186" t="str">
        <f>IF(AND(COUNTIFS($J$18:J1064,J1064)=1,AE1064=1),1,"")</f>
        <v/>
      </c>
      <c r="AG1064" s="186" t="str">
        <f>IF(C1064="","",IF(AND(COUNTIFS($J$18:J1064,J1064)=1,C1064&lt;&gt;""),1,""))</f>
        <v/>
      </c>
      <c r="AH1064" s="186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214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35</v>
      </c>
      <c r="B1065" s="179">
        <v>2020</v>
      </c>
      <c r="C1065" s="179">
        <v>7</v>
      </c>
      <c r="D1065" s="39" t="str">
        <f t="shared" si="252"/>
        <v>Q2</v>
      </c>
      <c r="E1065" s="13" t="s">
        <v>35</v>
      </c>
      <c r="F1065" s="179">
        <v>2020</v>
      </c>
      <c r="G1065" s="179">
        <v>9</v>
      </c>
      <c r="H1065" s="191"/>
      <c r="I1065" s="39" t="str">
        <f t="shared" si="239"/>
        <v>Q2</v>
      </c>
      <c r="J1065" s="191" t="s">
        <v>1239</v>
      </c>
      <c r="K1065" s="191" t="s">
        <v>1240</v>
      </c>
      <c r="L1065" s="17" t="s">
        <v>54</v>
      </c>
      <c r="M1065" s="13" t="s">
        <v>46</v>
      </c>
      <c r="N1065" s="13">
        <v>1</v>
      </c>
      <c r="O1065" s="13"/>
      <c r="P1065" s="39" t="str">
        <f t="shared" si="240"/>
        <v>MAIN UNIT</v>
      </c>
      <c r="Q1065" s="13" t="s">
        <v>47</v>
      </c>
      <c r="R1065" s="13" t="s">
        <v>48</v>
      </c>
      <c r="S1065" s="13" t="s">
        <v>36</v>
      </c>
      <c r="T1065" s="13" t="s">
        <v>64</v>
      </c>
      <c r="U1065" s="13" t="s">
        <v>65</v>
      </c>
      <c r="V1065" s="13" t="s">
        <v>1053</v>
      </c>
      <c r="W1065" s="13" t="s">
        <v>95</v>
      </c>
      <c r="X1065" s="192">
        <v>6896000</v>
      </c>
      <c r="Y1065" s="193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85">
        <f t="shared" si="241"/>
        <v>63634.081279999999</v>
      </c>
      <c r="AD1065" s="141">
        <v>0.1232</v>
      </c>
      <c r="AE1065" s="186">
        <f t="shared" si="242"/>
        <v>0</v>
      </c>
      <c r="AF1065" s="186" t="str">
        <f>IF(AND(COUNTIFS($J$18:J1065,J1065)=1,AE1065=1),1,"")</f>
        <v/>
      </c>
      <c r="AG1065" s="186" t="str">
        <f>IF(C1065="","",IF(AND(COUNTIFS($J$18:J1065,J1065)=1,C1065&lt;&gt;""),1,""))</f>
        <v/>
      </c>
      <c r="AH1065" s="186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214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35</v>
      </c>
      <c r="B1066" s="179">
        <v>2020</v>
      </c>
      <c r="C1066" s="179">
        <v>7</v>
      </c>
      <c r="D1066" s="39" t="str">
        <f t="shared" si="252"/>
        <v>Q2</v>
      </c>
      <c r="E1066" s="13" t="s">
        <v>35</v>
      </c>
      <c r="F1066" s="179">
        <v>2020</v>
      </c>
      <c r="G1066" s="179">
        <v>9</v>
      </c>
      <c r="H1066" s="191"/>
      <c r="I1066" s="39" t="str">
        <f t="shared" si="239"/>
        <v>Q2</v>
      </c>
      <c r="J1066" s="191" t="s">
        <v>1241</v>
      </c>
      <c r="K1066" s="191" t="s">
        <v>1242</v>
      </c>
      <c r="L1066" s="17" t="s">
        <v>54</v>
      </c>
      <c r="M1066" s="13" t="s">
        <v>46</v>
      </c>
      <c r="N1066" s="13">
        <v>1</v>
      </c>
      <c r="O1066" s="13"/>
      <c r="P1066" s="39" t="str">
        <f t="shared" si="240"/>
        <v>MAIN UNIT</v>
      </c>
      <c r="Q1066" s="13" t="s">
        <v>47</v>
      </c>
      <c r="R1066" s="13" t="s">
        <v>48</v>
      </c>
      <c r="S1066" s="13" t="s">
        <v>36</v>
      </c>
      <c r="T1066" s="13" t="s">
        <v>64</v>
      </c>
      <c r="U1066" s="13" t="s">
        <v>65</v>
      </c>
      <c r="V1066" s="13" t="s">
        <v>1053</v>
      </c>
      <c r="W1066" s="13" t="s">
        <v>95</v>
      </c>
      <c r="X1066" s="192">
        <v>6896000</v>
      </c>
      <c r="Y1066" s="193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85">
        <f t="shared" si="241"/>
        <v>63634.081279999999</v>
      </c>
      <c r="AD1066" s="141">
        <v>0.1232</v>
      </c>
      <c r="AE1066" s="186">
        <f t="shared" si="242"/>
        <v>0</v>
      </c>
      <c r="AF1066" s="186" t="str">
        <f>IF(AND(COUNTIFS($J$18:J1066,J1066)=1,AE1066=1),1,"")</f>
        <v/>
      </c>
      <c r="AG1066" s="186" t="str">
        <f>IF(C1066="","",IF(AND(COUNTIFS($J$18:J1066,J1066)=1,C1066&lt;&gt;""),1,""))</f>
        <v/>
      </c>
      <c r="AH1066" s="186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214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35</v>
      </c>
      <c r="B1067" s="179">
        <v>2020</v>
      </c>
      <c r="C1067" s="179">
        <v>7</v>
      </c>
      <c r="D1067" s="39" t="str">
        <f t="shared" si="252"/>
        <v>Q2</v>
      </c>
      <c r="E1067" s="13" t="s">
        <v>35</v>
      </c>
      <c r="F1067" s="179">
        <v>2020</v>
      </c>
      <c r="G1067" s="179">
        <v>9</v>
      </c>
      <c r="H1067" s="191"/>
      <c r="I1067" s="39" t="str">
        <f t="shared" si="239"/>
        <v>Q2</v>
      </c>
      <c r="J1067" s="191" t="s">
        <v>1241</v>
      </c>
      <c r="K1067" s="191" t="s">
        <v>1242</v>
      </c>
      <c r="L1067" s="17" t="s">
        <v>54</v>
      </c>
      <c r="M1067" s="13" t="s">
        <v>46</v>
      </c>
      <c r="N1067" s="13">
        <v>1</v>
      </c>
      <c r="O1067" s="13"/>
      <c r="P1067" s="39" t="str">
        <f t="shared" si="240"/>
        <v>MAIN UNIT</v>
      </c>
      <c r="Q1067" s="13" t="s">
        <v>47</v>
      </c>
      <c r="R1067" s="13" t="s">
        <v>48</v>
      </c>
      <c r="S1067" s="13" t="s">
        <v>36</v>
      </c>
      <c r="T1067" s="13" t="s">
        <v>64</v>
      </c>
      <c r="U1067" s="13" t="s">
        <v>65</v>
      </c>
      <c r="V1067" s="13" t="s">
        <v>1053</v>
      </c>
      <c r="W1067" s="13" t="s">
        <v>95</v>
      </c>
      <c r="X1067" s="192">
        <v>6896000</v>
      </c>
      <c r="Y1067" s="193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85">
        <f t="shared" si="241"/>
        <v>63634.081279999999</v>
      </c>
      <c r="AD1067" s="141">
        <v>0.1232</v>
      </c>
      <c r="AE1067" s="186">
        <f t="shared" si="242"/>
        <v>0</v>
      </c>
      <c r="AF1067" s="186" t="str">
        <f>IF(AND(COUNTIFS($J$18:J1067,J1067)=1,AE1067=1),1,"")</f>
        <v/>
      </c>
      <c r="AG1067" s="186" t="str">
        <f>IF(C1067="","",IF(AND(COUNTIFS($J$18:J1067,J1067)=1,C1067&lt;&gt;""),1,""))</f>
        <v/>
      </c>
      <c r="AH1067" s="186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214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35</v>
      </c>
      <c r="B1068" s="179">
        <v>2020</v>
      </c>
      <c r="C1068" s="179">
        <v>7</v>
      </c>
      <c r="D1068" s="39" t="str">
        <f t="shared" si="252"/>
        <v>Q2</v>
      </c>
      <c r="E1068" s="13" t="s">
        <v>35</v>
      </c>
      <c r="F1068" s="179">
        <v>2020</v>
      </c>
      <c r="G1068" s="179">
        <v>9</v>
      </c>
      <c r="H1068" s="191"/>
      <c r="I1068" s="39" t="str">
        <f t="shared" si="239"/>
        <v>Q2</v>
      </c>
      <c r="J1068" s="191" t="s">
        <v>1243</v>
      </c>
      <c r="K1068" s="191" t="s">
        <v>1244</v>
      </c>
      <c r="L1068" s="17" t="s">
        <v>78</v>
      </c>
      <c r="M1068" s="13" t="s">
        <v>46</v>
      </c>
      <c r="N1068" s="13">
        <v>1</v>
      </c>
      <c r="O1068" s="13"/>
      <c r="P1068" s="39" t="str">
        <f t="shared" si="240"/>
        <v>MAIN UNIT</v>
      </c>
      <c r="Q1068" s="13" t="s">
        <v>47</v>
      </c>
      <c r="R1068" s="13" t="s">
        <v>48</v>
      </c>
      <c r="S1068" s="13" t="s">
        <v>36</v>
      </c>
      <c r="T1068" s="13" t="s">
        <v>64</v>
      </c>
      <c r="U1068" s="13" t="s">
        <v>65</v>
      </c>
      <c r="V1068" s="13" t="s">
        <v>1038</v>
      </c>
      <c r="W1068" s="13" t="s">
        <v>1017</v>
      </c>
      <c r="X1068" s="192">
        <v>11834000</v>
      </c>
      <c r="Y1068" s="193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85">
        <f t="shared" si="241"/>
        <v>109377.63844</v>
      </c>
      <c r="AD1068" s="141">
        <v>0.1234</v>
      </c>
      <c r="AE1068" s="186">
        <f t="shared" si="242"/>
        <v>0</v>
      </c>
      <c r="AF1068" s="186" t="str">
        <f>IF(AND(COUNTIFS($J$18:J1068,J1068)=1,AE1068=1),1,"")</f>
        <v/>
      </c>
      <c r="AG1068" s="186">
        <f>IF(C1068="","",IF(AND(COUNTIFS($J$18:J1068,J1068)=1,C1068&lt;&gt;""),1,""))</f>
        <v>1</v>
      </c>
      <c r="AH1068" s="186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214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35</v>
      </c>
      <c r="B1069" s="179">
        <v>2020</v>
      </c>
      <c r="C1069" s="179">
        <v>7</v>
      </c>
      <c r="D1069" s="39" t="str">
        <f t="shared" si="252"/>
        <v>Q2</v>
      </c>
      <c r="E1069" s="13" t="s">
        <v>35</v>
      </c>
      <c r="F1069" s="179">
        <v>2020</v>
      </c>
      <c r="G1069" s="179">
        <v>11</v>
      </c>
      <c r="H1069" s="191"/>
      <c r="I1069" s="39" t="str">
        <f t="shared" si="239"/>
        <v>Q3</v>
      </c>
      <c r="J1069" s="191" t="s">
        <v>1245</v>
      </c>
      <c r="K1069" s="191" t="s">
        <v>1246</v>
      </c>
      <c r="L1069" s="17" t="s">
        <v>54</v>
      </c>
      <c r="M1069" s="13" t="s">
        <v>46</v>
      </c>
      <c r="N1069" s="13">
        <v>1</v>
      </c>
      <c r="O1069" s="13"/>
      <c r="P1069" s="39" t="str">
        <f t="shared" si="240"/>
        <v>MAIN UNIT</v>
      </c>
      <c r="Q1069" s="13" t="s">
        <v>47</v>
      </c>
      <c r="R1069" s="13" t="s">
        <v>48</v>
      </c>
      <c r="S1069" s="13" t="s">
        <v>36</v>
      </c>
      <c r="T1069" s="13" t="s">
        <v>64</v>
      </c>
      <c r="U1069" s="13" t="s">
        <v>65</v>
      </c>
      <c r="V1069" s="13" t="s">
        <v>98</v>
      </c>
      <c r="W1069" s="13" t="s">
        <v>1017</v>
      </c>
      <c r="X1069" s="192">
        <v>9300000</v>
      </c>
      <c r="Y1069" s="193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85">
        <f t="shared" si="241"/>
        <v>117058.54199999999</v>
      </c>
      <c r="AD1069" s="141">
        <v>0.16539999999999999</v>
      </c>
      <c r="AE1069" s="186">
        <f t="shared" si="242"/>
        <v>0</v>
      </c>
      <c r="AF1069" s="186" t="str">
        <f>IF(AND(COUNTIFS($J$18:J1069,J1069)=1,AE1069=1),1,"")</f>
        <v/>
      </c>
      <c r="AG1069" s="186">
        <f>IF(C1069="","",IF(AND(COUNTIFS($J$18:J1069,J1069)=1,C1069&lt;&gt;""),1,""))</f>
        <v>1</v>
      </c>
      <c r="AH1069" s="186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214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35</v>
      </c>
      <c r="B1070" s="179">
        <v>2020</v>
      </c>
      <c r="C1070" s="179">
        <v>7</v>
      </c>
      <c r="D1070" s="39" t="str">
        <f t="shared" si="252"/>
        <v>Q2</v>
      </c>
      <c r="E1070" s="13" t="s">
        <v>35</v>
      </c>
      <c r="F1070" s="179">
        <v>2020</v>
      </c>
      <c r="G1070" s="179">
        <v>10</v>
      </c>
      <c r="H1070" s="191"/>
      <c r="I1070" s="39" t="str">
        <f t="shared" si="239"/>
        <v>Q3</v>
      </c>
      <c r="J1070" s="191" t="s">
        <v>1247</v>
      </c>
      <c r="K1070" s="191" t="s">
        <v>1248</v>
      </c>
      <c r="L1070" s="17" t="s">
        <v>78</v>
      </c>
      <c r="M1070" s="13" t="s">
        <v>46</v>
      </c>
      <c r="N1070" s="13">
        <v>1</v>
      </c>
      <c r="O1070" s="13"/>
      <c r="P1070" s="39" t="str">
        <f t="shared" si="240"/>
        <v>MAIN UNIT</v>
      </c>
      <c r="Q1070" s="13" t="s">
        <v>47</v>
      </c>
      <c r="R1070" s="13" t="s">
        <v>48</v>
      </c>
      <c r="S1070" s="13" t="s">
        <v>36</v>
      </c>
      <c r="T1070" s="13" t="s">
        <v>64</v>
      </c>
      <c r="U1070" s="13" t="s">
        <v>65</v>
      </c>
      <c r="V1070" s="13" t="s">
        <v>1038</v>
      </c>
      <c r="W1070" s="13" t="s">
        <v>1017</v>
      </c>
      <c r="X1070" s="192">
        <v>10500000</v>
      </c>
      <c r="Y1070" s="196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85">
        <f t="shared" si="241"/>
        <v>87846.464999999982</v>
      </c>
      <c r="AD1070" s="141">
        <v>0.11169999999999999</v>
      </c>
      <c r="AE1070" s="186">
        <f t="shared" si="242"/>
        <v>0</v>
      </c>
      <c r="AF1070" s="186" t="str">
        <f>IF(AND(COUNTIFS($J$18:J1070,J1070)=1,AE1070=1),1,"")</f>
        <v/>
      </c>
      <c r="AG1070" s="186">
        <f>IF(C1070="","",IF(AND(COUNTIFS($J$18:J1070,J1070)=1,C1070&lt;&gt;""),1,""))</f>
        <v>1</v>
      </c>
      <c r="AH1070" s="186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214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35</v>
      </c>
      <c r="B1071" s="179">
        <v>2020</v>
      </c>
      <c r="C1071" s="179">
        <v>8</v>
      </c>
      <c r="D1071" s="39" t="str">
        <f t="shared" si="252"/>
        <v>Q2</v>
      </c>
      <c r="E1071" s="13" t="s">
        <v>35</v>
      </c>
      <c r="F1071" s="179">
        <v>2020</v>
      </c>
      <c r="G1071" s="179">
        <v>10</v>
      </c>
      <c r="H1071" s="191"/>
      <c r="I1071" s="39" t="str">
        <f t="shared" si="239"/>
        <v>Q3</v>
      </c>
      <c r="J1071" s="191" t="s">
        <v>1249</v>
      </c>
      <c r="K1071" s="191" t="s">
        <v>1250</v>
      </c>
      <c r="L1071" s="17" t="s">
        <v>78</v>
      </c>
      <c r="M1071" s="13" t="s">
        <v>46</v>
      </c>
      <c r="N1071" s="13">
        <v>1</v>
      </c>
      <c r="O1071" s="13"/>
      <c r="P1071" s="39" t="str">
        <f t="shared" si="240"/>
        <v>MAIN UNIT</v>
      </c>
      <c r="Q1071" s="13" t="s">
        <v>47</v>
      </c>
      <c r="R1071" s="13" t="s">
        <v>48</v>
      </c>
      <c r="S1071" s="13" t="s">
        <v>37</v>
      </c>
      <c r="T1071" s="13" t="s">
        <v>74</v>
      </c>
      <c r="U1071" s="13" t="s">
        <v>57</v>
      </c>
      <c r="V1071" s="13" t="s">
        <v>58</v>
      </c>
      <c r="W1071" s="13" t="s">
        <v>50</v>
      </c>
      <c r="X1071" s="192">
        <v>980000</v>
      </c>
      <c r="Y1071" s="193" t="s">
        <v>1022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85">
        <f t="shared" si="241"/>
        <v>126388.77876106194</v>
      </c>
      <c r="AD1071" s="141">
        <v>0.12839999999999999</v>
      </c>
      <c r="AE1071" s="186">
        <f t="shared" si="242"/>
        <v>0</v>
      </c>
      <c r="AF1071" s="186" t="str">
        <f>IF(AND(COUNTIFS($J$18:J1071,J1071)=1,AE1071=1),1,"")</f>
        <v/>
      </c>
      <c r="AG1071" s="186">
        <f>IF(C1071="","",IF(AND(COUNTIFS($J$18:J1071,J1071)=1,C1071&lt;&gt;""),1,""))</f>
        <v>1</v>
      </c>
      <c r="AH1071" s="186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214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35</v>
      </c>
      <c r="B1072" s="179">
        <v>2020</v>
      </c>
      <c r="C1072" s="179">
        <v>8</v>
      </c>
      <c r="D1072" s="39" t="str">
        <f t="shared" si="252"/>
        <v>Q2</v>
      </c>
      <c r="E1072" s="13" t="s">
        <v>35</v>
      </c>
      <c r="F1072" s="179">
        <v>2020</v>
      </c>
      <c r="G1072" s="179">
        <v>10</v>
      </c>
      <c r="H1072" s="191"/>
      <c r="I1072" s="39" t="str">
        <f t="shared" si="239"/>
        <v>Q3</v>
      </c>
      <c r="J1072" s="191" t="s">
        <v>1249</v>
      </c>
      <c r="K1072" s="191" t="s">
        <v>1250</v>
      </c>
      <c r="L1072" s="17" t="s">
        <v>54</v>
      </c>
      <c r="M1072" s="13" t="s">
        <v>46</v>
      </c>
      <c r="N1072" s="13">
        <v>1</v>
      </c>
      <c r="O1072" s="13"/>
      <c r="P1072" s="39" t="str">
        <f t="shared" si="240"/>
        <v>MAIN UNIT</v>
      </c>
      <c r="Q1072" s="13" t="s">
        <v>47</v>
      </c>
      <c r="R1072" s="13" t="s">
        <v>48</v>
      </c>
      <c r="S1072" s="13" t="s">
        <v>37</v>
      </c>
      <c r="T1072" s="13" t="s">
        <v>74</v>
      </c>
      <c r="U1072" s="13" t="s">
        <v>57</v>
      </c>
      <c r="V1072" s="13" t="s">
        <v>58</v>
      </c>
      <c r="W1072" s="13" t="s">
        <v>50</v>
      </c>
      <c r="X1072" s="192">
        <v>700000</v>
      </c>
      <c r="Y1072" s="193" t="s">
        <v>1022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85">
        <f t="shared" si="241"/>
        <v>90277.699115044234</v>
      </c>
      <c r="AD1072" s="141">
        <v>0.12839999999999999</v>
      </c>
      <c r="AE1072" s="186">
        <f t="shared" si="242"/>
        <v>0</v>
      </c>
      <c r="AF1072" s="186" t="str">
        <f>IF(AND(COUNTIFS($J$18:J1072,J1072)=1,AE1072=1),1,"")</f>
        <v/>
      </c>
      <c r="AG1072" s="186" t="str">
        <f>IF(C1072="","",IF(AND(COUNTIFS($J$18:J1072,J1072)=1,C1072&lt;&gt;""),1,""))</f>
        <v/>
      </c>
      <c r="AH1072" s="186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214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35</v>
      </c>
      <c r="B1073" s="179">
        <v>2020</v>
      </c>
      <c r="C1073" s="179">
        <v>8</v>
      </c>
      <c r="D1073" s="39" t="str">
        <f t="shared" si="252"/>
        <v>Q2</v>
      </c>
      <c r="E1073" s="13" t="s">
        <v>35</v>
      </c>
      <c r="F1073" s="179">
        <v>2020</v>
      </c>
      <c r="G1073" s="179">
        <v>10</v>
      </c>
      <c r="H1073" s="191"/>
      <c r="I1073" s="39" t="str">
        <f t="shared" si="239"/>
        <v>Q3</v>
      </c>
      <c r="J1073" s="191" t="s">
        <v>1251</v>
      </c>
      <c r="K1073" s="191" t="s">
        <v>1252</v>
      </c>
      <c r="L1073" s="17" t="s">
        <v>78</v>
      </c>
      <c r="M1073" s="13" t="s">
        <v>46</v>
      </c>
      <c r="N1073" s="13">
        <v>1</v>
      </c>
      <c r="O1073" s="13"/>
      <c r="P1073" s="39" t="str">
        <f t="shared" si="240"/>
        <v>MAIN UNIT</v>
      </c>
      <c r="Q1073" s="13" t="s">
        <v>455</v>
      </c>
      <c r="R1073" s="13" t="s">
        <v>48</v>
      </c>
      <c r="S1073" s="13" t="s">
        <v>36</v>
      </c>
      <c r="T1073" s="13" t="s">
        <v>64</v>
      </c>
      <c r="U1073" s="13" t="s">
        <v>65</v>
      </c>
      <c r="V1073" s="13" t="s">
        <v>1253</v>
      </c>
      <c r="W1073" s="13" t="s">
        <v>1254</v>
      </c>
      <c r="X1073" s="192">
        <v>15655000</v>
      </c>
      <c r="Y1073" s="196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85">
        <f t="shared" si="241"/>
        <v>168379.5442</v>
      </c>
      <c r="AD1073" s="141">
        <v>0.14360000000000001</v>
      </c>
      <c r="AE1073" s="186">
        <f t="shared" si="242"/>
        <v>0</v>
      </c>
      <c r="AF1073" s="186" t="str">
        <f>IF(AND(COUNTIFS($J$18:J1073,J1073)=1,AE1073=1),1,"")</f>
        <v/>
      </c>
      <c r="AG1073" s="186">
        <f>IF(C1073="","",IF(AND(COUNTIFS($J$18:J1073,J1073)=1,C1073&lt;&gt;""),1,""))</f>
        <v>1</v>
      </c>
      <c r="AH1073" s="186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214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35</v>
      </c>
      <c r="B1074" s="179">
        <v>2020</v>
      </c>
      <c r="C1074" s="179">
        <v>8</v>
      </c>
      <c r="D1074" s="39" t="str">
        <f t="shared" si="252"/>
        <v>Q2</v>
      </c>
      <c r="E1074" s="13" t="s">
        <v>35</v>
      </c>
      <c r="F1074" s="179">
        <v>2020</v>
      </c>
      <c r="G1074" s="179">
        <v>10</v>
      </c>
      <c r="H1074" s="191"/>
      <c r="I1074" s="39" t="str">
        <f t="shared" si="239"/>
        <v>Q3</v>
      </c>
      <c r="J1074" s="191" t="s">
        <v>1251</v>
      </c>
      <c r="K1074" s="191" t="s">
        <v>1252</v>
      </c>
      <c r="L1074" s="17" t="s">
        <v>78</v>
      </c>
      <c r="M1074" s="13" t="s">
        <v>46</v>
      </c>
      <c r="N1074" s="13">
        <v>1</v>
      </c>
      <c r="O1074" s="13"/>
      <c r="P1074" s="39" t="str">
        <f t="shared" si="240"/>
        <v>MAIN UNIT</v>
      </c>
      <c r="Q1074" s="13" t="s">
        <v>455</v>
      </c>
      <c r="R1074" s="13" t="s">
        <v>48</v>
      </c>
      <c r="S1074" s="13" t="s">
        <v>36</v>
      </c>
      <c r="T1074" s="13" t="s">
        <v>64</v>
      </c>
      <c r="U1074" s="13" t="s">
        <v>3308</v>
      </c>
      <c r="V1074" s="13" t="s">
        <v>1253</v>
      </c>
      <c r="W1074" s="13" t="s">
        <v>95</v>
      </c>
      <c r="X1074" s="192">
        <v>15655000</v>
      </c>
      <c r="Y1074" s="196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85">
        <f t="shared" si="241"/>
        <v>168379.5442</v>
      </c>
      <c r="AD1074" s="141">
        <v>0.14360000000000001</v>
      </c>
      <c r="AE1074" s="186">
        <f t="shared" si="242"/>
        <v>0</v>
      </c>
      <c r="AF1074" s="186" t="str">
        <f>IF(AND(COUNTIFS($J$18:J1074,J1074)=1,AE1074=1),1,"")</f>
        <v/>
      </c>
      <c r="AG1074" s="186" t="str">
        <f>IF(C1074="","",IF(AND(COUNTIFS($J$18:J1074,J1074)=1,C1074&lt;&gt;""),1,""))</f>
        <v/>
      </c>
      <c r="AH1074" s="186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214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35</v>
      </c>
      <c r="B1075" s="179">
        <v>2020</v>
      </c>
      <c r="C1075" s="179">
        <v>8</v>
      </c>
      <c r="D1075" s="39" t="str">
        <f t="shared" si="252"/>
        <v>Q2</v>
      </c>
      <c r="E1075" s="13" t="s">
        <v>35</v>
      </c>
      <c r="F1075" s="179">
        <v>2020</v>
      </c>
      <c r="G1075" s="179">
        <v>10</v>
      </c>
      <c r="H1075" s="191"/>
      <c r="I1075" s="39" t="str">
        <f t="shared" si="239"/>
        <v>Q3</v>
      </c>
      <c r="J1075" s="191" t="s">
        <v>1251</v>
      </c>
      <c r="K1075" s="191" t="s">
        <v>1252</v>
      </c>
      <c r="L1075" s="17" t="s">
        <v>54</v>
      </c>
      <c r="M1075" s="13" t="s">
        <v>46</v>
      </c>
      <c r="N1075" s="13">
        <v>1</v>
      </c>
      <c r="O1075" s="13"/>
      <c r="P1075" s="39" t="str">
        <f t="shared" si="240"/>
        <v>MAIN UNIT</v>
      </c>
      <c r="Q1075" s="13" t="s">
        <v>455</v>
      </c>
      <c r="R1075" s="13" t="s">
        <v>48</v>
      </c>
      <c r="S1075" s="13" t="s">
        <v>36</v>
      </c>
      <c r="T1075" s="13" t="s">
        <v>64</v>
      </c>
      <c r="U1075" s="13" t="s">
        <v>3308</v>
      </c>
      <c r="V1075" s="13" t="s">
        <v>1253</v>
      </c>
      <c r="W1075" s="13" t="s">
        <v>95</v>
      </c>
      <c r="X1075" s="192">
        <v>7827500</v>
      </c>
      <c r="Y1075" s="196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85">
        <f t="shared" si="241"/>
        <v>84189.772100000002</v>
      </c>
      <c r="AD1075" s="141">
        <v>0.14360000000000001</v>
      </c>
      <c r="AE1075" s="186">
        <f t="shared" si="242"/>
        <v>0</v>
      </c>
      <c r="AF1075" s="186" t="str">
        <f>IF(AND(COUNTIFS($J$18:J1075,J1075)=1,AE1075=1),1,"")</f>
        <v/>
      </c>
      <c r="AG1075" s="186" t="str">
        <f>IF(C1075="","",IF(AND(COUNTIFS($J$18:J1075,J1075)=1,C1075&lt;&gt;""),1,""))</f>
        <v/>
      </c>
      <c r="AH1075" s="186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214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35</v>
      </c>
      <c r="B1076" s="179">
        <v>2020</v>
      </c>
      <c r="C1076" s="179">
        <v>8</v>
      </c>
      <c r="D1076" s="39" t="str">
        <f t="shared" si="252"/>
        <v>Q2</v>
      </c>
      <c r="E1076" s="13" t="s">
        <v>35</v>
      </c>
      <c r="F1076" s="179">
        <v>2020</v>
      </c>
      <c r="G1076" s="179">
        <v>9</v>
      </c>
      <c r="H1076" s="191"/>
      <c r="I1076" s="39" t="str">
        <f t="shared" si="239"/>
        <v>Q2</v>
      </c>
      <c r="J1076" s="191" t="s">
        <v>1255</v>
      </c>
      <c r="K1076" s="191" t="s">
        <v>1256</v>
      </c>
      <c r="L1076" s="17" t="s">
        <v>78</v>
      </c>
      <c r="M1076" s="13" t="s">
        <v>46</v>
      </c>
      <c r="N1076" s="13">
        <v>1</v>
      </c>
      <c r="O1076" s="13"/>
      <c r="P1076" s="39" t="str">
        <f t="shared" si="240"/>
        <v>MAIN UNIT</v>
      </c>
      <c r="Q1076" s="13" t="s">
        <v>55</v>
      </c>
      <c r="R1076" s="13" t="s">
        <v>48</v>
      </c>
      <c r="S1076" s="13" t="s">
        <v>36</v>
      </c>
      <c r="T1076" s="13" t="s">
        <v>64</v>
      </c>
      <c r="U1076" s="13" t="s">
        <v>65</v>
      </c>
      <c r="V1076" s="13" t="s">
        <v>1257</v>
      </c>
      <c r="W1076" s="13" t="s">
        <v>95</v>
      </c>
      <c r="X1076" s="192">
        <v>12545000</v>
      </c>
      <c r="Y1076" s="193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85">
        <f t="shared" si="241"/>
        <v>115197.47329999998</v>
      </c>
      <c r="AD1076" s="141">
        <v>0.1226</v>
      </c>
      <c r="AE1076" s="186">
        <f t="shared" si="242"/>
        <v>1</v>
      </c>
      <c r="AF1076" s="186">
        <f>IF(AND(COUNTIFS($J$18:J1076,J1076)=1,AE1076=1),1,"")</f>
        <v>1</v>
      </c>
      <c r="AG1076" s="186">
        <f>IF(C1076="","",IF(AND(COUNTIFS($J$18:J1076,J1076)=1,C1076&lt;&gt;""),1,""))</f>
        <v>1</v>
      </c>
      <c r="AH1076" s="186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214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35</v>
      </c>
      <c r="B1077" s="179">
        <v>2020</v>
      </c>
      <c r="C1077" s="179">
        <v>8</v>
      </c>
      <c r="D1077" s="39" t="str">
        <f t="shared" si="252"/>
        <v>Q2</v>
      </c>
      <c r="E1077" s="13" t="s">
        <v>35</v>
      </c>
      <c r="F1077" s="179">
        <v>2020</v>
      </c>
      <c r="G1077" s="179">
        <v>9</v>
      </c>
      <c r="H1077" s="191"/>
      <c r="I1077" s="39" t="str">
        <f t="shared" si="239"/>
        <v>Q2</v>
      </c>
      <c r="J1077" s="191" t="s">
        <v>1258</v>
      </c>
      <c r="K1077" s="191" t="s">
        <v>1259</v>
      </c>
      <c r="L1077" s="17" t="s">
        <v>54</v>
      </c>
      <c r="M1077" s="13" t="s">
        <v>46</v>
      </c>
      <c r="N1077" s="13">
        <v>1</v>
      </c>
      <c r="O1077" s="13"/>
      <c r="P1077" s="39" t="str">
        <f t="shared" si="240"/>
        <v>MAIN UNIT</v>
      </c>
      <c r="Q1077" s="13" t="s">
        <v>55</v>
      </c>
      <c r="R1077" s="13" t="s">
        <v>48</v>
      </c>
      <c r="S1077" s="13" t="s">
        <v>36</v>
      </c>
      <c r="T1077" s="13" t="s">
        <v>64</v>
      </c>
      <c r="U1077" s="13" t="s">
        <v>65</v>
      </c>
      <c r="V1077" s="13" t="s">
        <v>1257</v>
      </c>
      <c r="W1077" s="13" t="s">
        <v>50</v>
      </c>
      <c r="X1077" s="192">
        <v>611500</v>
      </c>
      <c r="Y1077" s="193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85">
        <f t="shared" si="241"/>
        <v>71728.95</v>
      </c>
      <c r="AD1077" s="141">
        <v>0.1173</v>
      </c>
      <c r="AE1077" s="186">
        <f t="shared" si="242"/>
        <v>1</v>
      </c>
      <c r="AF1077" s="186">
        <f>IF(AND(COUNTIFS($J$18:J1077,J1077)=1,AE1077=1),1,"")</f>
        <v>1</v>
      </c>
      <c r="AG1077" s="186">
        <f>IF(C1077="","",IF(AND(COUNTIFS($J$18:J1077,J1077)=1,C1077&lt;&gt;""),1,""))</f>
        <v>1</v>
      </c>
      <c r="AH1077" s="186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214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35</v>
      </c>
      <c r="B1078" s="179">
        <v>2020</v>
      </c>
      <c r="C1078" s="179">
        <v>8</v>
      </c>
      <c r="D1078" s="39" t="str">
        <f t="shared" si="252"/>
        <v>Q2</v>
      </c>
      <c r="E1078" s="13" t="s">
        <v>35</v>
      </c>
      <c r="F1078" s="179">
        <v>2020</v>
      </c>
      <c r="G1078" s="179">
        <v>9</v>
      </c>
      <c r="H1078" s="191"/>
      <c r="I1078" s="39" t="str">
        <f t="shared" si="239"/>
        <v>Q2</v>
      </c>
      <c r="J1078" s="191" t="s">
        <v>1258</v>
      </c>
      <c r="K1078" s="191" t="s">
        <v>1259</v>
      </c>
      <c r="L1078" s="17" t="s">
        <v>54</v>
      </c>
      <c r="M1078" s="13" t="s">
        <v>46</v>
      </c>
      <c r="N1078" s="13">
        <v>1</v>
      </c>
      <c r="O1078" s="13"/>
      <c r="P1078" s="39" t="str">
        <f t="shared" si="240"/>
        <v>MAIN UNIT</v>
      </c>
      <c r="Q1078" s="13" t="s">
        <v>55</v>
      </c>
      <c r="R1078" s="13" t="s">
        <v>48</v>
      </c>
      <c r="S1078" s="13" t="s">
        <v>36</v>
      </c>
      <c r="T1078" s="13" t="s">
        <v>64</v>
      </c>
      <c r="U1078" s="13" t="s">
        <v>65</v>
      </c>
      <c r="V1078" s="13" t="s">
        <v>1257</v>
      </c>
      <c r="W1078" s="13" t="s">
        <v>50</v>
      </c>
      <c r="X1078" s="192">
        <v>611500</v>
      </c>
      <c r="Y1078" s="193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85">
        <f t="shared" si="241"/>
        <v>71728.95</v>
      </c>
      <c r="AD1078" s="141">
        <v>0.1173</v>
      </c>
      <c r="AE1078" s="186">
        <f t="shared" si="242"/>
        <v>1</v>
      </c>
      <c r="AF1078" s="186" t="str">
        <f>IF(AND(COUNTIFS($J$18:J1078,J1078)=1,AE1078=1),1,"")</f>
        <v/>
      </c>
      <c r="AG1078" s="186" t="str">
        <f>IF(C1078="","",IF(AND(COUNTIFS($J$18:J1078,J1078)=1,C1078&lt;&gt;""),1,""))</f>
        <v/>
      </c>
      <c r="AH1078" s="186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214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35</v>
      </c>
      <c r="B1079" s="179">
        <v>2020</v>
      </c>
      <c r="C1079" s="179">
        <v>8</v>
      </c>
      <c r="D1079" s="39" t="str">
        <f t="shared" si="252"/>
        <v>Q2</v>
      </c>
      <c r="E1079" s="13" t="s">
        <v>35</v>
      </c>
      <c r="F1079" s="179">
        <v>2020</v>
      </c>
      <c r="G1079" s="179">
        <v>10</v>
      </c>
      <c r="H1079" s="191"/>
      <c r="I1079" s="39" t="str">
        <f t="shared" si="239"/>
        <v>Q3</v>
      </c>
      <c r="J1079" s="191" t="s">
        <v>1260</v>
      </c>
      <c r="K1079" s="191" t="s">
        <v>1261</v>
      </c>
      <c r="L1079" s="17" t="s">
        <v>78</v>
      </c>
      <c r="M1079" s="13" t="s">
        <v>46</v>
      </c>
      <c r="N1079" s="13">
        <v>1</v>
      </c>
      <c r="O1079" s="13"/>
      <c r="P1079" s="39" t="str">
        <f t="shared" si="240"/>
        <v>MAIN UNIT</v>
      </c>
      <c r="Q1079" s="13" t="s">
        <v>455</v>
      </c>
      <c r="R1079" s="13" t="s">
        <v>48</v>
      </c>
      <c r="S1079" s="13" t="s">
        <v>36</v>
      </c>
      <c r="T1079" s="13" t="s">
        <v>64</v>
      </c>
      <c r="U1079" s="13" t="s">
        <v>3308</v>
      </c>
      <c r="V1079" s="13" t="s">
        <v>121</v>
      </c>
      <c r="W1079" s="13" t="s">
        <v>95</v>
      </c>
      <c r="X1079" s="192">
        <v>12099500</v>
      </c>
      <c r="Y1079" s="196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85">
        <f t="shared" si="241"/>
        <v>75581.462669999994</v>
      </c>
      <c r="AD1079" s="141">
        <v>8.3400000000000002E-2</v>
      </c>
      <c r="AE1079" s="186">
        <f t="shared" si="242"/>
        <v>0</v>
      </c>
      <c r="AF1079" s="186" t="str">
        <f>IF(AND(COUNTIFS($J$18:J1079,J1079)=1,AE1079=1),1,"")</f>
        <v/>
      </c>
      <c r="AG1079" s="186">
        <f>IF(C1079="","",IF(AND(COUNTIFS($J$18:J1079,J1079)=1,C1079&lt;&gt;""),1,""))</f>
        <v>1</v>
      </c>
      <c r="AH1079" s="186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214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35</v>
      </c>
      <c r="B1080" s="179">
        <v>2020</v>
      </c>
      <c r="C1080" s="179">
        <v>8</v>
      </c>
      <c r="D1080" s="39" t="str">
        <f t="shared" si="252"/>
        <v>Q2</v>
      </c>
      <c r="E1080" s="13" t="s">
        <v>35</v>
      </c>
      <c r="F1080" s="179">
        <v>2020</v>
      </c>
      <c r="G1080" s="179">
        <v>10</v>
      </c>
      <c r="H1080" s="191"/>
      <c r="I1080" s="39" t="str">
        <f t="shared" si="239"/>
        <v>Q3</v>
      </c>
      <c r="J1080" s="191" t="s">
        <v>1260</v>
      </c>
      <c r="K1080" s="191" t="s">
        <v>1261</v>
      </c>
      <c r="L1080" s="17" t="s">
        <v>78</v>
      </c>
      <c r="M1080" s="13" t="s">
        <v>46</v>
      </c>
      <c r="N1080" s="13">
        <v>1</v>
      </c>
      <c r="O1080" s="13"/>
      <c r="P1080" s="39" t="str">
        <f t="shared" si="240"/>
        <v>MAIN UNIT</v>
      </c>
      <c r="Q1080" s="13" t="s">
        <v>455</v>
      </c>
      <c r="R1080" s="13" t="s">
        <v>48</v>
      </c>
      <c r="S1080" s="13" t="s">
        <v>36</v>
      </c>
      <c r="T1080" s="13" t="s">
        <v>64</v>
      </c>
      <c r="U1080" s="13" t="s">
        <v>3308</v>
      </c>
      <c r="V1080" s="13" t="s">
        <v>121</v>
      </c>
      <c r="W1080" s="13" t="s">
        <v>95</v>
      </c>
      <c r="X1080" s="192">
        <v>12099500</v>
      </c>
      <c r="Y1080" s="196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85">
        <f t="shared" si="241"/>
        <v>75581.462669999994</v>
      </c>
      <c r="AD1080" s="141">
        <v>8.3400000000000002E-2</v>
      </c>
      <c r="AE1080" s="186">
        <f t="shared" si="242"/>
        <v>0</v>
      </c>
      <c r="AF1080" s="186" t="str">
        <f>IF(AND(COUNTIFS($J$18:J1080,J1080)=1,AE1080=1),1,"")</f>
        <v/>
      </c>
      <c r="AG1080" s="186" t="str">
        <f>IF(C1080="","",IF(AND(COUNTIFS($J$18:J1080,J1080)=1,C1080&lt;&gt;""),1,""))</f>
        <v/>
      </c>
      <c r="AH1080" s="186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214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35</v>
      </c>
      <c r="B1081" s="179">
        <v>2020</v>
      </c>
      <c r="C1081" s="179">
        <v>8</v>
      </c>
      <c r="D1081" s="39" t="str">
        <f t="shared" si="252"/>
        <v>Q2</v>
      </c>
      <c r="E1081" s="13" t="s">
        <v>35</v>
      </c>
      <c r="F1081" s="179">
        <v>2020</v>
      </c>
      <c r="G1081" s="179">
        <v>10</v>
      </c>
      <c r="H1081" s="191"/>
      <c r="I1081" s="39" t="str">
        <f t="shared" si="239"/>
        <v>Q3</v>
      </c>
      <c r="J1081" s="191" t="s">
        <v>1262</v>
      </c>
      <c r="K1081" s="191" t="s">
        <v>1263</v>
      </c>
      <c r="L1081" s="17" t="s">
        <v>54</v>
      </c>
      <c r="M1081" s="13" t="s">
        <v>46</v>
      </c>
      <c r="N1081" s="13">
        <v>1</v>
      </c>
      <c r="O1081" s="13"/>
      <c r="P1081" s="39" t="str">
        <f t="shared" si="240"/>
        <v>MAIN UNIT</v>
      </c>
      <c r="Q1081" s="13" t="s">
        <v>455</v>
      </c>
      <c r="R1081" s="13" t="s">
        <v>48</v>
      </c>
      <c r="S1081" s="13" t="s">
        <v>36</v>
      </c>
      <c r="T1081" s="13" t="s">
        <v>64</v>
      </c>
      <c r="U1081" s="13" t="s">
        <v>65</v>
      </c>
      <c r="V1081" s="13" t="s">
        <v>1264</v>
      </c>
      <c r="W1081" s="13" t="s">
        <v>95</v>
      </c>
      <c r="X1081" s="192">
        <v>6628360</v>
      </c>
      <c r="Y1081" s="196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85">
        <f t="shared" si="241"/>
        <v>49795.355649199999</v>
      </c>
      <c r="AD1081" s="141">
        <v>0.1003</v>
      </c>
      <c r="AE1081" s="186">
        <f t="shared" si="242"/>
        <v>0</v>
      </c>
      <c r="AF1081" s="186" t="str">
        <f>IF(AND(COUNTIFS($J$18:J1081,J1081)=1,AE1081=1),1,"")</f>
        <v/>
      </c>
      <c r="AG1081" s="186">
        <f>IF(C1081="","",IF(AND(COUNTIFS($J$18:J1081,J1081)=1,C1081&lt;&gt;""),1,""))</f>
        <v>1</v>
      </c>
      <c r="AH1081" s="186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214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35</v>
      </c>
      <c r="B1082" s="179">
        <v>2020</v>
      </c>
      <c r="C1082" s="179">
        <v>8</v>
      </c>
      <c r="D1082" s="39" t="str">
        <f t="shared" si="252"/>
        <v>Q2</v>
      </c>
      <c r="E1082" s="13" t="s">
        <v>35</v>
      </c>
      <c r="F1082" s="179">
        <v>2020</v>
      </c>
      <c r="G1082" s="179">
        <v>10</v>
      </c>
      <c r="H1082" s="191"/>
      <c r="I1082" s="39" t="str">
        <f t="shared" si="239"/>
        <v>Q3</v>
      </c>
      <c r="J1082" s="191" t="s">
        <v>1265</v>
      </c>
      <c r="K1082" s="191" t="s">
        <v>1263</v>
      </c>
      <c r="L1082" s="17" t="s">
        <v>54</v>
      </c>
      <c r="M1082" s="13" t="s">
        <v>46</v>
      </c>
      <c r="N1082" s="13">
        <v>1</v>
      </c>
      <c r="O1082" s="13"/>
      <c r="P1082" s="39" t="str">
        <f t="shared" si="240"/>
        <v>MAIN UNIT</v>
      </c>
      <c r="Q1082" s="13" t="s">
        <v>455</v>
      </c>
      <c r="R1082" s="13" t="s">
        <v>48</v>
      </c>
      <c r="S1082" s="13" t="s">
        <v>36</v>
      </c>
      <c r="T1082" s="13" t="s">
        <v>64</v>
      </c>
      <c r="U1082" s="13" t="s">
        <v>3308</v>
      </c>
      <c r="V1082" s="13" t="s">
        <v>121</v>
      </c>
      <c r="W1082" s="13" t="s">
        <v>95</v>
      </c>
      <c r="X1082" s="192">
        <v>6628360</v>
      </c>
      <c r="Y1082" s="196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85">
        <f t="shared" si="241"/>
        <v>49795.355649199999</v>
      </c>
      <c r="AD1082" s="141">
        <v>0.1003</v>
      </c>
      <c r="AE1082" s="186">
        <f t="shared" si="242"/>
        <v>0</v>
      </c>
      <c r="AF1082" s="186" t="str">
        <f>IF(AND(COUNTIFS($J$18:J1082,J1082)=1,AE1082=1),1,"")</f>
        <v/>
      </c>
      <c r="AG1082" s="186" t="str">
        <f>IF(C1082="","",IF(AND(COUNTIFS($J$18:J1082,J1082)=1,C1082&lt;&gt;""),1,""))</f>
        <v/>
      </c>
      <c r="AH1082" s="186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214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35</v>
      </c>
      <c r="B1083" s="179">
        <v>2020</v>
      </c>
      <c r="C1083" s="179">
        <v>8</v>
      </c>
      <c r="D1083" s="39" t="str">
        <f t="shared" si="252"/>
        <v>Q2</v>
      </c>
      <c r="E1083" s="13" t="s">
        <v>35</v>
      </c>
      <c r="F1083" s="179">
        <v>2020</v>
      </c>
      <c r="G1083" s="179">
        <v>11</v>
      </c>
      <c r="H1083" s="191"/>
      <c r="I1083" s="39" t="str">
        <f t="shared" si="239"/>
        <v>Q3</v>
      </c>
      <c r="J1083" s="191" t="s">
        <v>1262</v>
      </c>
      <c r="K1083" s="191" t="s">
        <v>1263</v>
      </c>
      <c r="L1083" s="17" t="s">
        <v>54</v>
      </c>
      <c r="M1083" s="13" t="s">
        <v>46</v>
      </c>
      <c r="N1083" s="13">
        <v>1</v>
      </c>
      <c r="O1083" s="13"/>
      <c r="P1083" s="39" t="str">
        <f t="shared" si="240"/>
        <v>MAIN UNIT</v>
      </c>
      <c r="Q1083" s="13" t="s">
        <v>455</v>
      </c>
      <c r="R1083" s="13" t="s">
        <v>48</v>
      </c>
      <c r="S1083" s="13" t="s">
        <v>36</v>
      </c>
      <c r="T1083" s="13" t="s">
        <v>64</v>
      </c>
      <c r="U1083" s="13" t="s">
        <v>3308</v>
      </c>
      <c r="V1083" s="13" t="s">
        <v>121</v>
      </c>
      <c r="W1083" s="13" t="s">
        <v>95</v>
      </c>
      <c r="X1083" s="192">
        <v>6628360</v>
      </c>
      <c r="Y1083" s="193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85">
        <f t="shared" si="241"/>
        <v>50593.145058800001</v>
      </c>
      <c r="AD1083" s="141">
        <v>0.1003</v>
      </c>
      <c r="AE1083" s="186">
        <f t="shared" si="242"/>
        <v>0</v>
      </c>
      <c r="AF1083" s="186" t="str">
        <f>IF(AND(COUNTIFS($J$18:J1083,J1083)=1,AE1083=1),1,"")</f>
        <v/>
      </c>
      <c r="AG1083" s="186" t="str">
        <f>IF(C1083="","",IF(AND(COUNTIFS($J$18:J1083,J1083)=1,C1083&lt;&gt;""),1,""))</f>
        <v/>
      </c>
      <c r="AH1083" s="186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214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35</v>
      </c>
      <c r="B1084" s="179">
        <v>2020</v>
      </c>
      <c r="C1084" s="179">
        <v>8</v>
      </c>
      <c r="D1084" s="39" t="str">
        <f t="shared" si="252"/>
        <v>Q2</v>
      </c>
      <c r="E1084" s="13" t="s">
        <v>35</v>
      </c>
      <c r="F1084" s="179">
        <v>2020</v>
      </c>
      <c r="G1084" s="179">
        <v>11</v>
      </c>
      <c r="H1084" s="191"/>
      <c r="I1084" s="39" t="str">
        <f t="shared" si="239"/>
        <v>Q3</v>
      </c>
      <c r="J1084" s="191" t="s">
        <v>1262</v>
      </c>
      <c r="K1084" s="191" t="s">
        <v>1263</v>
      </c>
      <c r="L1084" s="17" t="s">
        <v>54</v>
      </c>
      <c r="M1084" s="13" t="s">
        <v>46</v>
      </c>
      <c r="N1084" s="13">
        <v>1</v>
      </c>
      <c r="O1084" s="13"/>
      <c r="P1084" s="39" t="str">
        <f t="shared" si="240"/>
        <v>MAIN UNIT</v>
      </c>
      <c r="Q1084" s="13" t="s">
        <v>455</v>
      </c>
      <c r="R1084" s="13" t="s">
        <v>48</v>
      </c>
      <c r="S1084" s="13" t="s">
        <v>36</v>
      </c>
      <c r="T1084" s="13" t="s">
        <v>64</v>
      </c>
      <c r="U1084" s="13" t="s">
        <v>3308</v>
      </c>
      <c r="V1084" s="13" t="s">
        <v>121</v>
      </c>
      <c r="W1084" s="13" t="s">
        <v>95</v>
      </c>
      <c r="X1084" s="192">
        <v>6628360</v>
      </c>
      <c r="Y1084" s="193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85">
        <f t="shared" si="241"/>
        <v>50593.145058800001</v>
      </c>
      <c r="AD1084" s="141">
        <v>0.1003</v>
      </c>
      <c r="AE1084" s="186">
        <f t="shared" si="242"/>
        <v>0</v>
      </c>
      <c r="AF1084" s="186" t="str">
        <f>IF(AND(COUNTIFS($J$18:J1084,J1084)=1,AE1084=1),1,"")</f>
        <v/>
      </c>
      <c r="AG1084" s="186" t="str">
        <f>IF(C1084="","",IF(AND(COUNTIFS($J$18:J1084,J1084)=1,C1084&lt;&gt;""),1,""))</f>
        <v/>
      </c>
      <c r="AH1084" s="186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214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35</v>
      </c>
      <c r="B1085" s="179">
        <v>2020</v>
      </c>
      <c r="C1085" s="179">
        <v>8</v>
      </c>
      <c r="D1085" s="39" t="str">
        <f t="shared" si="252"/>
        <v>Q2</v>
      </c>
      <c r="E1085" s="13" t="s">
        <v>35</v>
      </c>
      <c r="F1085" s="179">
        <v>2020</v>
      </c>
      <c r="G1085" s="179">
        <v>11</v>
      </c>
      <c r="H1085" s="191"/>
      <c r="I1085" s="39" t="str">
        <f t="shared" si="239"/>
        <v>Q3</v>
      </c>
      <c r="J1085" s="191" t="s">
        <v>1262</v>
      </c>
      <c r="K1085" s="191" t="s">
        <v>1263</v>
      </c>
      <c r="L1085" s="17" t="s">
        <v>54</v>
      </c>
      <c r="M1085" s="13" t="s">
        <v>46</v>
      </c>
      <c r="N1085" s="13">
        <v>1</v>
      </c>
      <c r="O1085" s="13"/>
      <c r="P1085" s="39" t="str">
        <f t="shared" si="240"/>
        <v>MAIN UNIT</v>
      </c>
      <c r="Q1085" s="13" t="s">
        <v>455</v>
      </c>
      <c r="R1085" s="13" t="s">
        <v>48</v>
      </c>
      <c r="S1085" s="13" t="s">
        <v>36</v>
      </c>
      <c r="T1085" s="13" t="s">
        <v>64</v>
      </c>
      <c r="U1085" s="13" t="s">
        <v>3308</v>
      </c>
      <c r="V1085" s="13" t="s">
        <v>121</v>
      </c>
      <c r="W1085" s="13" t="s">
        <v>95</v>
      </c>
      <c r="X1085" s="192">
        <v>6628360</v>
      </c>
      <c r="Y1085" s="193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85">
        <f t="shared" si="241"/>
        <v>50593.145058800001</v>
      </c>
      <c r="AD1085" s="141">
        <v>0.1003</v>
      </c>
      <c r="AE1085" s="186">
        <f t="shared" si="242"/>
        <v>0</v>
      </c>
      <c r="AF1085" s="186" t="str">
        <f>IF(AND(COUNTIFS($J$18:J1085,J1085)=1,AE1085=1),1,"")</f>
        <v/>
      </c>
      <c r="AG1085" s="186" t="str">
        <f>IF(C1085="","",IF(AND(COUNTIFS($J$18:J1085,J1085)=1,C1085&lt;&gt;""),1,""))</f>
        <v/>
      </c>
      <c r="AH1085" s="186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214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35</v>
      </c>
      <c r="B1086" s="179">
        <v>2020</v>
      </c>
      <c r="C1086" s="179">
        <v>8</v>
      </c>
      <c r="D1086" s="39" t="str">
        <f t="shared" si="252"/>
        <v>Q2</v>
      </c>
      <c r="E1086" s="13" t="s">
        <v>35</v>
      </c>
      <c r="F1086" s="179">
        <v>2020</v>
      </c>
      <c r="G1086" s="179">
        <v>10</v>
      </c>
      <c r="H1086" s="191"/>
      <c r="I1086" s="39" t="str">
        <f t="shared" si="239"/>
        <v>Q3</v>
      </c>
      <c r="J1086" s="191" t="s">
        <v>1266</v>
      </c>
      <c r="K1086" s="191" t="s">
        <v>1267</v>
      </c>
      <c r="L1086" s="17" t="s">
        <v>78</v>
      </c>
      <c r="M1086" s="13" t="s">
        <v>46</v>
      </c>
      <c r="N1086" s="13">
        <v>1</v>
      </c>
      <c r="O1086" s="13"/>
      <c r="P1086" s="39" t="str">
        <f t="shared" si="240"/>
        <v>MAIN UNIT</v>
      </c>
      <c r="Q1086" s="13" t="s">
        <v>55</v>
      </c>
      <c r="R1086" s="13" t="s">
        <v>48</v>
      </c>
      <c r="S1086" s="13" t="s">
        <v>36</v>
      </c>
      <c r="T1086" s="13" t="s">
        <v>64</v>
      </c>
      <c r="U1086" s="13" t="s">
        <v>65</v>
      </c>
      <c r="V1086" s="13" t="s">
        <v>108</v>
      </c>
      <c r="W1086" s="13" t="s">
        <v>50</v>
      </c>
      <c r="X1086" s="192">
        <v>915000</v>
      </c>
      <c r="Y1086" s="193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85">
        <f t="shared" si="241"/>
        <v>120579.18584070799</v>
      </c>
      <c r="AD1086" s="141">
        <v>0.13120000000000001</v>
      </c>
      <c r="AE1086" s="186">
        <f t="shared" si="242"/>
        <v>1</v>
      </c>
      <c r="AF1086" s="186">
        <f>IF(AND(COUNTIFS($J$18:J1086,J1086)=1,AE1086=1),1,"")</f>
        <v>1</v>
      </c>
      <c r="AG1086" s="186">
        <f>IF(C1086="","",IF(AND(COUNTIFS($J$18:J1086,J1086)=1,C1086&lt;&gt;""),1,""))</f>
        <v>1</v>
      </c>
      <c r="AH1086" s="186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214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35</v>
      </c>
      <c r="B1087" s="179">
        <v>2020</v>
      </c>
      <c r="C1087" s="179">
        <v>8</v>
      </c>
      <c r="D1087" s="39" t="str">
        <f t="shared" si="252"/>
        <v>Q2</v>
      </c>
      <c r="E1087" s="13" t="s">
        <v>35</v>
      </c>
      <c r="F1087" s="179">
        <v>2020</v>
      </c>
      <c r="G1087" s="179">
        <v>11</v>
      </c>
      <c r="H1087" s="191"/>
      <c r="I1087" s="39" t="str">
        <f t="shared" si="239"/>
        <v>Q3</v>
      </c>
      <c r="J1087" s="191" t="s">
        <v>1268</v>
      </c>
      <c r="K1087" s="191" t="s">
        <v>874</v>
      </c>
      <c r="L1087" s="17" t="s">
        <v>54</v>
      </c>
      <c r="M1087" s="13" t="s">
        <v>46</v>
      </c>
      <c r="N1087" s="13">
        <v>1</v>
      </c>
      <c r="O1087" s="13"/>
      <c r="P1087" s="39" t="str">
        <f t="shared" si="240"/>
        <v>MAIN UNIT</v>
      </c>
      <c r="Q1087" s="13" t="s">
        <v>47</v>
      </c>
      <c r="R1087" s="13" t="s">
        <v>48</v>
      </c>
      <c r="S1087" s="13" t="s">
        <v>38</v>
      </c>
      <c r="T1087" s="13" t="s">
        <v>324</v>
      </c>
      <c r="U1087" s="13" t="s">
        <v>136</v>
      </c>
      <c r="V1087" s="13" t="s">
        <v>877</v>
      </c>
      <c r="W1087" s="13" t="s">
        <v>50</v>
      </c>
      <c r="X1087" s="192">
        <v>601000</v>
      </c>
      <c r="Y1087" s="193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85">
        <f t="shared" si="241"/>
        <v>61306.786725663718</v>
      </c>
      <c r="AD1087" s="141">
        <v>9.98E-2</v>
      </c>
      <c r="AE1087" s="186">
        <f t="shared" si="242"/>
        <v>0</v>
      </c>
      <c r="AF1087" s="186" t="str">
        <f>IF(AND(COUNTIFS($J$18:J1087,J1087)=1,AE1087=1),1,"")</f>
        <v/>
      </c>
      <c r="AG1087" s="186">
        <f>IF(C1087="","",IF(AND(COUNTIFS($J$18:J1087,J1087)=1,C1087&lt;&gt;""),1,""))</f>
        <v>1</v>
      </c>
      <c r="AH1087" s="186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214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35</v>
      </c>
      <c r="B1088" s="179">
        <v>2020</v>
      </c>
      <c r="C1088" s="179">
        <v>8</v>
      </c>
      <c r="D1088" s="39" t="str">
        <f t="shared" si="252"/>
        <v>Q2</v>
      </c>
      <c r="E1088" s="13" t="s">
        <v>35</v>
      </c>
      <c r="F1088" s="179">
        <v>2020</v>
      </c>
      <c r="G1088" s="179">
        <v>9</v>
      </c>
      <c r="H1088" s="191"/>
      <c r="I1088" s="39" t="str">
        <f t="shared" si="239"/>
        <v>Q2</v>
      </c>
      <c r="J1088" s="191" t="s">
        <v>1269</v>
      </c>
      <c r="K1088" s="191" t="s">
        <v>961</v>
      </c>
      <c r="L1088" s="17" t="s">
        <v>54</v>
      </c>
      <c r="M1088" s="13" t="s">
        <v>46</v>
      </c>
      <c r="N1088" s="13">
        <v>1</v>
      </c>
      <c r="O1088" s="13"/>
      <c r="P1088" s="39" t="str">
        <f t="shared" si="240"/>
        <v>MAIN UNIT</v>
      </c>
      <c r="Q1088" s="13" t="s">
        <v>47</v>
      </c>
      <c r="R1088" s="13" t="s">
        <v>48</v>
      </c>
      <c r="S1088" s="13" t="s">
        <v>36</v>
      </c>
      <c r="T1088" s="13" t="s">
        <v>64</v>
      </c>
      <c r="U1088" s="13" t="s">
        <v>65</v>
      </c>
      <c r="V1088" s="13" t="s">
        <v>98</v>
      </c>
      <c r="W1088" s="13" t="s">
        <v>50</v>
      </c>
      <c r="X1088" s="192">
        <v>815000</v>
      </c>
      <c r="Y1088" s="193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85">
        <f t="shared" si="241"/>
        <v>117034</v>
      </c>
      <c r="AD1088" s="141">
        <v>0.14360000000000001</v>
      </c>
      <c r="AE1088" s="186">
        <f t="shared" si="242"/>
        <v>0</v>
      </c>
      <c r="AF1088" s="186" t="str">
        <f>IF(AND(COUNTIFS($J$18:J1088,J1088)=1,AE1088=1),1,"")</f>
        <v/>
      </c>
      <c r="AG1088" s="186">
        <f>IF(C1088="","",IF(AND(COUNTIFS($J$18:J1088,J1088)=1,C1088&lt;&gt;""),1,""))</f>
        <v>1</v>
      </c>
      <c r="AH1088" s="186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214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35</v>
      </c>
      <c r="B1089" s="179">
        <v>2020</v>
      </c>
      <c r="C1089" s="179">
        <v>8</v>
      </c>
      <c r="D1089" s="39" t="str">
        <f t="shared" si="252"/>
        <v>Q2</v>
      </c>
      <c r="E1089" s="13" t="s">
        <v>35</v>
      </c>
      <c r="F1089" s="179">
        <v>2020</v>
      </c>
      <c r="G1089" s="179">
        <v>9</v>
      </c>
      <c r="H1089" s="191"/>
      <c r="I1089" s="39" t="str">
        <f t="shared" si="239"/>
        <v>Q2</v>
      </c>
      <c r="J1089" s="191" t="s">
        <v>1269</v>
      </c>
      <c r="K1089" s="191" t="s">
        <v>961</v>
      </c>
      <c r="L1089" s="17" t="s">
        <v>54</v>
      </c>
      <c r="M1089" s="13" t="s">
        <v>46</v>
      </c>
      <c r="N1089" s="13">
        <v>1</v>
      </c>
      <c r="O1089" s="13"/>
      <c r="P1089" s="39" t="str">
        <f t="shared" si="240"/>
        <v>MAIN UNIT</v>
      </c>
      <c r="Q1089" s="13" t="s">
        <v>47</v>
      </c>
      <c r="R1089" s="13" t="s">
        <v>48</v>
      </c>
      <c r="S1089" s="13" t="s">
        <v>36</v>
      </c>
      <c r="T1089" s="13" t="s">
        <v>64</v>
      </c>
      <c r="U1089" s="13" t="s">
        <v>65</v>
      </c>
      <c r="V1089" s="13" t="s">
        <v>98</v>
      </c>
      <c r="W1089" s="13" t="s">
        <v>50</v>
      </c>
      <c r="X1089" s="192">
        <v>815000</v>
      </c>
      <c r="Y1089" s="193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85">
        <f t="shared" si="241"/>
        <v>117034</v>
      </c>
      <c r="AD1089" s="141">
        <v>0.14360000000000001</v>
      </c>
      <c r="AE1089" s="186">
        <f t="shared" si="242"/>
        <v>0</v>
      </c>
      <c r="AF1089" s="186" t="str">
        <f>IF(AND(COUNTIFS($J$18:J1089,J1089)=1,AE1089=1),1,"")</f>
        <v/>
      </c>
      <c r="AG1089" s="186" t="str">
        <f>IF(C1089="","",IF(AND(COUNTIFS($J$18:J1089,J1089)=1,C1089&lt;&gt;""),1,""))</f>
        <v/>
      </c>
      <c r="AH1089" s="186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214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35</v>
      </c>
      <c r="B1090" s="179">
        <v>2020</v>
      </c>
      <c r="C1090" s="179">
        <v>8</v>
      </c>
      <c r="D1090" s="39" t="str">
        <f t="shared" si="252"/>
        <v>Q2</v>
      </c>
      <c r="E1090" s="13" t="s">
        <v>35</v>
      </c>
      <c r="F1090" s="179">
        <v>2020</v>
      </c>
      <c r="G1090" s="179">
        <v>9</v>
      </c>
      <c r="H1090" s="191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1" t="s">
        <v>1269</v>
      </c>
      <c r="K1090" s="191" t="s">
        <v>961</v>
      </c>
      <c r="L1090" s="17" t="s">
        <v>54</v>
      </c>
      <c r="M1090" s="13" t="s">
        <v>46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47</v>
      </c>
      <c r="R1090" s="13" t="s">
        <v>48</v>
      </c>
      <c r="S1090" s="13" t="s">
        <v>36</v>
      </c>
      <c r="T1090" s="13" t="s">
        <v>64</v>
      </c>
      <c r="U1090" s="13" t="s">
        <v>65</v>
      </c>
      <c r="V1090" s="13" t="s">
        <v>98</v>
      </c>
      <c r="W1090" s="13" t="s">
        <v>50</v>
      </c>
      <c r="X1090" s="192">
        <v>815000</v>
      </c>
      <c r="Y1090" s="193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85">
        <f t="shared" ref="AC1090:AC1153" si="256">IF(R1090&lt;&gt;"",AB1090*AD1090,"")</f>
        <v>117034</v>
      </c>
      <c r="AD1090" s="141">
        <v>0.14360000000000001</v>
      </c>
      <c r="AE1090" s="186">
        <f t="shared" ref="AE1090:AE1153" si="257">IF(Q1090="","",IF(Q1090="Yes",1,0))</f>
        <v>0</v>
      </c>
      <c r="AF1090" s="186" t="str">
        <f>IF(AND(COUNTIFS($J$18:J1090,J1090)=1,AE1090=1),1,"")</f>
        <v/>
      </c>
      <c r="AG1090" s="186" t="str">
        <f>IF(C1090="","",IF(AND(COUNTIFS($J$18:J1090,J1090)=1,C1090&lt;&gt;""),1,""))</f>
        <v/>
      </c>
      <c r="AH1090" s="186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214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35</v>
      </c>
      <c r="B1091" s="179">
        <v>2020</v>
      </c>
      <c r="C1091" s="179">
        <v>8</v>
      </c>
      <c r="D1091" s="39" t="str">
        <f t="shared" si="252"/>
        <v>Q2</v>
      </c>
      <c r="E1091" s="13" t="s">
        <v>35</v>
      </c>
      <c r="F1091" s="179">
        <v>2020</v>
      </c>
      <c r="G1091" s="179">
        <v>9</v>
      </c>
      <c r="H1091" s="191"/>
      <c r="I1091" s="39" t="str">
        <f t="shared" si="254"/>
        <v>Q2</v>
      </c>
      <c r="J1091" s="191" t="s">
        <v>1269</v>
      </c>
      <c r="K1091" s="191" t="s">
        <v>961</v>
      </c>
      <c r="L1091" s="17" t="s">
        <v>54</v>
      </c>
      <c r="M1091" s="13" t="s">
        <v>46</v>
      </c>
      <c r="N1091" s="13">
        <v>1</v>
      </c>
      <c r="O1091" s="13"/>
      <c r="P1091" s="39" t="str">
        <f t="shared" si="255"/>
        <v>MAIN UNIT</v>
      </c>
      <c r="Q1091" s="13" t="s">
        <v>47</v>
      </c>
      <c r="R1091" s="13" t="s">
        <v>48</v>
      </c>
      <c r="S1091" s="13" t="s">
        <v>36</v>
      </c>
      <c r="T1091" s="13" t="s">
        <v>64</v>
      </c>
      <c r="U1091" s="13" t="s">
        <v>65</v>
      </c>
      <c r="V1091" s="13" t="s">
        <v>98</v>
      </c>
      <c r="W1091" s="13" t="s">
        <v>50</v>
      </c>
      <c r="X1091" s="192">
        <v>815000</v>
      </c>
      <c r="Y1091" s="193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85">
        <f t="shared" si="256"/>
        <v>117034</v>
      </c>
      <c r="AD1091" s="141">
        <v>0.14360000000000001</v>
      </c>
      <c r="AE1091" s="186">
        <f t="shared" si="257"/>
        <v>0</v>
      </c>
      <c r="AF1091" s="186" t="str">
        <f>IF(AND(COUNTIFS($J$18:J1091,J1091)=1,AE1091=1),1,"")</f>
        <v/>
      </c>
      <c r="AG1091" s="186" t="str">
        <f>IF(C1091="","",IF(AND(COUNTIFS($J$18:J1091,J1091)=1,C1091&lt;&gt;""),1,""))</f>
        <v/>
      </c>
      <c r="AH1091" s="186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214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35</v>
      </c>
      <c r="B1092" s="179">
        <v>2020</v>
      </c>
      <c r="C1092" s="179">
        <v>6</v>
      </c>
      <c r="D1092" s="39" t="str">
        <f t="shared" si="252"/>
        <v>Q1</v>
      </c>
      <c r="E1092" s="13" t="s">
        <v>35</v>
      </c>
      <c r="F1092" s="179">
        <v>2020</v>
      </c>
      <c r="G1092" s="179">
        <v>9</v>
      </c>
      <c r="H1092" s="191"/>
      <c r="I1092" s="39" t="str">
        <f t="shared" si="254"/>
        <v>Q2</v>
      </c>
      <c r="J1092" s="191" t="s">
        <v>1270</v>
      </c>
      <c r="K1092" s="191" t="s">
        <v>1154</v>
      </c>
      <c r="L1092" s="17" t="s">
        <v>78</v>
      </c>
      <c r="M1092" s="13" t="s">
        <v>46</v>
      </c>
      <c r="N1092" s="13">
        <v>1</v>
      </c>
      <c r="O1092" s="13"/>
      <c r="P1092" s="39" t="str">
        <f t="shared" si="255"/>
        <v>MAIN UNIT</v>
      </c>
      <c r="Q1092" s="13" t="s">
        <v>47</v>
      </c>
      <c r="R1092" s="13" t="s">
        <v>48</v>
      </c>
      <c r="S1092" s="13" t="s">
        <v>37</v>
      </c>
      <c r="T1092" s="13" t="s">
        <v>195</v>
      </c>
      <c r="U1092" s="13" t="s">
        <v>196</v>
      </c>
      <c r="V1092" s="13" t="s">
        <v>197</v>
      </c>
      <c r="W1092" s="13" t="s">
        <v>95</v>
      </c>
      <c r="X1092" s="192">
        <v>10300000</v>
      </c>
      <c r="Y1092" s="193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85">
        <f t="shared" si="256"/>
        <v>80541.468000000008</v>
      </c>
      <c r="AD1092" s="141">
        <v>0.10440000000000001</v>
      </c>
      <c r="AE1092" s="186">
        <f t="shared" si="257"/>
        <v>0</v>
      </c>
      <c r="AF1092" s="186" t="str">
        <f>IF(AND(COUNTIFS($J$18:J1092,J1092)=1,AE1092=1),1,"")</f>
        <v/>
      </c>
      <c r="AG1092" s="186">
        <f>IF(C1092="","",IF(AND(COUNTIFS($J$18:J1092,J1092)=1,C1092&lt;&gt;""),1,""))</f>
        <v>1</v>
      </c>
      <c r="AH1092" s="186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214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35</v>
      </c>
      <c r="B1093" s="179">
        <v>2020</v>
      </c>
      <c r="C1093" s="179">
        <v>6</v>
      </c>
      <c r="D1093" s="39" t="str">
        <f t="shared" si="252"/>
        <v>Q1</v>
      </c>
      <c r="E1093" s="13" t="s">
        <v>35</v>
      </c>
      <c r="F1093" s="179">
        <v>2020</v>
      </c>
      <c r="G1093" s="179">
        <v>9</v>
      </c>
      <c r="H1093" s="191"/>
      <c r="I1093" s="39" t="str">
        <f t="shared" si="254"/>
        <v>Q2</v>
      </c>
      <c r="J1093" s="191" t="s">
        <v>1270</v>
      </c>
      <c r="K1093" s="191" t="s">
        <v>1154</v>
      </c>
      <c r="L1093" s="17" t="s">
        <v>78</v>
      </c>
      <c r="M1093" s="13" t="s">
        <v>46</v>
      </c>
      <c r="N1093" s="13">
        <v>1</v>
      </c>
      <c r="O1093" s="13"/>
      <c r="P1093" s="39" t="str">
        <f t="shared" si="255"/>
        <v>MAIN UNIT</v>
      </c>
      <c r="Q1093" s="13" t="s">
        <v>47</v>
      </c>
      <c r="R1093" s="13" t="s">
        <v>48</v>
      </c>
      <c r="S1093" s="13" t="s">
        <v>37</v>
      </c>
      <c r="T1093" s="13" t="s">
        <v>195</v>
      </c>
      <c r="U1093" s="13" t="s">
        <v>196</v>
      </c>
      <c r="V1093" s="13" t="s">
        <v>197</v>
      </c>
      <c r="W1093" s="13" t="s">
        <v>95</v>
      </c>
      <c r="X1093" s="192">
        <v>10300000</v>
      </c>
      <c r="Y1093" s="193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85">
        <f t="shared" si="256"/>
        <v>80541.468000000008</v>
      </c>
      <c r="AD1093" s="141">
        <v>0.10440000000000001</v>
      </c>
      <c r="AE1093" s="186">
        <f t="shared" si="257"/>
        <v>0</v>
      </c>
      <c r="AF1093" s="186" t="str">
        <f>IF(AND(COUNTIFS($J$18:J1093,J1093)=1,AE1093=1),1,"")</f>
        <v/>
      </c>
      <c r="AG1093" s="186" t="str">
        <f>IF(C1093="","",IF(AND(COUNTIFS($J$18:J1093,J1093)=1,C1093&lt;&gt;""),1,""))</f>
        <v/>
      </c>
      <c r="AH1093" s="186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214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35</v>
      </c>
      <c r="B1094" s="179">
        <v>2020</v>
      </c>
      <c r="C1094" s="179">
        <v>6</v>
      </c>
      <c r="D1094" s="39" t="str">
        <f t="shared" si="252"/>
        <v>Q1</v>
      </c>
      <c r="E1094" s="13" t="s">
        <v>35</v>
      </c>
      <c r="F1094" s="179">
        <v>2020</v>
      </c>
      <c r="G1094" s="179">
        <v>9</v>
      </c>
      <c r="H1094" s="191"/>
      <c r="I1094" s="39" t="str">
        <f t="shared" si="254"/>
        <v>Q2</v>
      </c>
      <c r="J1094" s="191" t="s">
        <v>1270</v>
      </c>
      <c r="K1094" s="191" t="s">
        <v>1154</v>
      </c>
      <c r="L1094" s="17" t="s">
        <v>78</v>
      </c>
      <c r="M1094" s="13" t="s">
        <v>46</v>
      </c>
      <c r="N1094" s="13">
        <v>1</v>
      </c>
      <c r="O1094" s="13"/>
      <c r="P1094" s="39" t="str">
        <f t="shared" si="255"/>
        <v>MAIN UNIT</v>
      </c>
      <c r="Q1094" s="13" t="s">
        <v>47</v>
      </c>
      <c r="R1094" s="13" t="s">
        <v>48</v>
      </c>
      <c r="S1094" s="13" t="s">
        <v>37</v>
      </c>
      <c r="T1094" s="13" t="s">
        <v>195</v>
      </c>
      <c r="U1094" s="13" t="s">
        <v>196</v>
      </c>
      <c r="V1094" s="13" t="s">
        <v>197</v>
      </c>
      <c r="W1094" s="13" t="s">
        <v>95</v>
      </c>
      <c r="X1094" s="192">
        <v>10300000</v>
      </c>
      <c r="Y1094" s="193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85">
        <f t="shared" si="256"/>
        <v>80541.468000000008</v>
      </c>
      <c r="AD1094" s="141">
        <v>0.10440000000000001</v>
      </c>
      <c r="AE1094" s="186">
        <f t="shared" si="257"/>
        <v>0</v>
      </c>
      <c r="AF1094" s="186" t="str">
        <f>IF(AND(COUNTIFS($J$18:J1094,J1094)=1,AE1094=1),1,"")</f>
        <v/>
      </c>
      <c r="AG1094" s="186" t="str">
        <f>IF(C1094="","",IF(AND(COUNTIFS($J$18:J1094,J1094)=1,C1094&lt;&gt;""),1,""))</f>
        <v/>
      </c>
      <c r="AH1094" s="186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214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35</v>
      </c>
      <c r="B1095" s="179">
        <v>2020</v>
      </c>
      <c r="C1095" s="179">
        <v>6</v>
      </c>
      <c r="D1095" s="39" t="str">
        <f t="shared" si="252"/>
        <v>Q1</v>
      </c>
      <c r="E1095" s="13" t="s">
        <v>35</v>
      </c>
      <c r="F1095" s="179">
        <v>2020</v>
      </c>
      <c r="G1095" s="179">
        <v>9</v>
      </c>
      <c r="H1095" s="191"/>
      <c r="I1095" s="39" t="str">
        <f t="shared" si="254"/>
        <v>Q2</v>
      </c>
      <c r="J1095" s="191" t="s">
        <v>1270</v>
      </c>
      <c r="K1095" s="191" t="s">
        <v>1154</v>
      </c>
      <c r="L1095" s="17" t="s">
        <v>78</v>
      </c>
      <c r="M1095" s="13" t="s">
        <v>46</v>
      </c>
      <c r="N1095" s="13">
        <v>1</v>
      </c>
      <c r="O1095" s="13"/>
      <c r="P1095" s="39" t="str">
        <f t="shared" si="255"/>
        <v>MAIN UNIT</v>
      </c>
      <c r="Q1095" s="13" t="s">
        <v>47</v>
      </c>
      <c r="R1095" s="13" t="s">
        <v>48</v>
      </c>
      <c r="S1095" s="13" t="s">
        <v>37</v>
      </c>
      <c r="T1095" s="13" t="s">
        <v>195</v>
      </c>
      <c r="U1095" s="13" t="s">
        <v>196</v>
      </c>
      <c r="V1095" s="13" t="s">
        <v>197</v>
      </c>
      <c r="W1095" s="13" t="s">
        <v>95</v>
      </c>
      <c r="X1095" s="192">
        <v>10300000</v>
      </c>
      <c r="Y1095" s="193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85">
        <f t="shared" si="256"/>
        <v>80541.468000000008</v>
      </c>
      <c r="AD1095" s="141">
        <v>0.10440000000000001</v>
      </c>
      <c r="AE1095" s="186">
        <f t="shared" si="257"/>
        <v>0</v>
      </c>
      <c r="AF1095" s="186" t="str">
        <f>IF(AND(COUNTIFS($J$18:J1095,J1095)=1,AE1095=1),1,"")</f>
        <v/>
      </c>
      <c r="AG1095" s="186" t="str">
        <f>IF(C1095="","",IF(AND(COUNTIFS($J$18:J1095,J1095)=1,C1095&lt;&gt;""),1,""))</f>
        <v/>
      </c>
      <c r="AH1095" s="186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214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35</v>
      </c>
      <c r="B1096" s="179">
        <v>2020</v>
      </c>
      <c r="C1096" s="179">
        <v>6</v>
      </c>
      <c r="D1096" s="39" t="str">
        <f t="shared" si="252"/>
        <v>Q1</v>
      </c>
      <c r="E1096" s="13" t="s">
        <v>35</v>
      </c>
      <c r="F1096" s="179">
        <v>2020</v>
      </c>
      <c r="G1096" s="179">
        <v>9</v>
      </c>
      <c r="H1096" s="191"/>
      <c r="I1096" s="39" t="str">
        <f t="shared" si="254"/>
        <v>Q2</v>
      </c>
      <c r="J1096" s="191" t="s">
        <v>1270</v>
      </c>
      <c r="K1096" s="191" t="s">
        <v>1154</v>
      </c>
      <c r="L1096" s="17" t="s">
        <v>54</v>
      </c>
      <c r="M1096" s="13" t="s">
        <v>46</v>
      </c>
      <c r="N1096" s="13">
        <v>1</v>
      </c>
      <c r="O1096" s="13"/>
      <c r="P1096" s="39" t="str">
        <f t="shared" si="255"/>
        <v>MAIN UNIT</v>
      </c>
      <c r="Q1096" s="13" t="s">
        <v>47</v>
      </c>
      <c r="R1096" s="13" t="s">
        <v>48</v>
      </c>
      <c r="S1096" s="13" t="s">
        <v>37</v>
      </c>
      <c r="T1096" s="13" t="s">
        <v>195</v>
      </c>
      <c r="U1096" s="13" t="s">
        <v>196</v>
      </c>
      <c r="V1096" s="13" t="s">
        <v>197</v>
      </c>
      <c r="W1096" s="13" t="s">
        <v>95</v>
      </c>
      <c r="X1096" s="192">
        <v>8303704</v>
      </c>
      <c r="Y1096" s="193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85">
        <f t="shared" si="256"/>
        <v>64931.311650239993</v>
      </c>
      <c r="AD1096" s="141">
        <v>0.10440000000000001</v>
      </c>
      <c r="AE1096" s="186">
        <f t="shared" si="257"/>
        <v>0</v>
      </c>
      <c r="AF1096" s="186" t="str">
        <f>IF(AND(COUNTIFS($J$18:J1096,J1096)=1,AE1096=1),1,"")</f>
        <v/>
      </c>
      <c r="AG1096" s="186" t="str">
        <f>IF(C1096="","",IF(AND(COUNTIFS($J$18:J1096,J1096)=1,C1096&lt;&gt;""),1,""))</f>
        <v/>
      </c>
      <c r="AH1096" s="186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214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35</v>
      </c>
      <c r="B1097" s="179">
        <v>2020</v>
      </c>
      <c r="C1097" s="179">
        <v>6</v>
      </c>
      <c r="D1097" s="39" t="str">
        <f t="shared" si="252"/>
        <v>Q1</v>
      </c>
      <c r="E1097" s="13" t="s">
        <v>35</v>
      </c>
      <c r="F1097" s="179">
        <v>2020</v>
      </c>
      <c r="G1097" s="179">
        <v>9</v>
      </c>
      <c r="H1097" s="191"/>
      <c r="I1097" s="39" t="str">
        <f t="shared" si="254"/>
        <v>Q2</v>
      </c>
      <c r="J1097" s="191" t="s">
        <v>1270</v>
      </c>
      <c r="K1097" s="191" t="s">
        <v>1154</v>
      </c>
      <c r="L1097" s="17" t="s">
        <v>54</v>
      </c>
      <c r="M1097" s="13" t="s">
        <v>46</v>
      </c>
      <c r="N1097" s="13">
        <v>1</v>
      </c>
      <c r="O1097" s="13"/>
      <c r="P1097" s="39" t="str">
        <f t="shared" si="255"/>
        <v>MAIN UNIT</v>
      </c>
      <c r="Q1097" s="13" t="s">
        <v>47</v>
      </c>
      <c r="R1097" s="13" t="s">
        <v>48</v>
      </c>
      <c r="S1097" s="13" t="s">
        <v>37</v>
      </c>
      <c r="T1097" s="13" t="s">
        <v>195</v>
      </c>
      <c r="U1097" s="13" t="s">
        <v>196</v>
      </c>
      <c r="V1097" s="13" t="s">
        <v>197</v>
      </c>
      <c r="W1097" s="13" t="s">
        <v>95</v>
      </c>
      <c r="X1097" s="192">
        <v>8303704</v>
      </c>
      <c r="Y1097" s="193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85">
        <f t="shared" si="256"/>
        <v>64931.311650239993</v>
      </c>
      <c r="AD1097" s="141">
        <v>0.10440000000000001</v>
      </c>
      <c r="AE1097" s="186">
        <f t="shared" si="257"/>
        <v>0</v>
      </c>
      <c r="AF1097" s="186" t="str">
        <f>IF(AND(COUNTIFS($J$18:J1097,J1097)=1,AE1097=1),1,"")</f>
        <v/>
      </c>
      <c r="AG1097" s="186" t="str">
        <f>IF(C1097="","",IF(AND(COUNTIFS($J$18:J1097,J1097)=1,C1097&lt;&gt;""),1,""))</f>
        <v/>
      </c>
      <c r="AH1097" s="186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214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35</v>
      </c>
      <c r="B1098" s="179">
        <v>2020</v>
      </c>
      <c r="C1098" s="179">
        <v>7</v>
      </c>
      <c r="D1098" s="39" t="str">
        <f t="shared" si="252"/>
        <v>Q2</v>
      </c>
      <c r="E1098" s="13" t="s">
        <v>35</v>
      </c>
      <c r="F1098" s="179">
        <v>2020</v>
      </c>
      <c r="G1098" s="179">
        <v>9</v>
      </c>
      <c r="H1098" s="191"/>
      <c r="I1098" s="39" t="str">
        <f t="shared" si="254"/>
        <v>Q2</v>
      </c>
      <c r="J1098" s="191" t="s">
        <v>1271</v>
      </c>
      <c r="K1098" s="191" t="s">
        <v>1272</v>
      </c>
      <c r="L1098" s="17" t="s">
        <v>78</v>
      </c>
      <c r="M1098" s="13" t="s">
        <v>46</v>
      </c>
      <c r="N1098" s="13">
        <v>1</v>
      </c>
      <c r="O1098" s="13"/>
      <c r="P1098" s="39" t="str">
        <f t="shared" si="255"/>
        <v>MAIN UNIT</v>
      </c>
      <c r="Q1098" s="13" t="s">
        <v>1025</v>
      </c>
      <c r="R1098" s="13" t="s">
        <v>48</v>
      </c>
      <c r="S1098" s="13" t="s">
        <v>37</v>
      </c>
      <c r="T1098" s="13" t="s">
        <v>74</v>
      </c>
      <c r="U1098" s="13" t="s">
        <v>57</v>
      </c>
      <c r="V1098" s="13" t="s">
        <v>88</v>
      </c>
      <c r="W1098" s="13" t="s">
        <v>650</v>
      </c>
      <c r="X1098" s="192">
        <v>850000</v>
      </c>
      <c r="Y1098" s="193" t="s">
        <v>1022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85">
        <f t="shared" si="256"/>
        <v>98260</v>
      </c>
      <c r="AD1098" s="141">
        <v>0.11559999999999999</v>
      </c>
      <c r="AE1098" s="186">
        <f t="shared" si="257"/>
        <v>1</v>
      </c>
      <c r="AF1098" s="186">
        <f>IF(AND(COUNTIFS($J$18:J1098,J1098)=1,AE1098=1),1,"")</f>
        <v>1</v>
      </c>
      <c r="AG1098" s="186">
        <f>IF(C1098="","",IF(AND(COUNTIFS($J$18:J1098,J1098)=1,C1098&lt;&gt;""),1,""))</f>
        <v>1</v>
      </c>
      <c r="AH1098" s="186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214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35</v>
      </c>
      <c r="B1099" s="179">
        <v>2020</v>
      </c>
      <c r="C1099" s="179">
        <v>7</v>
      </c>
      <c r="D1099" s="39" t="str">
        <f t="shared" si="252"/>
        <v>Q2</v>
      </c>
      <c r="E1099" s="13" t="s">
        <v>35</v>
      </c>
      <c r="F1099" s="179">
        <v>2020</v>
      </c>
      <c r="G1099" s="179">
        <v>9</v>
      </c>
      <c r="H1099" s="191"/>
      <c r="I1099" s="39" t="str">
        <f t="shared" si="254"/>
        <v>Q2</v>
      </c>
      <c r="J1099" s="191" t="s">
        <v>1271</v>
      </c>
      <c r="K1099" s="191" t="s">
        <v>1272</v>
      </c>
      <c r="L1099" s="17" t="s">
        <v>78</v>
      </c>
      <c r="M1099" s="13" t="s">
        <v>46</v>
      </c>
      <c r="N1099" s="13">
        <v>1</v>
      </c>
      <c r="O1099" s="13"/>
      <c r="P1099" s="39" t="str">
        <f t="shared" si="255"/>
        <v>MAIN UNIT</v>
      </c>
      <c r="Q1099" s="13" t="s">
        <v>1025</v>
      </c>
      <c r="R1099" s="13" t="s">
        <v>48</v>
      </c>
      <c r="S1099" s="13" t="s">
        <v>37</v>
      </c>
      <c r="T1099" s="13" t="s">
        <v>74</v>
      </c>
      <c r="U1099" s="13" t="s">
        <v>57</v>
      </c>
      <c r="V1099" s="13" t="s">
        <v>88</v>
      </c>
      <c r="W1099" s="13" t="s">
        <v>650</v>
      </c>
      <c r="X1099" s="192">
        <v>850000</v>
      </c>
      <c r="Y1099" s="193" t="s">
        <v>1022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85">
        <f t="shared" si="256"/>
        <v>98260</v>
      </c>
      <c r="AD1099" s="141">
        <v>0.11559999999999999</v>
      </c>
      <c r="AE1099" s="186">
        <f t="shared" si="257"/>
        <v>1</v>
      </c>
      <c r="AF1099" s="186" t="str">
        <f>IF(AND(COUNTIFS($J$18:J1099,J1099)=1,AE1099=1),1,"")</f>
        <v/>
      </c>
      <c r="AG1099" s="186" t="str">
        <f>IF(C1099="","",IF(AND(COUNTIFS($J$18:J1099,J1099)=1,C1099&lt;&gt;""),1,""))</f>
        <v/>
      </c>
      <c r="AH1099" s="186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214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35</v>
      </c>
      <c r="B1100" s="179">
        <v>2020</v>
      </c>
      <c r="C1100" s="179">
        <v>7</v>
      </c>
      <c r="D1100" s="39" t="str">
        <f t="shared" si="252"/>
        <v>Q2</v>
      </c>
      <c r="E1100" s="13" t="s">
        <v>35</v>
      </c>
      <c r="F1100" s="179">
        <v>2020</v>
      </c>
      <c r="G1100" s="179">
        <v>9</v>
      </c>
      <c r="H1100" s="191"/>
      <c r="I1100" s="39" t="str">
        <f t="shared" si="254"/>
        <v>Q2</v>
      </c>
      <c r="J1100" s="191" t="s">
        <v>1271</v>
      </c>
      <c r="K1100" s="191" t="s">
        <v>1272</v>
      </c>
      <c r="L1100" s="17" t="s">
        <v>54</v>
      </c>
      <c r="M1100" s="13" t="s">
        <v>46</v>
      </c>
      <c r="N1100" s="13">
        <v>1</v>
      </c>
      <c r="O1100" s="13"/>
      <c r="P1100" s="39" t="str">
        <f t="shared" si="255"/>
        <v>MAIN UNIT</v>
      </c>
      <c r="Q1100" s="13" t="s">
        <v>1025</v>
      </c>
      <c r="R1100" s="13" t="s">
        <v>48</v>
      </c>
      <c r="S1100" s="13" t="s">
        <v>37</v>
      </c>
      <c r="T1100" s="13" t="s">
        <v>74</v>
      </c>
      <c r="U1100" s="13" t="s">
        <v>57</v>
      </c>
      <c r="V1100" s="13" t="s">
        <v>88</v>
      </c>
      <c r="W1100" s="13" t="s">
        <v>650</v>
      </c>
      <c r="X1100" s="192">
        <v>900000</v>
      </c>
      <c r="Y1100" s="193" t="s">
        <v>1022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85">
        <f t="shared" si="256"/>
        <v>104040</v>
      </c>
      <c r="AD1100" s="141">
        <v>0.11559999999999999</v>
      </c>
      <c r="AE1100" s="186">
        <f t="shared" si="257"/>
        <v>1</v>
      </c>
      <c r="AF1100" s="186" t="str">
        <f>IF(AND(COUNTIFS($J$18:J1100,J1100)=1,AE1100=1),1,"")</f>
        <v/>
      </c>
      <c r="AG1100" s="186" t="str">
        <f>IF(C1100="","",IF(AND(COUNTIFS($J$18:J1100,J1100)=1,C1100&lt;&gt;""),1,""))</f>
        <v/>
      </c>
      <c r="AH1100" s="186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214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35</v>
      </c>
      <c r="B1101" s="179">
        <v>2020</v>
      </c>
      <c r="C1101" s="179">
        <v>7</v>
      </c>
      <c r="D1101" s="39" t="str">
        <f t="shared" si="252"/>
        <v>Q2</v>
      </c>
      <c r="E1101" s="13" t="s">
        <v>35</v>
      </c>
      <c r="F1101" s="179">
        <v>2020</v>
      </c>
      <c r="G1101" s="179">
        <v>10</v>
      </c>
      <c r="H1101" s="191"/>
      <c r="I1101" s="39" t="str">
        <f t="shared" si="254"/>
        <v>Q3</v>
      </c>
      <c r="J1101" s="191" t="s">
        <v>1273</v>
      </c>
      <c r="K1101" s="191" t="s">
        <v>1274</v>
      </c>
      <c r="L1101" s="17" t="s">
        <v>54</v>
      </c>
      <c r="M1101" s="13" t="s">
        <v>46</v>
      </c>
      <c r="N1101" s="13">
        <v>1</v>
      </c>
      <c r="O1101" s="13"/>
      <c r="P1101" s="39" t="str">
        <f t="shared" si="255"/>
        <v>MAIN UNIT</v>
      </c>
      <c r="Q1101" s="13" t="s">
        <v>47</v>
      </c>
      <c r="R1101" s="13" t="s">
        <v>48</v>
      </c>
      <c r="S1101" s="13" t="s">
        <v>38</v>
      </c>
      <c r="T1101" s="13" t="s">
        <v>324</v>
      </c>
      <c r="U1101" s="13" t="s">
        <v>136</v>
      </c>
      <c r="V1101" s="13" t="s">
        <v>1275</v>
      </c>
      <c r="W1101" s="13" t="s">
        <v>50</v>
      </c>
      <c r="X1101" s="192">
        <v>840000</v>
      </c>
      <c r="Y1101" s="193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85">
        <f t="shared" si="256"/>
        <v>135163.4336283186</v>
      </c>
      <c r="AD1101" s="141">
        <v>0.16020000000000001</v>
      </c>
      <c r="AE1101" s="186">
        <f t="shared" si="257"/>
        <v>0</v>
      </c>
      <c r="AF1101" s="186" t="str">
        <f>IF(AND(COUNTIFS($J$18:J1101,J1101)=1,AE1101=1),1,"")</f>
        <v/>
      </c>
      <c r="AG1101" s="186">
        <f>IF(C1101="","",IF(AND(COUNTIFS($J$18:J1101,J1101)=1,C1101&lt;&gt;""),1,""))</f>
        <v>1</v>
      </c>
      <c r="AH1101" s="186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214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35</v>
      </c>
      <c r="B1102" s="179">
        <v>2020</v>
      </c>
      <c r="C1102" s="179">
        <v>7</v>
      </c>
      <c r="D1102" s="39" t="str">
        <f t="shared" si="252"/>
        <v>Q2</v>
      </c>
      <c r="E1102" s="13" t="s">
        <v>35</v>
      </c>
      <c r="F1102" s="179">
        <v>2020</v>
      </c>
      <c r="G1102" s="179">
        <v>9</v>
      </c>
      <c r="H1102" s="191"/>
      <c r="I1102" s="39" t="str">
        <f t="shared" si="254"/>
        <v>Q2</v>
      </c>
      <c r="J1102" s="191" t="s">
        <v>1276</v>
      </c>
      <c r="K1102" s="191" t="s">
        <v>1277</v>
      </c>
      <c r="L1102" s="17" t="s">
        <v>54</v>
      </c>
      <c r="M1102" s="13" t="s">
        <v>46</v>
      </c>
      <c r="N1102" s="13">
        <v>1</v>
      </c>
      <c r="O1102" s="13"/>
      <c r="P1102" s="39" t="str">
        <f t="shared" si="255"/>
        <v>MAIN UNIT</v>
      </c>
      <c r="Q1102" s="13" t="s">
        <v>47</v>
      </c>
      <c r="R1102" s="13" t="s">
        <v>48</v>
      </c>
      <c r="S1102" s="13" t="s">
        <v>36</v>
      </c>
      <c r="T1102" s="13" t="s">
        <v>64</v>
      </c>
      <c r="U1102" s="13" t="s">
        <v>65</v>
      </c>
      <c r="V1102" s="13" t="s">
        <v>1278</v>
      </c>
      <c r="W1102" s="13" t="s">
        <v>1017</v>
      </c>
      <c r="X1102" s="192">
        <v>10000000</v>
      </c>
      <c r="Y1102" s="193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85">
        <f t="shared" si="256"/>
        <v>91003.5</v>
      </c>
      <c r="AD1102" s="141">
        <v>0.1215</v>
      </c>
      <c r="AE1102" s="186">
        <f t="shared" si="257"/>
        <v>0</v>
      </c>
      <c r="AF1102" s="186" t="str">
        <f>IF(AND(COUNTIFS($J$18:J1102,J1102)=1,AE1102=1),1,"")</f>
        <v/>
      </c>
      <c r="AG1102" s="186">
        <f>IF(C1102="","",IF(AND(COUNTIFS($J$18:J1102,J1102)=1,C1102&lt;&gt;""),1,""))</f>
        <v>1</v>
      </c>
      <c r="AH1102" s="186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214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35</v>
      </c>
      <c r="B1103" s="179">
        <v>2020</v>
      </c>
      <c r="C1103" s="179">
        <v>7</v>
      </c>
      <c r="D1103" s="39" t="str">
        <f t="shared" si="252"/>
        <v>Q2</v>
      </c>
      <c r="E1103" s="13" t="s">
        <v>35</v>
      </c>
      <c r="F1103" s="179">
        <v>2020</v>
      </c>
      <c r="G1103" s="179">
        <v>9</v>
      </c>
      <c r="H1103" s="191"/>
      <c r="I1103" s="39" t="str">
        <f t="shared" si="254"/>
        <v>Q2</v>
      </c>
      <c r="J1103" s="191" t="s">
        <v>1276</v>
      </c>
      <c r="K1103" s="191" t="s">
        <v>1277</v>
      </c>
      <c r="L1103" s="17" t="s">
        <v>54</v>
      </c>
      <c r="M1103" s="13" t="s">
        <v>46</v>
      </c>
      <c r="N1103" s="13">
        <v>1</v>
      </c>
      <c r="O1103" s="13"/>
      <c r="P1103" s="39" t="str">
        <f t="shared" si="255"/>
        <v>MAIN UNIT</v>
      </c>
      <c r="Q1103" s="13" t="s">
        <v>47</v>
      </c>
      <c r="R1103" s="13" t="s">
        <v>48</v>
      </c>
      <c r="S1103" s="13" t="s">
        <v>36</v>
      </c>
      <c r="T1103" s="13" t="s">
        <v>64</v>
      </c>
      <c r="U1103" s="13" t="s">
        <v>65</v>
      </c>
      <c r="V1103" s="13" t="s">
        <v>1278</v>
      </c>
      <c r="W1103" s="13" t="s">
        <v>1017</v>
      </c>
      <c r="X1103" s="192">
        <v>10000000</v>
      </c>
      <c r="Y1103" s="193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85">
        <f t="shared" si="256"/>
        <v>91003.5</v>
      </c>
      <c r="AD1103" s="141">
        <v>0.1215</v>
      </c>
      <c r="AE1103" s="186">
        <f t="shared" si="257"/>
        <v>0</v>
      </c>
      <c r="AF1103" s="186" t="str">
        <f>IF(AND(COUNTIFS($J$18:J1103,J1103)=1,AE1103=1),1,"")</f>
        <v/>
      </c>
      <c r="AG1103" s="186" t="str">
        <f>IF(C1103="","",IF(AND(COUNTIFS($J$18:J1103,J1103)=1,C1103&lt;&gt;""),1,""))</f>
        <v/>
      </c>
      <c r="AH1103" s="186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214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35</v>
      </c>
      <c r="B1104" s="179">
        <v>2020</v>
      </c>
      <c r="C1104" s="179">
        <v>7</v>
      </c>
      <c r="D1104" s="39" t="str">
        <f t="shared" si="252"/>
        <v>Q2</v>
      </c>
      <c r="E1104" s="13" t="s">
        <v>35</v>
      </c>
      <c r="F1104" s="179">
        <v>2020</v>
      </c>
      <c r="G1104" s="179">
        <v>9</v>
      </c>
      <c r="H1104" s="191"/>
      <c r="I1104" s="39" t="str">
        <f t="shared" si="254"/>
        <v>Q2</v>
      </c>
      <c r="J1104" s="191" t="s">
        <v>1276</v>
      </c>
      <c r="K1104" s="191" t="s">
        <v>1277</v>
      </c>
      <c r="L1104" s="17" t="s">
        <v>78</v>
      </c>
      <c r="M1104" s="13" t="s">
        <v>46</v>
      </c>
      <c r="N1104" s="13">
        <v>1</v>
      </c>
      <c r="O1104" s="13"/>
      <c r="P1104" s="39" t="str">
        <f t="shared" si="255"/>
        <v>MAIN UNIT</v>
      </c>
      <c r="Q1104" s="13" t="s">
        <v>47</v>
      </c>
      <c r="R1104" s="13" t="s">
        <v>48</v>
      </c>
      <c r="S1104" s="13" t="s">
        <v>36</v>
      </c>
      <c r="T1104" s="13" t="s">
        <v>64</v>
      </c>
      <c r="U1104" s="13" t="s">
        <v>65</v>
      </c>
      <c r="V1104" s="13" t="s">
        <v>1278</v>
      </c>
      <c r="W1104" s="13" t="s">
        <v>1017</v>
      </c>
      <c r="X1104" s="192">
        <v>14200000</v>
      </c>
      <c r="Y1104" s="193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85">
        <f t="shared" si="256"/>
        <v>129224.97</v>
      </c>
      <c r="AD1104" s="141">
        <v>0.1215</v>
      </c>
      <c r="AE1104" s="186">
        <f t="shared" si="257"/>
        <v>0</v>
      </c>
      <c r="AF1104" s="186" t="str">
        <f>IF(AND(COUNTIFS($J$18:J1104,J1104)=1,AE1104=1),1,"")</f>
        <v/>
      </c>
      <c r="AG1104" s="186" t="str">
        <f>IF(C1104="","",IF(AND(COUNTIFS($J$18:J1104,J1104)=1,C1104&lt;&gt;""),1,""))</f>
        <v/>
      </c>
      <c r="AH1104" s="186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214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35</v>
      </c>
      <c r="B1105" s="179">
        <v>2020</v>
      </c>
      <c r="C1105" s="179">
        <v>7</v>
      </c>
      <c r="D1105" s="39" t="str">
        <f t="shared" si="252"/>
        <v>Q2</v>
      </c>
      <c r="E1105" s="13" t="s">
        <v>35</v>
      </c>
      <c r="F1105" s="179">
        <v>2020</v>
      </c>
      <c r="G1105" s="179">
        <v>9</v>
      </c>
      <c r="H1105" s="191"/>
      <c r="I1105" s="39" t="str">
        <f t="shared" si="254"/>
        <v>Q2</v>
      </c>
      <c r="J1105" s="191" t="s">
        <v>1279</v>
      </c>
      <c r="K1105" s="191" t="s">
        <v>1244</v>
      </c>
      <c r="L1105" s="17" t="s">
        <v>54</v>
      </c>
      <c r="M1105" s="13" t="s">
        <v>46</v>
      </c>
      <c r="N1105" s="13">
        <v>1</v>
      </c>
      <c r="O1105" s="13"/>
      <c r="P1105" s="39" t="str">
        <f t="shared" si="255"/>
        <v>MAIN UNIT</v>
      </c>
      <c r="Q1105" s="13" t="s">
        <v>47</v>
      </c>
      <c r="R1105" s="13" t="s">
        <v>48</v>
      </c>
      <c r="S1105" s="13" t="s">
        <v>36</v>
      </c>
      <c r="T1105" s="13" t="s">
        <v>64</v>
      </c>
      <c r="U1105" s="13" t="s">
        <v>65</v>
      </c>
      <c r="V1105" s="13" t="s">
        <v>1038</v>
      </c>
      <c r="W1105" s="13" t="s">
        <v>1017</v>
      </c>
      <c r="X1105" s="192">
        <v>7942000</v>
      </c>
      <c r="Y1105" s="193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85">
        <f t="shared" si="256"/>
        <v>87146.374699999986</v>
      </c>
      <c r="AD1105" s="141">
        <v>0.14649999999999999</v>
      </c>
      <c r="AE1105" s="186">
        <f t="shared" si="257"/>
        <v>0</v>
      </c>
      <c r="AF1105" s="186" t="str">
        <f>IF(AND(COUNTIFS($J$18:J1105,J1105)=1,AE1105=1),1,"")</f>
        <v/>
      </c>
      <c r="AG1105" s="186">
        <f>IF(C1105="","",IF(AND(COUNTIFS($J$18:J1105,J1105)=1,C1105&lt;&gt;""),1,""))</f>
        <v>1</v>
      </c>
      <c r="AH1105" s="186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214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35</v>
      </c>
      <c r="B1106" s="179">
        <v>2020</v>
      </c>
      <c r="C1106" s="179">
        <v>7</v>
      </c>
      <c r="D1106" s="39" t="str">
        <f t="shared" si="252"/>
        <v>Q2</v>
      </c>
      <c r="E1106" s="13" t="s">
        <v>35</v>
      </c>
      <c r="F1106" s="179">
        <v>2020</v>
      </c>
      <c r="G1106" s="179">
        <v>9</v>
      </c>
      <c r="H1106" s="191"/>
      <c r="I1106" s="39" t="str">
        <f t="shared" si="254"/>
        <v>Q2</v>
      </c>
      <c r="J1106" s="191" t="s">
        <v>1280</v>
      </c>
      <c r="K1106" s="191" t="s">
        <v>1114</v>
      </c>
      <c r="L1106" s="17" t="s">
        <v>78</v>
      </c>
      <c r="M1106" s="13" t="s">
        <v>46</v>
      </c>
      <c r="N1106" s="13">
        <v>1</v>
      </c>
      <c r="O1106" s="13"/>
      <c r="P1106" s="39" t="str">
        <f t="shared" si="255"/>
        <v>MAIN UNIT</v>
      </c>
      <c r="Q1106" s="13" t="s">
        <v>47</v>
      </c>
      <c r="R1106" s="13" t="s">
        <v>48</v>
      </c>
      <c r="S1106" s="13" t="s">
        <v>36</v>
      </c>
      <c r="T1106" s="13" t="s">
        <v>64</v>
      </c>
      <c r="U1106" s="13" t="s">
        <v>65</v>
      </c>
      <c r="V1106" s="13" t="s">
        <v>1029</v>
      </c>
      <c r="W1106" s="13" t="s">
        <v>1017</v>
      </c>
      <c r="X1106" s="192">
        <v>13000000</v>
      </c>
      <c r="Y1106" s="193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85">
        <f t="shared" si="256"/>
        <v>104867.48999999999</v>
      </c>
      <c r="AD1106" s="141">
        <v>0.1077</v>
      </c>
      <c r="AE1106" s="186">
        <f t="shared" si="257"/>
        <v>0</v>
      </c>
      <c r="AF1106" s="186" t="str">
        <f>IF(AND(COUNTIFS($J$18:J1106,J1106)=1,AE1106=1),1,"")</f>
        <v/>
      </c>
      <c r="AG1106" s="186">
        <f>IF(C1106="","",IF(AND(COUNTIFS($J$18:J1106,J1106)=1,C1106&lt;&gt;""),1,""))</f>
        <v>1</v>
      </c>
      <c r="AH1106" s="186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214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35</v>
      </c>
      <c r="B1107" s="179">
        <v>2020</v>
      </c>
      <c r="C1107" s="179">
        <v>7</v>
      </c>
      <c r="D1107" s="39" t="str">
        <f t="shared" si="252"/>
        <v>Q2</v>
      </c>
      <c r="E1107" s="13" t="s">
        <v>35</v>
      </c>
      <c r="F1107" s="179">
        <v>2020</v>
      </c>
      <c r="G1107" s="179">
        <v>9</v>
      </c>
      <c r="H1107" s="191"/>
      <c r="I1107" s="39" t="str">
        <f t="shared" si="254"/>
        <v>Q2</v>
      </c>
      <c r="J1107" s="191" t="s">
        <v>1280</v>
      </c>
      <c r="K1107" s="191" t="s">
        <v>1114</v>
      </c>
      <c r="L1107" s="17" t="s">
        <v>78</v>
      </c>
      <c r="M1107" s="13" t="s">
        <v>46</v>
      </c>
      <c r="N1107" s="13">
        <v>1</v>
      </c>
      <c r="O1107" s="13"/>
      <c r="P1107" s="39" t="str">
        <f t="shared" si="255"/>
        <v>MAIN UNIT</v>
      </c>
      <c r="Q1107" s="13" t="s">
        <v>47</v>
      </c>
      <c r="R1107" s="13" t="s">
        <v>48</v>
      </c>
      <c r="S1107" s="13" t="s">
        <v>36</v>
      </c>
      <c r="T1107" s="13" t="s">
        <v>64</v>
      </c>
      <c r="U1107" s="13" t="s">
        <v>65</v>
      </c>
      <c r="V1107" s="13" t="s">
        <v>1029</v>
      </c>
      <c r="W1107" s="13" t="s">
        <v>1017</v>
      </c>
      <c r="X1107" s="192">
        <v>13000000</v>
      </c>
      <c r="Y1107" s="193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85">
        <f t="shared" si="256"/>
        <v>104867.48999999999</v>
      </c>
      <c r="AD1107" s="141">
        <v>0.1077</v>
      </c>
      <c r="AE1107" s="186">
        <f t="shared" si="257"/>
        <v>0</v>
      </c>
      <c r="AF1107" s="186" t="str">
        <f>IF(AND(COUNTIFS($J$18:J1107,J1107)=1,AE1107=1),1,"")</f>
        <v/>
      </c>
      <c r="AG1107" s="186" t="str">
        <f>IF(C1107="","",IF(AND(COUNTIFS($J$18:J1107,J1107)=1,C1107&lt;&gt;""),1,""))</f>
        <v/>
      </c>
      <c r="AH1107" s="186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214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35</v>
      </c>
      <c r="B1108" s="179">
        <v>2020</v>
      </c>
      <c r="C1108" s="179">
        <v>7</v>
      </c>
      <c r="D1108" s="39" t="str">
        <f t="shared" si="252"/>
        <v>Q2</v>
      </c>
      <c r="E1108" s="13" t="s">
        <v>35</v>
      </c>
      <c r="F1108" s="179">
        <v>2020</v>
      </c>
      <c r="G1108" s="179">
        <v>9</v>
      </c>
      <c r="H1108" s="191"/>
      <c r="I1108" s="39" t="str">
        <f t="shared" si="254"/>
        <v>Q2</v>
      </c>
      <c r="J1108" s="191" t="s">
        <v>1280</v>
      </c>
      <c r="K1108" s="191" t="s">
        <v>1114</v>
      </c>
      <c r="L1108" s="17" t="s">
        <v>54</v>
      </c>
      <c r="M1108" s="13" t="s">
        <v>46</v>
      </c>
      <c r="N1108" s="13">
        <v>1</v>
      </c>
      <c r="O1108" s="13"/>
      <c r="P1108" s="39" t="str">
        <f t="shared" si="255"/>
        <v>MAIN UNIT</v>
      </c>
      <c r="Q1108" s="13" t="s">
        <v>47</v>
      </c>
      <c r="R1108" s="13" t="s">
        <v>48</v>
      </c>
      <c r="S1108" s="13" t="s">
        <v>36</v>
      </c>
      <c r="T1108" s="13" t="s">
        <v>64</v>
      </c>
      <c r="U1108" s="13" t="s">
        <v>65</v>
      </c>
      <c r="V1108" s="13" t="s">
        <v>1029</v>
      </c>
      <c r="W1108" s="13" t="s">
        <v>1017</v>
      </c>
      <c r="X1108" s="192">
        <v>9240000</v>
      </c>
      <c r="Y1108" s="193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85">
        <f t="shared" si="256"/>
        <v>74536.585200000001</v>
      </c>
      <c r="AD1108" s="141">
        <v>0.1077</v>
      </c>
      <c r="AE1108" s="186">
        <f t="shared" si="257"/>
        <v>0</v>
      </c>
      <c r="AF1108" s="186" t="str">
        <f>IF(AND(COUNTIFS($J$18:J1108,J1108)=1,AE1108=1),1,"")</f>
        <v/>
      </c>
      <c r="AG1108" s="186" t="str">
        <f>IF(C1108="","",IF(AND(COUNTIFS($J$18:J1108,J1108)=1,C1108&lt;&gt;""),1,""))</f>
        <v/>
      </c>
      <c r="AH1108" s="186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214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35</v>
      </c>
      <c r="B1109" s="179">
        <v>2020</v>
      </c>
      <c r="C1109" s="179">
        <v>7</v>
      </c>
      <c r="D1109" s="39" t="str">
        <f t="shared" si="252"/>
        <v>Q2</v>
      </c>
      <c r="E1109" s="13" t="s">
        <v>35</v>
      </c>
      <c r="F1109" s="179">
        <v>2020</v>
      </c>
      <c r="G1109" s="179">
        <v>9</v>
      </c>
      <c r="H1109" s="191"/>
      <c r="I1109" s="39" t="str">
        <f t="shared" si="254"/>
        <v>Q2</v>
      </c>
      <c r="J1109" s="191" t="s">
        <v>1280</v>
      </c>
      <c r="K1109" s="191" t="s">
        <v>1114</v>
      </c>
      <c r="L1109" s="17" t="s">
        <v>54</v>
      </c>
      <c r="M1109" s="13" t="s">
        <v>46</v>
      </c>
      <c r="N1109" s="13">
        <v>1</v>
      </c>
      <c r="O1109" s="13"/>
      <c r="P1109" s="39" t="str">
        <f t="shared" si="255"/>
        <v>MAIN UNIT</v>
      </c>
      <c r="Q1109" s="13" t="s">
        <v>47</v>
      </c>
      <c r="R1109" s="13" t="s">
        <v>48</v>
      </c>
      <c r="S1109" s="13" t="s">
        <v>36</v>
      </c>
      <c r="T1109" s="13" t="s">
        <v>64</v>
      </c>
      <c r="U1109" s="13" t="s">
        <v>65</v>
      </c>
      <c r="V1109" s="13" t="s">
        <v>1029</v>
      </c>
      <c r="W1109" s="13" t="s">
        <v>1017</v>
      </c>
      <c r="X1109" s="192">
        <v>9240000</v>
      </c>
      <c r="Y1109" s="193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85">
        <f t="shared" si="256"/>
        <v>74536.585200000001</v>
      </c>
      <c r="AD1109" s="141">
        <v>0.1077</v>
      </c>
      <c r="AE1109" s="186">
        <f t="shared" si="257"/>
        <v>0</v>
      </c>
      <c r="AF1109" s="186" t="str">
        <f>IF(AND(COUNTIFS($J$18:J1109,J1109)=1,AE1109=1),1,"")</f>
        <v/>
      </c>
      <c r="AG1109" s="186" t="str">
        <f>IF(C1109="","",IF(AND(COUNTIFS($J$18:J1109,J1109)=1,C1109&lt;&gt;""),1,""))</f>
        <v/>
      </c>
      <c r="AH1109" s="186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214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35</v>
      </c>
      <c r="B1110" s="179">
        <v>2020</v>
      </c>
      <c r="C1110" s="179">
        <v>7</v>
      </c>
      <c r="D1110" s="39" t="str">
        <f t="shared" si="252"/>
        <v>Q2</v>
      </c>
      <c r="E1110" s="13" t="s">
        <v>35</v>
      </c>
      <c r="F1110" s="179">
        <v>2020</v>
      </c>
      <c r="G1110" s="179">
        <v>9</v>
      </c>
      <c r="H1110" s="191"/>
      <c r="I1110" s="39" t="str">
        <f t="shared" si="254"/>
        <v>Q2</v>
      </c>
      <c r="J1110" s="191" t="s">
        <v>1281</v>
      </c>
      <c r="K1110" s="191" t="s">
        <v>1282</v>
      </c>
      <c r="L1110" s="17" t="s">
        <v>78</v>
      </c>
      <c r="M1110" s="13" t="s">
        <v>46</v>
      </c>
      <c r="N1110" s="13">
        <v>1</v>
      </c>
      <c r="O1110" s="13"/>
      <c r="P1110" s="39" t="str">
        <f t="shared" si="255"/>
        <v>MAIN UNIT</v>
      </c>
      <c r="Q1110" s="13" t="s">
        <v>47</v>
      </c>
      <c r="R1110" s="13" t="s">
        <v>48</v>
      </c>
      <c r="S1110" s="13" t="s">
        <v>36</v>
      </c>
      <c r="T1110" s="13" t="s">
        <v>64</v>
      </c>
      <c r="U1110" s="13" t="s">
        <v>65</v>
      </c>
      <c r="V1110" s="13" t="s">
        <v>1029</v>
      </c>
      <c r="W1110" s="13" t="s">
        <v>50</v>
      </c>
      <c r="X1110" s="192">
        <v>775000</v>
      </c>
      <c r="Y1110" s="193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85">
        <f t="shared" si="256"/>
        <v>71532.5</v>
      </c>
      <c r="AD1110" s="141">
        <v>9.2299999999999993E-2</v>
      </c>
      <c r="AE1110" s="186">
        <f t="shared" si="257"/>
        <v>0</v>
      </c>
      <c r="AF1110" s="186" t="str">
        <f>IF(AND(COUNTIFS($J$18:J1110,J1110)=1,AE1110=1),1,"")</f>
        <v/>
      </c>
      <c r="AG1110" s="186">
        <f>IF(C1110="","",IF(AND(COUNTIFS($J$18:J1110,J1110)=1,C1110&lt;&gt;""),1,""))</f>
        <v>1</v>
      </c>
      <c r="AH1110" s="186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214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35</v>
      </c>
      <c r="B1111" s="179">
        <v>2020</v>
      </c>
      <c r="C1111" s="179">
        <v>7</v>
      </c>
      <c r="D1111" s="39" t="str">
        <f t="shared" si="252"/>
        <v>Q2</v>
      </c>
      <c r="E1111" s="13" t="s">
        <v>35</v>
      </c>
      <c r="F1111" s="179">
        <v>2020</v>
      </c>
      <c r="G1111" s="179">
        <v>9</v>
      </c>
      <c r="H1111" s="191"/>
      <c r="I1111" s="39" t="str">
        <f t="shared" si="254"/>
        <v>Q2</v>
      </c>
      <c r="J1111" s="191" t="s">
        <v>1283</v>
      </c>
      <c r="K1111" s="191" t="s">
        <v>1284</v>
      </c>
      <c r="L1111" s="17" t="s">
        <v>78</v>
      </c>
      <c r="M1111" s="13" t="s">
        <v>46</v>
      </c>
      <c r="N1111" s="13">
        <v>1</v>
      </c>
      <c r="O1111" s="13"/>
      <c r="P1111" s="39" t="str">
        <f t="shared" si="255"/>
        <v>MAIN UNIT</v>
      </c>
      <c r="Q1111" s="13" t="s">
        <v>47</v>
      </c>
      <c r="R1111" s="13" t="s">
        <v>48</v>
      </c>
      <c r="S1111" s="13" t="s">
        <v>36</v>
      </c>
      <c r="T1111" s="13" t="s">
        <v>64</v>
      </c>
      <c r="U1111" s="13" t="s">
        <v>65</v>
      </c>
      <c r="V1111" s="13" t="s">
        <v>1029</v>
      </c>
      <c r="W1111" s="13" t="s">
        <v>1017</v>
      </c>
      <c r="X1111" s="192">
        <v>14000000</v>
      </c>
      <c r="Y1111" s="193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85">
        <f t="shared" si="256"/>
        <v>159072.62</v>
      </c>
      <c r="AD1111" s="141">
        <v>0.1517</v>
      </c>
      <c r="AE1111" s="186">
        <f t="shared" si="257"/>
        <v>0</v>
      </c>
      <c r="AF1111" s="186" t="str">
        <f>IF(AND(COUNTIFS($J$18:J1111,J1111)=1,AE1111=1),1,"")</f>
        <v/>
      </c>
      <c r="AG1111" s="186">
        <f>IF(C1111="","",IF(AND(COUNTIFS($J$18:J1111,J1111)=1,C1111&lt;&gt;""),1,""))</f>
        <v>1</v>
      </c>
      <c r="AH1111" s="186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214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35</v>
      </c>
      <c r="B1112" s="179">
        <v>2020</v>
      </c>
      <c r="C1112" s="179">
        <v>7</v>
      </c>
      <c r="D1112" s="39" t="str">
        <f t="shared" si="252"/>
        <v>Q2</v>
      </c>
      <c r="E1112" s="13" t="s">
        <v>35</v>
      </c>
      <c r="F1112" s="179">
        <v>2020</v>
      </c>
      <c r="G1112" s="179">
        <v>9</v>
      </c>
      <c r="H1112" s="191"/>
      <c r="I1112" s="39" t="str">
        <f t="shared" si="254"/>
        <v>Q2</v>
      </c>
      <c r="J1112" s="191" t="s">
        <v>1283</v>
      </c>
      <c r="K1112" s="191" t="s">
        <v>1284</v>
      </c>
      <c r="L1112" s="17" t="s">
        <v>54</v>
      </c>
      <c r="M1112" s="13" t="s">
        <v>46</v>
      </c>
      <c r="N1112" s="13">
        <v>1</v>
      </c>
      <c r="O1112" s="13"/>
      <c r="P1112" s="39" t="str">
        <f t="shared" si="255"/>
        <v>MAIN UNIT</v>
      </c>
      <c r="Q1112" s="13" t="s">
        <v>47</v>
      </c>
      <c r="R1112" s="13" t="s">
        <v>48</v>
      </c>
      <c r="S1112" s="13" t="s">
        <v>36</v>
      </c>
      <c r="T1112" s="13" t="s">
        <v>64</v>
      </c>
      <c r="U1112" s="13" t="s">
        <v>65</v>
      </c>
      <c r="V1112" s="13" t="s">
        <v>1029</v>
      </c>
      <c r="W1112" s="13" t="s">
        <v>1017</v>
      </c>
      <c r="X1112" s="192">
        <v>10000000</v>
      </c>
      <c r="Y1112" s="193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85">
        <f t="shared" si="256"/>
        <v>113623.3</v>
      </c>
      <c r="AD1112" s="141">
        <v>0.1517</v>
      </c>
      <c r="AE1112" s="186">
        <f t="shared" si="257"/>
        <v>0</v>
      </c>
      <c r="AF1112" s="186" t="str">
        <f>IF(AND(COUNTIFS($J$18:J1112,J1112)=1,AE1112=1),1,"")</f>
        <v/>
      </c>
      <c r="AG1112" s="186" t="str">
        <f>IF(C1112="","",IF(AND(COUNTIFS($J$18:J1112,J1112)=1,C1112&lt;&gt;""),1,""))</f>
        <v/>
      </c>
      <c r="AH1112" s="186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214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35</v>
      </c>
      <c r="B1113" s="179">
        <v>2020</v>
      </c>
      <c r="C1113" s="179">
        <v>7</v>
      </c>
      <c r="D1113" s="39" t="str">
        <f t="shared" si="252"/>
        <v>Q2</v>
      </c>
      <c r="E1113" s="13" t="s">
        <v>35</v>
      </c>
      <c r="F1113" s="179">
        <v>2020</v>
      </c>
      <c r="G1113" s="179">
        <v>9</v>
      </c>
      <c r="H1113" s="191"/>
      <c r="I1113" s="39" t="str">
        <f t="shared" si="254"/>
        <v>Q2</v>
      </c>
      <c r="J1113" s="191" t="s">
        <v>1285</v>
      </c>
      <c r="K1113" s="191" t="s">
        <v>1286</v>
      </c>
      <c r="L1113" s="17" t="s">
        <v>54</v>
      </c>
      <c r="M1113" s="13" t="s">
        <v>46</v>
      </c>
      <c r="N1113" s="13">
        <v>1</v>
      </c>
      <c r="O1113" s="13"/>
      <c r="P1113" s="39" t="str">
        <f t="shared" si="255"/>
        <v>MAIN UNIT</v>
      </c>
      <c r="Q1113" s="13" t="s">
        <v>55</v>
      </c>
      <c r="R1113" s="13" t="s">
        <v>48</v>
      </c>
      <c r="S1113" s="13" t="s">
        <v>36</v>
      </c>
      <c r="T1113" s="13" t="s">
        <v>64</v>
      </c>
      <c r="U1113" s="13" t="s">
        <v>65</v>
      </c>
      <c r="V1113" s="13" t="s">
        <v>1100</v>
      </c>
      <c r="W1113" s="13" t="s">
        <v>95</v>
      </c>
      <c r="X1113" s="192">
        <v>7771400</v>
      </c>
      <c r="Y1113" s="193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85">
        <f t="shared" si="256"/>
        <v>93423.496530000004</v>
      </c>
      <c r="AD1113" s="141">
        <v>0.1605</v>
      </c>
      <c r="AE1113" s="186">
        <f t="shared" si="257"/>
        <v>1</v>
      </c>
      <c r="AF1113" s="186">
        <f>IF(AND(COUNTIFS($J$18:J1113,J1113)=1,AE1113=1),1,"")</f>
        <v>1</v>
      </c>
      <c r="AG1113" s="186">
        <f>IF(C1113="","",IF(AND(COUNTIFS($J$18:J1113,J1113)=1,C1113&lt;&gt;""),1,""))</f>
        <v>1</v>
      </c>
      <c r="AH1113" s="186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214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35</v>
      </c>
      <c r="B1114" s="179">
        <v>2020</v>
      </c>
      <c r="C1114" s="179">
        <v>7</v>
      </c>
      <c r="D1114" s="39" t="str">
        <f t="shared" si="252"/>
        <v>Q2</v>
      </c>
      <c r="E1114" s="13" t="s">
        <v>35</v>
      </c>
      <c r="F1114" s="179">
        <v>2020</v>
      </c>
      <c r="G1114" s="179">
        <v>9</v>
      </c>
      <c r="H1114" s="191"/>
      <c r="I1114" s="39" t="str">
        <f t="shared" si="254"/>
        <v>Q2</v>
      </c>
      <c r="J1114" s="191" t="s">
        <v>1287</v>
      </c>
      <c r="K1114" s="191" t="s">
        <v>1288</v>
      </c>
      <c r="L1114" s="17" t="s">
        <v>78</v>
      </c>
      <c r="M1114" s="13" t="s">
        <v>46</v>
      </c>
      <c r="N1114" s="13">
        <v>1</v>
      </c>
      <c r="O1114" s="13"/>
      <c r="P1114" s="39" t="str">
        <f t="shared" si="255"/>
        <v>MAIN UNIT</v>
      </c>
      <c r="Q1114" s="13" t="s">
        <v>47</v>
      </c>
      <c r="R1114" s="13" t="s">
        <v>48</v>
      </c>
      <c r="S1114" s="13" t="s">
        <v>36</v>
      </c>
      <c r="T1114" s="13" t="s">
        <v>64</v>
      </c>
      <c r="U1114" s="13" t="s">
        <v>65</v>
      </c>
      <c r="V1114" s="13" t="s">
        <v>1053</v>
      </c>
      <c r="W1114" s="13" t="s">
        <v>95</v>
      </c>
      <c r="X1114" s="192">
        <v>10500000</v>
      </c>
      <c r="Y1114" s="193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85">
        <f t="shared" si="256"/>
        <v>75027.329999999987</v>
      </c>
      <c r="AD1114" s="141">
        <v>9.5399999999999999E-2</v>
      </c>
      <c r="AE1114" s="186">
        <f t="shared" si="257"/>
        <v>0</v>
      </c>
      <c r="AF1114" s="186" t="str">
        <f>IF(AND(COUNTIFS($J$18:J1114,J1114)=1,AE1114=1),1,"")</f>
        <v/>
      </c>
      <c r="AG1114" s="186">
        <f>IF(C1114="","",IF(AND(COUNTIFS($J$18:J1114,J1114)=1,C1114&lt;&gt;""),1,""))</f>
        <v>1</v>
      </c>
      <c r="AH1114" s="186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214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35</v>
      </c>
      <c r="B1115" s="179">
        <v>2020</v>
      </c>
      <c r="C1115" s="179">
        <v>7</v>
      </c>
      <c r="D1115" s="39" t="str">
        <f t="shared" si="252"/>
        <v>Q2</v>
      </c>
      <c r="E1115" s="13" t="s">
        <v>35</v>
      </c>
      <c r="F1115" s="179">
        <v>2020</v>
      </c>
      <c r="G1115" s="179">
        <v>10</v>
      </c>
      <c r="H1115" s="191"/>
      <c r="I1115" s="39" t="str">
        <f t="shared" si="254"/>
        <v>Q3</v>
      </c>
      <c r="J1115" s="191" t="s">
        <v>1289</v>
      </c>
      <c r="K1115" s="191" t="s">
        <v>1290</v>
      </c>
      <c r="L1115" s="17" t="s">
        <v>78</v>
      </c>
      <c r="M1115" s="13" t="s">
        <v>46</v>
      </c>
      <c r="N1115" s="13">
        <v>1</v>
      </c>
      <c r="O1115" s="13"/>
      <c r="P1115" s="39" t="str">
        <f t="shared" si="255"/>
        <v>MAIN UNIT</v>
      </c>
      <c r="Q1115" s="13" t="s">
        <v>47</v>
      </c>
      <c r="R1115" s="13" t="s">
        <v>48</v>
      </c>
      <c r="S1115" s="13" t="s">
        <v>36</v>
      </c>
      <c r="T1115" s="13" t="s">
        <v>64</v>
      </c>
      <c r="U1115" s="13" t="s">
        <v>65</v>
      </c>
      <c r="V1115" s="13" t="s">
        <v>1053</v>
      </c>
      <c r="W1115" s="13" t="s">
        <v>95</v>
      </c>
      <c r="X1115" s="192">
        <v>10500000</v>
      </c>
      <c r="Y1115" s="196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85">
        <f t="shared" si="256"/>
        <v>71173.724999999991</v>
      </c>
      <c r="AD1115" s="141">
        <v>9.0499999999999997E-2</v>
      </c>
      <c r="AE1115" s="186">
        <f t="shared" si="257"/>
        <v>0</v>
      </c>
      <c r="AF1115" s="186" t="str">
        <f>IF(AND(COUNTIFS($J$18:J1115,J1115)=1,AE1115=1),1,"")</f>
        <v/>
      </c>
      <c r="AG1115" s="186">
        <f>IF(C1115="","",IF(AND(COUNTIFS($J$18:J1115,J1115)=1,C1115&lt;&gt;""),1,""))</f>
        <v>1</v>
      </c>
      <c r="AH1115" s="186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214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35</v>
      </c>
      <c r="B1116" s="179">
        <v>2020</v>
      </c>
      <c r="C1116" s="179">
        <v>7</v>
      </c>
      <c r="D1116" s="39" t="str">
        <f t="shared" si="252"/>
        <v>Q2</v>
      </c>
      <c r="E1116" s="13" t="s">
        <v>35</v>
      </c>
      <c r="F1116" s="179">
        <v>2020</v>
      </c>
      <c r="G1116" s="179">
        <v>9</v>
      </c>
      <c r="H1116" s="191"/>
      <c r="I1116" s="39" t="str">
        <f t="shared" si="254"/>
        <v>Q2</v>
      </c>
      <c r="J1116" s="191" t="s">
        <v>1291</v>
      </c>
      <c r="K1116" s="191" t="s">
        <v>1292</v>
      </c>
      <c r="L1116" s="17" t="s">
        <v>54</v>
      </c>
      <c r="M1116" s="13" t="s">
        <v>46</v>
      </c>
      <c r="N1116" s="13">
        <v>1</v>
      </c>
      <c r="O1116" s="13"/>
      <c r="P1116" s="39" t="str">
        <f t="shared" si="255"/>
        <v>MAIN UNIT</v>
      </c>
      <c r="Q1116" s="13" t="s">
        <v>47</v>
      </c>
      <c r="R1116" s="13" t="s">
        <v>48</v>
      </c>
      <c r="S1116" s="13" t="s">
        <v>36</v>
      </c>
      <c r="T1116" s="13" t="s">
        <v>64</v>
      </c>
      <c r="U1116" s="13" t="s">
        <v>65</v>
      </c>
      <c r="V1116" s="13" t="s">
        <v>1100</v>
      </c>
      <c r="W1116" s="13" t="s">
        <v>1017</v>
      </c>
      <c r="X1116" s="192">
        <v>6600000</v>
      </c>
      <c r="Y1116" s="193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85">
        <f t="shared" si="256"/>
        <v>59815.139999999992</v>
      </c>
      <c r="AD1116" s="141">
        <v>0.121</v>
      </c>
      <c r="AE1116" s="186">
        <f t="shared" si="257"/>
        <v>0</v>
      </c>
      <c r="AF1116" s="186" t="str">
        <f>IF(AND(COUNTIFS($J$18:J1116,J1116)=1,AE1116=1),1,"")</f>
        <v/>
      </c>
      <c r="AG1116" s="186">
        <f>IF(C1116="","",IF(AND(COUNTIFS($J$18:J1116,J1116)=1,C1116&lt;&gt;""),1,""))</f>
        <v>1</v>
      </c>
      <c r="AH1116" s="186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214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35</v>
      </c>
      <c r="B1117" s="179">
        <v>2020</v>
      </c>
      <c r="C1117" s="179">
        <v>7</v>
      </c>
      <c r="D1117" s="39" t="str">
        <f t="shared" si="252"/>
        <v>Q2</v>
      </c>
      <c r="E1117" s="13" t="s">
        <v>35</v>
      </c>
      <c r="F1117" s="179">
        <v>2020</v>
      </c>
      <c r="G1117" s="179">
        <v>9</v>
      </c>
      <c r="H1117" s="191"/>
      <c r="I1117" s="39" t="str">
        <f t="shared" si="254"/>
        <v>Q2</v>
      </c>
      <c r="J1117" s="191" t="s">
        <v>1293</v>
      </c>
      <c r="K1117" s="191" t="s">
        <v>1294</v>
      </c>
      <c r="L1117" s="17" t="s">
        <v>78</v>
      </c>
      <c r="M1117" s="13" t="s">
        <v>46</v>
      </c>
      <c r="N1117" s="13">
        <v>1</v>
      </c>
      <c r="O1117" s="13"/>
      <c r="P1117" s="39" t="str">
        <f t="shared" si="255"/>
        <v>MAIN UNIT</v>
      </c>
      <c r="Q1117" s="13" t="s">
        <v>1025</v>
      </c>
      <c r="R1117" s="13" t="s">
        <v>48</v>
      </c>
      <c r="S1117" s="13" t="s">
        <v>37</v>
      </c>
      <c r="T1117" s="13" t="s">
        <v>74</v>
      </c>
      <c r="U1117" s="13" t="s">
        <v>57</v>
      </c>
      <c r="V1117" s="13" t="s">
        <v>80</v>
      </c>
      <c r="W1117" s="13" t="s">
        <v>650</v>
      </c>
      <c r="X1117" s="192">
        <v>770000</v>
      </c>
      <c r="Y1117" s="193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85">
        <f t="shared" si="256"/>
        <v>51436</v>
      </c>
      <c r="AD1117" s="141">
        <v>6.6799999999999998E-2</v>
      </c>
      <c r="AE1117" s="186">
        <f t="shared" si="257"/>
        <v>1</v>
      </c>
      <c r="AF1117" s="186">
        <f>IF(AND(COUNTIFS($J$18:J1117,J1117)=1,AE1117=1),1,"")</f>
        <v>1</v>
      </c>
      <c r="AG1117" s="186">
        <f>IF(C1117="","",IF(AND(COUNTIFS($J$18:J1117,J1117)=1,C1117&lt;&gt;""),1,""))</f>
        <v>1</v>
      </c>
      <c r="AH1117" s="186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214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35</v>
      </c>
      <c r="B1118" s="179">
        <v>2020</v>
      </c>
      <c r="C1118" s="179">
        <v>7</v>
      </c>
      <c r="D1118" s="39" t="str">
        <f t="shared" si="252"/>
        <v>Q2</v>
      </c>
      <c r="E1118" s="13" t="s">
        <v>35</v>
      </c>
      <c r="F1118" s="179">
        <v>2020</v>
      </c>
      <c r="G1118" s="179">
        <v>9</v>
      </c>
      <c r="H1118" s="191"/>
      <c r="I1118" s="39" t="str">
        <f t="shared" si="254"/>
        <v>Q2</v>
      </c>
      <c r="J1118" s="191" t="s">
        <v>1293</v>
      </c>
      <c r="K1118" s="191" t="s">
        <v>1294</v>
      </c>
      <c r="L1118" s="17" t="s">
        <v>54</v>
      </c>
      <c r="M1118" s="13" t="s">
        <v>46</v>
      </c>
      <c r="N1118" s="13">
        <v>1</v>
      </c>
      <c r="O1118" s="13"/>
      <c r="P1118" s="39" t="str">
        <f t="shared" si="255"/>
        <v>MAIN UNIT</v>
      </c>
      <c r="Q1118" s="13" t="s">
        <v>1025</v>
      </c>
      <c r="R1118" s="13" t="s">
        <v>48</v>
      </c>
      <c r="S1118" s="13" t="s">
        <v>37</v>
      </c>
      <c r="T1118" s="13" t="s">
        <v>74</v>
      </c>
      <c r="U1118" s="13" t="s">
        <v>57</v>
      </c>
      <c r="V1118" s="13" t="s">
        <v>80</v>
      </c>
      <c r="W1118" s="13" t="s">
        <v>650</v>
      </c>
      <c r="X1118" s="192">
        <v>670000</v>
      </c>
      <c r="Y1118" s="193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85">
        <f t="shared" si="256"/>
        <v>44756</v>
      </c>
      <c r="AD1118" s="141">
        <v>6.6799999999999998E-2</v>
      </c>
      <c r="AE1118" s="186">
        <f t="shared" si="257"/>
        <v>1</v>
      </c>
      <c r="AF1118" s="186" t="str">
        <f>IF(AND(COUNTIFS($J$18:J1118,J1118)=1,AE1118=1),1,"")</f>
        <v/>
      </c>
      <c r="AG1118" s="186" t="str">
        <f>IF(C1118="","",IF(AND(COUNTIFS($J$18:J1118,J1118)=1,C1118&lt;&gt;""),1,""))</f>
        <v/>
      </c>
      <c r="AH1118" s="186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214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35</v>
      </c>
      <c r="B1119" s="179">
        <v>2020</v>
      </c>
      <c r="C1119" s="179">
        <v>7</v>
      </c>
      <c r="D1119" s="39" t="str">
        <f t="shared" si="252"/>
        <v>Q2</v>
      </c>
      <c r="E1119" s="13" t="s">
        <v>35</v>
      </c>
      <c r="F1119" s="179">
        <v>2020</v>
      </c>
      <c r="G1119" s="179">
        <v>11</v>
      </c>
      <c r="H1119" s="191"/>
      <c r="I1119" s="39" t="str">
        <f t="shared" si="254"/>
        <v>Q3</v>
      </c>
      <c r="J1119" s="191" t="s">
        <v>1295</v>
      </c>
      <c r="K1119" s="191" t="s">
        <v>1296</v>
      </c>
      <c r="L1119" s="17" t="s">
        <v>78</v>
      </c>
      <c r="M1119" s="13" t="s">
        <v>46</v>
      </c>
      <c r="N1119" s="13">
        <v>1</v>
      </c>
      <c r="O1119" s="13"/>
      <c r="P1119" s="39" t="str">
        <f t="shared" si="255"/>
        <v>MAIN UNIT</v>
      </c>
      <c r="Q1119" s="13" t="s">
        <v>47</v>
      </c>
      <c r="R1119" s="13" t="s">
        <v>48</v>
      </c>
      <c r="S1119" s="13" t="s">
        <v>36</v>
      </c>
      <c r="T1119" s="13" t="s">
        <v>64</v>
      </c>
      <c r="U1119" s="13" t="s">
        <v>65</v>
      </c>
      <c r="V1119" s="13" t="s">
        <v>1038</v>
      </c>
      <c r="W1119" s="13" t="s">
        <v>1017</v>
      </c>
      <c r="X1119" s="192">
        <v>12465000</v>
      </c>
      <c r="Y1119" s="193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85">
        <f t="shared" si="256"/>
        <v>119047.60575</v>
      </c>
      <c r="AD1119" s="141">
        <v>0.1255</v>
      </c>
      <c r="AE1119" s="186">
        <f t="shared" si="257"/>
        <v>0</v>
      </c>
      <c r="AF1119" s="186" t="str">
        <f>IF(AND(COUNTIFS($J$18:J1119,J1119)=1,AE1119=1),1,"")</f>
        <v/>
      </c>
      <c r="AG1119" s="186">
        <f>IF(C1119="","",IF(AND(COUNTIFS($J$18:J1119,J1119)=1,C1119&lt;&gt;""),1,""))</f>
        <v>1</v>
      </c>
      <c r="AH1119" s="186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214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35</v>
      </c>
      <c r="B1120" s="179">
        <v>2020</v>
      </c>
      <c r="C1120" s="179">
        <v>8</v>
      </c>
      <c r="D1120" s="39" t="str">
        <f t="shared" si="252"/>
        <v>Q2</v>
      </c>
      <c r="E1120" s="13" t="s">
        <v>35</v>
      </c>
      <c r="F1120" s="179">
        <v>2020</v>
      </c>
      <c r="G1120" s="179">
        <v>9</v>
      </c>
      <c r="H1120" s="191"/>
      <c r="I1120" s="39" t="str">
        <f t="shared" si="254"/>
        <v>Q2</v>
      </c>
      <c r="J1120" s="191" t="s">
        <v>1297</v>
      </c>
      <c r="K1120" s="191" t="s">
        <v>1298</v>
      </c>
      <c r="L1120" s="17" t="s">
        <v>54</v>
      </c>
      <c r="M1120" s="13" t="s">
        <v>46</v>
      </c>
      <c r="N1120" s="13">
        <v>1</v>
      </c>
      <c r="O1120" s="13"/>
      <c r="P1120" s="39" t="str">
        <f t="shared" si="255"/>
        <v>MAIN UNIT</v>
      </c>
      <c r="Q1120" s="13" t="s">
        <v>936</v>
      </c>
      <c r="R1120" s="13" t="s">
        <v>48</v>
      </c>
      <c r="S1120" s="13" t="s">
        <v>37</v>
      </c>
      <c r="T1120" s="13" t="s">
        <v>79</v>
      </c>
      <c r="U1120" s="13" t="s">
        <v>57</v>
      </c>
      <c r="V1120" s="13" t="s">
        <v>927</v>
      </c>
      <c r="W1120" s="13" t="s">
        <v>50</v>
      </c>
      <c r="X1120" s="192">
        <v>585000</v>
      </c>
      <c r="Y1120" s="193" t="s">
        <v>1022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85">
        <f t="shared" si="256"/>
        <v>59728.5</v>
      </c>
      <c r="AD1120" s="141">
        <v>0.1021</v>
      </c>
      <c r="AE1120" s="186">
        <f t="shared" si="257"/>
        <v>1</v>
      </c>
      <c r="AF1120" s="186">
        <f>IF(AND(COUNTIFS($J$18:J1120,J1120)=1,AE1120=1),1,"")</f>
        <v>1</v>
      </c>
      <c r="AG1120" s="186">
        <f>IF(C1120="","",IF(AND(COUNTIFS($J$18:J1120,J1120)=1,C1120&lt;&gt;""),1,""))</f>
        <v>1</v>
      </c>
      <c r="AH1120" s="186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214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35</v>
      </c>
      <c r="B1121" s="179">
        <v>2020</v>
      </c>
      <c r="C1121" s="179">
        <v>8</v>
      </c>
      <c r="D1121" s="39" t="str">
        <f t="shared" si="252"/>
        <v>Q2</v>
      </c>
      <c r="E1121" s="13" t="s">
        <v>35</v>
      </c>
      <c r="F1121" s="179">
        <v>2020</v>
      </c>
      <c r="G1121" s="179">
        <v>9</v>
      </c>
      <c r="H1121" s="191"/>
      <c r="I1121" s="39" t="str">
        <f t="shared" si="254"/>
        <v>Q2</v>
      </c>
      <c r="J1121" s="191" t="s">
        <v>1297</v>
      </c>
      <c r="K1121" s="191" t="s">
        <v>1298</v>
      </c>
      <c r="L1121" s="17" t="s">
        <v>54</v>
      </c>
      <c r="M1121" s="13" t="s">
        <v>46</v>
      </c>
      <c r="N1121" s="13">
        <v>1</v>
      </c>
      <c r="O1121" s="13"/>
      <c r="P1121" s="39" t="str">
        <f t="shared" si="255"/>
        <v>MAIN UNIT</v>
      </c>
      <c r="Q1121" s="13" t="s">
        <v>936</v>
      </c>
      <c r="R1121" s="13" t="s">
        <v>48</v>
      </c>
      <c r="S1121" s="13" t="s">
        <v>37</v>
      </c>
      <c r="T1121" s="13" t="s">
        <v>79</v>
      </c>
      <c r="U1121" s="13" t="s">
        <v>57</v>
      </c>
      <c r="V1121" s="13" t="s">
        <v>927</v>
      </c>
      <c r="W1121" s="13" t="s">
        <v>50</v>
      </c>
      <c r="X1121" s="192">
        <v>585000</v>
      </c>
      <c r="Y1121" s="193" t="s">
        <v>1022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85">
        <f t="shared" si="256"/>
        <v>59728.5</v>
      </c>
      <c r="AD1121" s="141">
        <v>0.1021</v>
      </c>
      <c r="AE1121" s="186">
        <f t="shared" si="257"/>
        <v>1</v>
      </c>
      <c r="AF1121" s="186" t="str">
        <f>IF(AND(COUNTIFS($J$18:J1121,J1121)=1,AE1121=1),1,"")</f>
        <v/>
      </c>
      <c r="AG1121" s="186" t="str">
        <f>IF(C1121="","",IF(AND(COUNTIFS($J$18:J1121,J1121)=1,C1121&lt;&gt;""),1,""))</f>
        <v/>
      </c>
      <c r="AH1121" s="186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214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35</v>
      </c>
      <c r="B1122" s="179">
        <v>2020</v>
      </c>
      <c r="C1122" s="179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35</v>
      </c>
      <c r="F1122" s="179">
        <v>2020</v>
      </c>
      <c r="G1122" s="179">
        <v>9</v>
      </c>
      <c r="H1122" s="191"/>
      <c r="I1122" s="39" t="str">
        <f t="shared" si="254"/>
        <v>Q2</v>
      </c>
      <c r="J1122" s="191" t="s">
        <v>1299</v>
      </c>
      <c r="K1122" s="191" t="s">
        <v>1300</v>
      </c>
      <c r="L1122" s="17" t="s">
        <v>78</v>
      </c>
      <c r="M1122" s="13" t="s">
        <v>46</v>
      </c>
      <c r="N1122" s="13">
        <v>1</v>
      </c>
      <c r="O1122" s="13"/>
      <c r="P1122" s="39" t="str">
        <f t="shared" si="255"/>
        <v>MAIN UNIT</v>
      </c>
      <c r="Q1122" s="13" t="s">
        <v>936</v>
      </c>
      <c r="R1122" s="13" t="s">
        <v>48</v>
      </c>
      <c r="S1122" s="13" t="s">
        <v>37</v>
      </c>
      <c r="T1122" s="13" t="s">
        <v>1301</v>
      </c>
      <c r="U1122" s="13" t="s">
        <v>57</v>
      </c>
      <c r="V1122" s="13" t="s">
        <v>155</v>
      </c>
      <c r="W1122" s="13" t="s">
        <v>50</v>
      </c>
      <c r="X1122" s="192">
        <v>773800</v>
      </c>
      <c r="Y1122" s="193" t="s">
        <v>1022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85">
        <f t="shared" si="256"/>
        <v>79546.64</v>
      </c>
      <c r="AD1122" s="141">
        <v>0.1028</v>
      </c>
      <c r="AE1122" s="186">
        <f t="shared" si="257"/>
        <v>1</v>
      </c>
      <c r="AF1122" s="186">
        <f>IF(AND(COUNTIFS($J$18:J1122,J1122)=1,AE1122=1),1,"")</f>
        <v>1</v>
      </c>
      <c r="AG1122" s="186">
        <f>IF(C1122="","",IF(AND(COUNTIFS($J$18:J1122,J1122)=1,C1122&lt;&gt;""),1,""))</f>
        <v>1</v>
      </c>
      <c r="AH1122" s="186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214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35</v>
      </c>
      <c r="B1123" s="179">
        <v>2020</v>
      </c>
      <c r="C1123" s="179">
        <v>8</v>
      </c>
      <c r="D1123" s="39" t="str">
        <f t="shared" si="267"/>
        <v>Q2</v>
      </c>
      <c r="E1123" s="13" t="s">
        <v>35</v>
      </c>
      <c r="F1123" s="179">
        <v>2020</v>
      </c>
      <c r="G1123" s="179">
        <v>9</v>
      </c>
      <c r="H1123" s="191"/>
      <c r="I1123" s="39" t="str">
        <f t="shared" si="254"/>
        <v>Q2</v>
      </c>
      <c r="J1123" s="191" t="s">
        <v>1299</v>
      </c>
      <c r="K1123" s="191" t="s">
        <v>1300</v>
      </c>
      <c r="L1123" s="17" t="s">
        <v>54</v>
      </c>
      <c r="M1123" s="13" t="s">
        <v>46</v>
      </c>
      <c r="N1123" s="13">
        <v>2</v>
      </c>
      <c r="O1123" s="13"/>
      <c r="P1123" s="39" t="str">
        <f t="shared" si="255"/>
        <v>MAIN UNIT</v>
      </c>
      <c r="Q1123" s="13" t="s">
        <v>936</v>
      </c>
      <c r="R1123" s="13" t="s">
        <v>48</v>
      </c>
      <c r="S1123" s="13" t="s">
        <v>37</v>
      </c>
      <c r="T1123" s="13" t="s">
        <v>1301</v>
      </c>
      <c r="U1123" s="13" t="s">
        <v>57</v>
      </c>
      <c r="V1123" s="13" t="s">
        <v>155</v>
      </c>
      <c r="W1123" s="13" t="s">
        <v>50</v>
      </c>
      <c r="X1123" s="192">
        <v>483000</v>
      </c>
      <c r="Y1123" s="193" t="s">
        <v>1022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85">
        <f t="shared" si="256"/>
        <v>99304.8</v>
      </c>
      <c r="AD1123" s="141">
        <v>0.1028</v>
      </c>
      <c r="AE1123" s="186">
        <f t="shared" si="257"/>
        <v>1</v>
      </c>
      <c r="AF1123" s="186" t="str">
        <f>IF(AND(COUNTIFS($J$18:J1123,J1123)=1,AE1123=1),1,"")</f>
        <v/>
      </c>
      <c r="AG1123" s="186" t="str">
        <f>IF(C1123="","",IF(AND(COUNTIFS($J$18:J1123,J1123)=1,C1123&lt;&gt;""),1,""))</f>
        <v/>
      </c>
      <c r="AH1123" s="186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214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35</v>
      </c>
      <c r="B1124" s="179">
        <v>2020</v>
      </c>
      <c r="C1124" s="179">
        <v>8</v>
      </c>
      <c r="D1124" s="39" t="str">
        <f t="shared" si="267"/>
        <v>Q2</v>
      </c>
      <c r="E1124" s="13" t="s">
        <v>35</v>
      </c>
      <c r="F1124" s="179">
        <v>2020</v>
      </c>
      <c r="G1124" s="179">
        <v>9</v>
      </c>
      <c r="H1124" s="191"/>
      <c r="I1124" s="39" t="str">
        <f t="shared" si="254"/>
        <v>Q2</v>
      </c>
      <c r="J1124" s="191" t="s">
        <v>1251</v>
      </c>
      <c r="K1124" s="191" t="s">
        <v>1252</v>
      </c>
      <c r="L1124" s="17" t="s">
        <v>54</v>
      </c>
      <c r="M1124" s="13" t="s">
        <v>46</v>
      </c>
      <c r="N1124" s="13">
        <v>1</v>
      </c>
      <c r="O1124" s="13"/>
      <c r="P1124" s="39" t="str">
        <f t="shared" si="255"/>
        <v>MAIN UNIT</v>
      </c>
      <c r="Q1124" s="13" t="s">
        <v>55</v>
      </c>
      <c r="R1124" s="13" t="s">
        <v>48</v>
      </c>
      <c r="S1124" s="13" t="s">
        <v>36</v>
      </c>
      <c r="T1124" s="13" t="s">
        <v>64</v>
      </c>
      <c r="U1124" s="13" t="s">
        <v>3308</v>
      </c>
      <c r="V1124" s="13" t="s">
        <v>1253</v>
      </c>
      <c r="W1124" s="13" t="s">
        <v>95</v>
      </c>
      <c r="X1124" s="192">
        <v>7827500</v>
      </c>
      <c r="Y1124" s="193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85">
        <f t="shared" si="256"/>
        <v>84189.772100000002</v>
      </c>
      <c r="AD1124" s="141">
        <v>0.14360000000000001</v>
      </c>
      <c r="AE1124" s="186">
        <f t="shared" si="257"/>
        <v>1</v>
      </c>
      <c r="AF1124" s="186" t="str">
        <f>IF(AND(COUNTIFS($J$18:J1124,J1124)=1,AE1124=1),1,"")</f>
        <v/>
      </c>
      <c r="AG1124" s="186" t="str">
        <f>IF(C1124="","",IF(AND(COUNTIFS($J$18:J1124,J1124)=1,C1124&lt;&gt;""),1,""))</f>
        <v/>
      </c>
      <c r="AH1124" s="186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214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35</v>
      </c>
      <c r="B1125" s="179">
        <v>2020</v>
      </c>
      <c r="C1125" s="179">
        <v>8</v>
      </c>
      <c r="D1125" s="39" t="str">
        <f t="shared" si="267"/>
        <v>Q2</v>
      </c>
      <c r="E1125" s="13" t="s">
        <v>35</v>
      </c>
      <c r="F1125" s="179">
        <v>2020</v>
      </c>
      <c r="G1125" s="179">
        <v>9</v>
      </c>
      <c r="H1125" s="191"/>
      <c r="I1125" s="39" t="str">
        <f t="shared" si="254"/>
        <v>Q2</v>
      </c>
      <c r="J1125" s="191" t="s">
        <v>1251</v>
      </c>
      <c r="K1125" s="191" t="s">
        <v>1252</v>
      </c>
      <c r="L1125" s="17" t="s">
        <v>54</v>
      </c>
      <c r="M1125" s="13" t="s">
        <v>46</v>
      </c>
      <c r="N1125" s="13">
        <v>1</v>
      </c>
      <c r="O1125" s="13"/>
      <c r="P1125" s="39" t="str">
        <f t="shared" si="255"/>
        <v>MAIN UNIT</v>
      </c>
      <c r="Q1125" s="13" t="s">
        <v>55</v>
      </c>
      <c r="R1125" s="13" t="s">
        <v>48</v>
      </c>
      <c r="S1125" s="13" t="s">
        <v>36</v>
      </c>
      <c r="T1125" s="13" t="s">
        <v>64</v>
      </c>
      <c r="U1125" s="13" t="s">
        <v>3308</v>
      </c>
      <c r="V1125" s="13" t="s">
        <v>1253</v>
      </c>
      <c r="W1125" s="13" t="s">
        <v>95</v>
      </c>
      <c r="X1125" s="192">
        <v>7827500</v>
      </c>
      <c r="Y1125" s="193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85">
        <f t="shared" si="256"/>
        <v>84189.772100000002</v>
      </c>
      <c r="AD1125" s="141">
        <v>0.14360000000000001</v>
      </c>
      <c r="AE1125" s="186">
        <f t="shared" si="257"/>
        <v>1</v>
      </c>
      <c r="AF1125" s="186" t="str">
        <f>IF(AND(COUNTIFS($J$18:J1125,J1125)=1,AE1125=1),1,"")</f>
        <v/>
      </c>
      <c r="AG1125" s="186" t="str">
        <f>IF(C1125="","",IF(AND(COUNTIFS($J$18:J1125,J1125)=1,C1125&lt;&gt;""),1,""))</f>
        <v/>
      </c>
      <c r="AH1125" s="186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214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35</v>
      </c>
      <c r="B1126" s="179">
        <v>2020</v>
      </c>
      <c r="C1126" s="179">
        <v>8</v>
      </c>
      <c r="D1126" s="39" t="str">
        <f t="shared" si="267"/>
        <v>Q2</v>
      </c>
      <c r="E1126" s="13" t="s">
        <v>35</v>
      </c>
      <c r="F1126" s="179">
        <v>2020</v>
      </c>
      <c r="G1126" s="179">
        <v>9</v>
      </c>
      <c r="H1126" s="191"/>
      <c r="I1126" s="39" t="str">
        <f t="shared" si="254"/>
        <v>Q2</v>
      </c>
      <c r="J1126" s="191" t="s">
        <v>1251</v>
      </c>
      <c r="K1126" s="191" t="s">
        <v>1252</v>
      </c>
      <c r="L1126" s="17" t="s">
        <v>54</v>
      </c>
      <c r="M1126" s="13" t="s">
        <v>46</v>
      </c>
      <c r="N1126" s="13">
        <v>1</v>
      </c>
      <c r="O1126" s="13"/>
      <c r="P1126" s="39" t="str">
        <f t="shared" si="255"/>
        <v>MAIN UNIT</v>
      </c>
      <c r="Q1126" s="13" t="s">
        <v>55</v>
      </c>
      <c r="R1126" s="13" t="s">
        <v>48</v>
      </c>
      <c r="S1126" s="13" t="s">
        <v>36</v>
      </c>
      <c r="T1126" s="13" t="s">
        <v>64</v>
      </c>
      <c r="U1126" s="13" t="s">
        <v>3308</v>
      </c>
      <c r="V1126" s="13" t="s">
        <v>1253</v>
      </c>
      <c r="W1126" s="13" t="s">
        <v>95</v>
      </c>
      <c r="X1126" s="192">
        <v>7827500</v>
      </c>
      <c r="Y1126" s="193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85">
        <f t="shared" si="256"/>
        <v>84189.772100000002</v>
      </c>
      <c r="AD1126" s="141">
        <v>0.14360000000000001</v>
      </c>
      <c r="AE1126" s="186">
        <f t="shared" si="257"/>
        <v>1</v>
      </c>
      <c r="AF1126" s="186" t="str">
        <f>IF(AND(COUNTIFS($J$18:J1126,J1126)=1,AE1126=1),1,"")</f>
        <v/>
      </c>
      <c r="AG1126" s="186" t="str">
        <f>IF(C1126="","",IF(AND(COUNTIFS($J$18:J1126,J1126)=1,C1126&lt;&gt;""),1,""))</f>
        <v/>
      </c>
      <c r="AH1126" s="186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214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35</v>
      </c>
      <c r="B1127" s="179">
        <v>2020</v>
      </c>
      <c r="C1127" s="179">
        <v>8</v>
      </c>
      <c r="D1127" s="39" t="str">
        <f t="shared" si="267"/>
        <v>Q2</v>
      </c>
      <c r="E1127" s="13" t="s">
        <v>35</v>
      </c>
      <c r="F1127" s="179">
        <v>2020</v>
      </c>
      <c r="G1127" s="179">
        <v>9</v>
      </c>
      <c r="H1127" s="191"/>
      <c r="I1127" s="39" t="str">
        <f t="shared" si="254"/>
        <v>Q2</v>
      </c>
      <c r="J1127" s="191" t="s">
        <v>1302</v>
      </c>
      <c r="K1127" s="191" t="s">
        <v>1303</v>
      </c>
      <c r="L1127" s="17" t="s">
        <v>78</v>
      </c>
      <c r="M1127" s="13" t="s">
        <v>46</v>
      </c>
      <c r="N1127" s="13">
        <v>1</v>
      </c>
      <c r="O1127" s="13"/>
      <c r="P1127" s="39" t="str">
        <f t="shared" si="255"/>
        <v>MAIN UNIT</v>
      </c>
      <c r="Q1127" s="13" t="s">
        <v>47</v>
      </c>
      <c r="R1127" s="13" t="s">
        <v>48</v>
      </c>
      <c r="S1127" s="13" t="s">
        <v>36</v>
      </c>
      <c r="T1127" s="13" t="s">
        <v>64</v>
      </c>
      <c r="U1127" s="13" t="s">
        <v>65</v>
      </c>
      <c r="V1127" s="13" t="s">
        <v>1304</v>
      </c>
      <c r="W1127" s="13" t="s">
        <v>50</v>
      </c>
      <c r="X1127" s="192">
        <v>1250000</v>
      </c>
      <c r="Y1127" s="193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85">
        <f t="shared" si="256"/>
        <v>295874.99999999994</v>
      </c>
      <c r="AD1127" s="141">
        <v>0.23669999999999999</v>
      </c>
      <c r="AE1127" s="186">
        <f t="shared" si="257"/>
        <v>0</v>
      </c>
      <c r="AF1127" s="186" t="str">
        <f>IF(AND(COUNTIFS($J$18:J1127,J1127)=1,AE1127=1),1,"")</f>
        <v/>
      </c>
      <c r="AG1127" s="186">
        <f>IF(C1127="","",IF(AND(COUNTIFS($J$18:J1127,J1127)=1,C1127&lt;&gt;""),1,""))</f>
        <v>1</v>
      </c>
      <c r="AH1127" s="186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214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35</v>
      </c>
      <c r="B1128" s="179">
        <v>2020</v>
      </c>
      <c r="C1128" s="179">
        <v>8</v>
      </c>
      <c r="D1128" s="39" t="str">
        <f t="shared" si="267"/>
        <v>Q2</v>
      </c>
      <c r="E1128" s="13" t="s">
        <v>35</v>
      </c>
      <c r="F1128" s="179">
        <v>2020</v>
      </c>
      <c r="G1128" s="179">
        <v>9</v>
      </c>
      <c r="H1128" s="191"/>
      <c r="I1128" s="39" t="str">
        <f t="shared" si="254"/>
        <v>Q2</v>
      </c>
      <c r="J1128" s="191" t="s">
        <v>1302</v>
      </c>
      <c r="K1128" s="191" t="s">
        <v>1303</v>
      </c>
      <c r="L1128" s="17" t="s">
        <v>78</v>
      </c>
      <c r="M1128" s="13" t="s">
        <v>46</v>
      </c>
      <c r="N1128" s="13">
        <v>1</v>
      </c>
      <c r="O1128" s="13"/>
      <c r="P1128" s="39" t="str">
        <f t="shared" si="255"/>
        <v>MAIN UNIT</v>
      </c>
      <c r="Q1128" s="13" t="s">
        <v>47</v>
      </c>
      <c r="R1128" s="13" t="s">
        <v>48</v>
      </c>
      <c r="S1128" s="13" t="s">
        <v>36</v>
      </c>
      <c r="T1128" s="13" t="s">
        <v>64</v>
      </c>
      <c r="U1128" s="13" t="s">
        <v>65</v>
      </c>
      <c r="V1128" s="13" t="s">
        <v>1304</v>
      </c>
      <c r="W1128" s="13" t="s">
        <v>50</v>
      </c>
      <c r="X1128" s="192">
        <v>1250000</v>
      </c>
      <c r="Y1128" s="193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85">
        <f t="shared" si="256"/>
        <v>295874.99999999994</v>
      </c>
      <c r="AD1128" s="141">
        <v>0.23669999999999999</v>
      </c>
      <c r="AE1128" s="186">
        <f t="shared" si="257"/>
        <v>0</v>
      </c>
      <c r="AF1128" s="186" t="str">
        <f>IF(AND(COUNTIFS($J$18:J1128,J1128)=1,AE1128=1),1,"")</f>
        <v/>
      </c>
      <c r="AG1128" s="186" t="str">
        <f>IF(C1128="","",IF(AND(COUNTIFS($J$18:J1128,J1128)=1,C1128&lt;&gt;""),1,""))</f>
        <v/>
      </c>
      <c r="AH1128" s="186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214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35</v>
      </c>
      <c r="B1129" s="179">
        <v>2020</v>
      </c>
      <c r="C1129" s="179">
        <v>8</v>
      </c>
      <c r="D1129" s="39" t="str">
        <f t="shared" si="267"/>
        <v>Q2</v>
      </c>
      <c r="E1129" s="13" t="s">
        <v>35</v>
      </c>
      <c r="F1129" s="179">
        <v>2020</v>
      </c>
      <c r="G1129" s="179">
        <v>9</v>
      </c>
      <c r="H1129" s="191"/>
      <c r="I1129" s="39" t="str">
        <f t="shared" si="254"/>
        <v>Q2</v>
      </c>
      <c r="J1129" s="191" t="s">
        <v>1302</v>
      </c>
      <c r="K1129" s="191" t="s">
        <v>1303</v>
      </c>
      <c r="L1129" s="17" t="s">
        <v>54</v>
      </c>
      <c r="M1129" s="13" t="s">
        <v>46</v>
      </c>
      <c r="N1129" s="13">
        <v>1</v>
      </c>
      <c r="O1129" s="13"/>
      <c r="P1129" s="39" t="str">
        <f t="shared" si="255"/>
        <v>MAIN UNIT</v>
      </c>
      <c r="Q1129" s="13" t="s">
        <v>47</v>
      </c>
      <c r="R1129" s="13" t="s">
        <v>48</v>
      </c>
      <c r="S1129" s="13" t="s">
        <v>36</v>
      </c>
      <c r="T1129" s="13" t="s">
        <v>64</v>
      </c>
      <c r="U1129" s="13" t="s">
        <v>65</v>
      </c>
      <c r="V1129" s="13" t="s">
        <v>1304</v>
      </c>
      <c r="W1129" s="13" t="s">
        <v>50</v>
      </c>
      <c r="X1129" s="192">
        <v>600000</v>
      </c>
      <c r="Y1129" s="193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85">
        <f t="shared" si="256"/>
        <v>142020</v>
      </c>
      <c r="AD1129" s="141">
        <v>0.23669999999999999</v>
      </c>
      <c r="AE1129" s="186">
        <f t="shared" si="257"/>
        <v>0</v>
      </c>
      <c r="AF1129" s="186" t="str">
        <f>IF(AND(COUNTIFS($J$18:J1129,J1129)=1,AE1129=1),1,"")</f>
        <v/>
      </c>
      <c r="AG1129" s="186" t="str">
        <f>IF(C1129="","",IF(AND(COUNTIFS($J$18:J1129,J1129)=1,C1129&lt;&gt;""),1,""))</f>
        <v/>
      </c>
      <c r="AH1129" s="186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214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35</v>
      </c>
      <c r="B1130" s="179">
        <v>2020</v>
      </c>
      <c r="C1130" s="179">
        <v>8</v>
      </c>
      <c r="D1130" s="39" t="str">
        <f t="shared" si="267"/>
        <v>Q2</v>
      </c>
      <c r="E1130" s="13" t="s">
        <v>35</v>
      </c>
      <c r="F1130" s="179">
        <v>2020</v>
      </c>
      <c r="G1130" s="179">
        <v>9</v>
      </c>
      <c r="H1130" s="191"/>
      <c r="I1130" s="39" t="str">
        <f t="shared" si="254"/>
        <v>Q2</v>
      </c>
      <c r="J1130" s="191" t="s">
        <v>1260</v>
      </c>
      <c r="K1130" s="191" t="s">
        <v>1261</v>
      </c>
      <c r="L1130" s="17" t="s">
        <v>78</v>
      </c>
      <c r="M1130" s="13" t="s">
        <v>46</v>
      </c>
      <c r="N1130" s="13">
        <v>1</v>
      </c>
      <c r="O1130" s="13"/>
      <c r="P1130" s="39" t="str">
        <f t="shared" si="255"/>
        <v>MAIN UNIT</v>
      </c>
      <c r="Q1130" s="13" t="s">
        <v>55</v>
      </c>
      <c r="R1130" s="13" t="s">
        <v>48</v>
      </c>
      <c r="S1130" s="13" t="s">
        <v>36</v>
      </c>
      <c r="T1130" s="13" t="s">
        <v>64</v>
      </c>
      <c r="U1130" s="13" t="s">
        <v>3308</v>
      </c>
      <c r="V1130" s="13" t="s">
        <v>121</v>
      </c>
      <c r="W1130" s="13" t="s">
        <v>95</v>
      </c>
      <c r="X1130" s="192">
        <v>12099500</v>
      </c>
      <c r="Y1130" s="193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85">
        <f t="shared" si="256"/>
        <v>75581.462669999994</v>
      </c>
      <c r="AD1130" s="141">
        <v>8.3400000000000002E-2</v>
      </c>
      <c r="AE1130" s="186">
        <f t="shared" si="257"/>
        <v>1</v>
      </c>
      <c r="AF1130" s="186" t="str">
        <f>IF(AND(COUNTIFS($J$18:J1130,J1130)=1,AE1130=1),1,"")</f>
        <v/>
      </c>
      <c r="AG1130" s="186" t="str">
        <f>IF(C1130="","",IF(AND(COUNTIFS($J$18:J1130,J1130)=1,C1130&lt;&gt;""),1,""))</f>
        <v/>
      </c>
      <c r="AH1130" s="186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214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35</v>
      </c>
      <c r="B1131" s="179">
        <v>2020</v>
      </c>
      <c r="C1131" s="179">
        <v>8</v>
      </c>
      <c r="D1131" s="39" t="str">
        <f t="shared" si="267"/>
        <v>Q2</v>
      </c>
      <c r="E1131" s="13" t="s">
        <v>35</v>
      </c>
      <c r="F1131" s="179">
        <v>2020</v>
      </c>
      <c r="G1131" s="179">
        <v>9</v>
      </c>
      <c r="H1131" s="191"/>
      <c r="I1131" s="39" t="str">
        <f t="shared" si="254"/>
        <v>Q2</v>
      </c>
      <c r="J1131" s="191" t="s">
        <v>1260</v>
      </c>
      <c r="K1131" s="191" t="s">
        <v>1261</v>
      </c>
      <c r="L1131" s="17" t="s">
        <v>78</v>
      </c>
      <c r="M1131" s="13" t="s">
        <v>46</v>
      </c>
      <c r="N1131" s="13">
        <v>1</v>
      </c>
      <c r="O1131" s="13"/>
      <c r="P1131" s="39" t="str">
        <f t="shared" si="255"/>
        <v>MAIN UNIT</v>
      </c>
      <c r="Q1131" s="13" t="s">
        <v>55</v>
      </c>
      <c r="R1131" s="13" t="s">
        <v>48</v>
      </c>
      <c r="S1131" s="13" t="s">
        <v>36</v>
      </c>
      <c r="T1131" s="13" t="s">
        <v>64</v>
      </c>
      <c r="U1131" s="13" t="s">
        <v>3308</v>
      </c>
      <c r="V1131" s="13" t="s">
        <v>121</v>
      </c>
      <c r="W1131" s="13" t="s">
        <v>95</v>
      </c>
      <c r="X1131" s="192">
        <v>12099500</v>
      </c>
      <c r="Y1131" s="193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85">
        <f t="shared" si="256"/>
        <v>75581.462669999994</v>
      </c>
      <c r="AD1131" s="141">
        <v>8.3400000000000002E-2</v>
      </c>
      <c r="AE1131" s="186">
        <f t="shared" si="257"/>
        <v>1</v>
      </c>
      <c r="AF1131" s="186" t="str">
        <f>IF(AND(COUNTIFS($J$18:J1131,J1131)=1,AE1131=1),1,"")</f>
        <v/>
      </c>
      <c r="AG1131" s="186" t="str">
        <f>IF(C1131="","",IF(AND(COUNTIFS($J$18:J1131,J1131)=1,C1131&lt;&gt;""),1,""))</f>
        <v/>
      </c>
      <c r="AH1131" s="186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214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35</v>
      </c>
      <c r="B1132" s="179">
        <v>2020</v>
      </c>
      <c r="C1132" s="179">
        <v>8</v>
      </c>
      <c r="D1132" s="39" t="str">
        <f t="shared" si="267"/>
        <v>Q2</v>
      </c>
      <c r="E1132" s="13" t="s">
        <v>35</v>
      </c>
      <c r="F1132" s="179">
        <v>2020</v>
      </c>
      <c r="G1132" s="179">
        <v>9</v>
      </c>
      <c r="H1132" s="191"/>
      <c r="I1132" s="39" t="str">
        <f t="shared" si="254"/>
        <v>Q2</v>
      </c>
      <c r="J1132" s="191" t="s">
        <v>1305</v>
      </c>
      <c r="K1132" s="191" t="s">
        <v>1306</v>
      </c>
      <c r="L1132" s="17" t="s">
        <v>54</v>
      </c>
      <c r="M1132" s="13" t="s">
        <v>46</v>
      </c>
      <c r="N1132" s="13">
        <v>1</v>
      </c>
      <c r="O1132" s="13"/>
      <c r="P1132" s="39" t="str">
        <f t="shared" si="255"/>
        <v>MAIN UNIT</v>
      </c>
      <c r="Q1132" s="13" t="s">
        <v>55</v>
      </c>
      <c r="R1132" s="13" t="s">
        <v>48</v>
      </c>
      <c r="S1132" s="13" t="s">
        <v>38</v>
      </c>
      <c r="T1132" s="13" t="s">
        <v>1307</v>
      </c>
      <c r="U1132" s="13" t="s">
        <v>136</v>
      </c>
      <c r="V1132" s="13" t="s">
        <v>471</v>
      </c>
      <c r="W1132" s="13" t="s">
        <v>50</v>
      </c>
      <c r="X1132" s="192">
        <v>795000</v>
      </c>
      <c r="Y1132" s="193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85">
        <f t="shared" si="256"/>
        <v>98945.840707964613</v>
      </c>
      <c r="AD1132" s="141">
        <v>0.1172</v>
      </c>
      <c r="AE1132" s="186">
        <f t="shared" si="257"/>
        <v>1</v>
      </c>
      <c r="AF1132" s="186">
        <f>IF(AND(COUNTIFS($J$18:J1132,J1132)=1,AE1132=1),1,"")</f>
        <v>1</v>
      </c>
      <c r="AG1132" s="186">
        <f>IF(C1132="","",IF(AND(COUNTIFS($J$18:J1132,J1132)=1,C1132&lt;&gt;""),1,""))</f>
        <v>1</v>
      </c>
      <c r="AH1132" s="186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214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35</v>
      </c>
      <c r="B1133" s="179">
        <v>2020</v>
      </c>
      <c r="C1133" s="179">
        <v>8</v>
      </c>
      <c r="D1133" s="39" t="str">
        <f t="shared" si="267"/>
        <v>Q2</v>
      </c>
      <c r="E1133" s="13" t="s">
        <v>35</v>
      </c>
      <c r="F1133" s="179">
        <v>2020</v>
      </c>
      <c r="G1133" s="179">
        <v>9</v>
      </c>
      <c r="H1133" s="191"/>
      <c r="I1133" s="39" t="str">
        <f t="shared" si="254"/>
        <v>Q2</v>
      </c>
      <c r="J1133" s="191" t="s">
        <v>1308</v>
      </c>
      <c r="K1133" s="191" t="s">
        <v>1309</v>
      </c>
      <c r="L1133" s="17" t="s">
        <v>271</v>
      </c>
      <c r="M1133" s="13" t="s">
        <v>46</v>
      </c>
      <c r="N1133" s="13">
        <v>1</v>
      </c>
      <c r="O1133" s="13"/>
      <c r="P1133" s="39" t="str">
        <f t="shared" si="255"/>
        <v>MAIN UNIT</v>
      </c>
      <c r="Q1133" s="13" t="s">
        <v>55</v>
      </c>
      <c r="R1133" s="13" t="s">
        <v>48</v>
      </c>
      <c r="S1133" s="13" t="s">
        <v>36</v>
      </c>
      <c r="T1133" s="13" t="s">
        <v>64</v>
      </c>
      <c r="U1133" s="13" t="s">
        <v>65</v>
      </c>
      <c r="V1133" s="13" t="s">
        <v>92</v>
      </c>
      <c r="W1133" s="13" t="s">
        <v>50</v>
      </c>
      <c r="X1133" s="192">
        <v>1450000</v>
      </c>
      <c r="Y1133" s="193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85">
        <f t="shared" si="256"/>
        <v>184005.00000000003</v>
      </c>
      <c r="AD1133" s="141">
        <v>0.12690000000000001</v>
      </c>
      <c r="AE1133" s="186">
        <f t="shared" si="257"/>
        <v>1</v>
      </c>
      <c r="AF1133" s="186">
        <f>IF(AND(COUNTIFS($J$18:J1133,J1133)=1,AE1133=1),1,"")</f>
        <v>1</v>
      </c>
      <c r="AG1133" s="186">
        <f>IF(C1133="","",IF(AND(COUNTIFS($J$18:J1133,J1133)=1,C1133&lt;&gt;""),1,""))</f>
        <v>1</v>
      </c>
      <c r="AH1133" s="186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214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35</v>
      </c>
      <c r="B1134" s="179">
        <v>2020</v>
      </c>
      <c r="C1134" s="179">
        <v>8</v>
      </c>
      <c r="D1134" s="39" t="str">
        <f t="shared" si="267"/>
        <v>Q2</v>
      </c>
      <c r="E1134" s="13" t="s">
        <v>35</v>
      </c>
      <c r="F1134" s="179">
        <v>2020</v>
      </c>
      <c r="G1134" s="179">
        <v>9</v>
      </c>
      <c r="H1134" s="191"/>
      <c r="I1134" s="39" t="str">
        <f t="shared" si="254"/>
        <v>Q2</v>
      </c>
      <c r="J1134" s="191" t="s">
        <v>1310</v>
      </c>
      <c r="K1134" s="191" t="s">
        <v>1311</v>
      </c>
      <c r="L1134" s="17" t="s">
        <v>54</v>
      </c>
      <c r="M1134" s="13" t="s">
        <v>46</v>
      </c>
      <c r="N1134" s="13">
        <v>1</v>
      </c>
      <c r="O1134" s="13"/>
      <c r="P1134" s="39" t="str">
        <f t="shared" si="255"/>
        <v>MAIN UNIT</v>
      </c>
      <c r="Q1134" s="13" t="s">
        <v>47</v>
      </c>
      <c r="R1134" s="13" t="s">
        <v>48</v>
      </c>
      <c r="S1134" s="13" t="s">
        <v>37</v>
      </c>
      <c r="T1134" s="13" t="s">
        <v>724</v>
      </c>
      <c r="U1134" s="13" t="s">
        <v>57</v>
      </c>
      <c r="V1134" s="13" t="s">
        <v>155</v>
      </c>
      <c r="W1134" s="13" t="s">
        <v>50</v>
      </c>
      <c r="X1134" s="192">
        <v>560000</v>
      </c>
      <c r="Y1134" s="193" t="s">
        <v>1022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85">
        <f t="shared" si="256"/>
        <v>62160</v>
      </c>
      <c r="AD1134" s="141">
        <v>0.111</v>
      </c>
      <c r="AE1134" s="186">
        <f t="shared" si="257"/>
        <v>0</v>
      </c>
      <c r="AF1134" s="186" t="str">
        <f>IF(AND(COUNTIFS($J$18:J1134,J1134)=1,AE1134=1),1,"")</f>
        <v/>
      </c>
      <c r="AG1134" s="186">
        <f>IF(C1134="","",IF(AND(COUNTIFS($J$18:J1134,J1134)=1,C1134&lt;&gt;""),1,""))</f>
        <v>1</v>
      </c>
      <c r="AH1134" s="186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214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35</v>
      </c>
      <c r="B1135" s="179">
        <v>2020</v>
      </c>
      <c r="C1135" s="179">
        <v>9</v>
      </c>
      <c r="D1135" s="39" t="str">
        <f t="shared" si="267"/>
        <v>Q2</v>
      </c>
      <c r="E1135" s="13" t="s">
        <v>35</v>
      </c>
      <c r="F1135" s="179">
        <v>2020</v>
      </c>
      <c r="G1135" s="179">
        <v>11</v>
      </c>
      <c r="H1135" s="191"/>
      <c r="I1135" s="39" t="str">
        <f t="shared" si="254"/>
        <v>Q3</v>
      </c>
      <c r="J1135" s="191" t="s">
        <v>1228</v>
      </c>
      <c r="K1135" s="191" t="s">
        <v>1229</v>
      </c>
      <c r="L1135" s="17" t="s">
        <v>78</v>
      </c>
      <c r="M1135" s="13" t="s">
        <v>46</v>
      </c>
      <c r="N1135" s="13">
        <v>1</v>
      </c>
      <c r="O1135" s="13"/>
      <c r="P1135" s="39" t="str">
        <f t="shared" si="255"/>
        <v>MAIN UNIT</v>
      </c>
      <c r="Q1135" s="13" t="s">
        <v>55</v>
      </c>
      <c r="R1135" s="13" t="s">
        <v>48</v>
      </c>
      <c r="S1135" s="13" t="s">
        <v>36</v>
      </c>
      <c r="T1135" s="13" t="s">
        <v>64</v>
      </c>
      <c r="U1135" s="13" t="s">
        <v>65</v>
      </c>
      <c r="V1135" s="13" t="s">
        <v>1230</v>
      </c>
      <c r="W1135" s="13" t="s">
        <v>50</v>
      </c>
      <c r="X1135" s="192">
        <v>900000</v>
      </c>
      <c r="Y1135" s="196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85">
        <f t="shared" si="256"/>
        <v>114620.97345132745</v>
      </c>
      <c r="AD1135" s="141">
        <v>0.1246</v>
      </c>
      <c r="AE1135" s="186">
        <f t="shared" si="257"/>
        <v>1</v>
      </c>
      <c r="AF1135" s="186" t="str">
        <f>IF(AND(COUNTIFS($J$18:J1135,J1135)=1,AE1135=1),1,"")</f>
        <v/>
      </c>
      <c r="AG1135" s="186" t="str">
        <f>IF(C1135="","",IF(AND(COUNTIFS($J$18:J1135,J1135)=1,C1135&lt;&gt;""),1,""))</f>
        <v/>
      </c>
      <c r="AH1135" s="186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214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35</v>
      </c>
      <c r="B1136" s="179">
        <v>2020</v>
      </c>
      <c r="C1136" s="179">
        <v>9</v>
      </c>
      <c r="D1136" s="39" t="str">
        <f t="shared" si="267"/>
        <v>Q2</v>
      </c>
      <c r="E1136" s="13" t="s">
        <v>35</v>
      </c>
      <c r="F1136" s="179">
        <v>2020</v>
      </c>
      <c r="G1136" s="179">
        <v>11</v>
      </c>
      <c r="H1136" s="191"/>
      <c r="I1136" s="39" t="str">
        <f t="shared" si="254"/>
        <v>Q3</v>
      </c>
      <c r="J1136" s="191" t="s">
        <v>1228</v>
      </c>
      <c r="K1136" s="191" t="s">
        <v>1229</v>
      </c>
      <c r="L1136" s="17" t="s">
        <v>54</v>
      </c>
      <c r="M1136" s="13" t="s">
        <v>46</v>
      </c>
      <c r="N1136" s="13">
        <v>1</v>
      </c>
      <c r="O1136" s="13"/>
      <c r="P1136" s="39" t="str">
        <f t="shared" si="255"/>
        <v>MAIN UNIT</v>
      </c>
      <c r="Q1136" s="13" t="s">
        <v>55</v>
      </c>
      <c r="R1136" s="13" t="s">
        <v>48</v>
      </c>
      <c r="S1136" s="13" t="s">
        <v>36</v>
      </c>
      <c r="T1136" s="13" t="s">
        <v>64</v>
      </c>
      <c r="U1136" s="13" t="s">
        <v>65</v>
      </c>
      <c r="V1136" s="13" t="s">
        <v>1230</v>
      </c>
      <c r="W1136" s="13" t="s">
        <v>50</v>
      </c>
      <c r="X1136" s="192">
        <v>875000</v>
      </c>
      <c r="Y1136" s="196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85">
        <f t="shared" si="256"/>
        <v>111437.05752212391</v>
      </c>
      <c r="AD1136" s="141">
        <v>0.1246</v>
      </c>
      <c r="AE1136" s="186">
        <f t="shared" si="257"/>
        <v>1</v>
      </c>
      <c r="AF1136" s="186" t="str">
        <f>IF(AND(COUNTIFS($J$18:J1136,J1136)=1,AE1136=1),1,"")</f>
        <v/>
      </c>
      <c r="AG1136" s="186" t="str">
        <f>IF(C1136="","",IF(AND(COUNTIFS($J$18:J1136,J1136)=1,C1136&lt;&gt;""),1,""))</f>
        <v/>
      </c>
      <c r="AH1136" s="186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214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35</v>
      </c>
      <c r="B1137" s="179">
        <v>2020</v>
      </c>
      <c r="C1137" s="179">
        <v>9</v>
      </c>
      <c r="D1137" s="39" t="str">
        <f t="shared" si="267"/>
        <v>Q2</v>
      </c>
      <c r="E1137" s="13" t="s">
        <v>35</v>
      </c>
      <c r="F1137" s="179">
        <v>2020</v>
      </c>
      <c r="G1137" s="179">
        <v>11</v>
      </c>
      <c r="H1137" s="191"/>
      <c r="I1137" s="39" t="str">
        <f t="shared" si="254"/>
        <v>Q3</v>
      </c>
      <c r="J1137" s="191" t="s">
        <v>1228</v>
      </c>
      <c r="K1137" s="191" t="s">
        <v>1229</v>
      </c>
      <c r="L1137" s="17" t="s">
        <v>54</v>
      </c>
      <c r="M1137" s="13" t="s">
        <v>46</v>
      </c>
      <c r="N1137" s="13">
        <v>1</v>
      </c>
      <c r="O1137" s="13"/>
      <c r="P1137" s="39" t="str">
        <f t="shared" si="255"/>
        <v>MAIN UNIT</v>
      </c>
      <c r="Q1137" s="13" t="s">
        <v>55</v>
      </c>
      <c r="R1137" s="13" t="s">
        <v>48</v>
      </c>
      <c r="S1137" s="13" t="s">
        <v>36</v>
      </c>
      <c r="T1137" s="13" t="s">
        <v>64</v>
      </c>
      <c r="U1137" s="13" t="s">
        <v>65</v>
      </c>
      <c r="V1137" s="13" t="s">
        <v>1230</v>
      </c>
      <c r="W1137" s="13" t="s">
        <v>50</v>
      </c>
      <c r="X1137" s="192">
        <v>875000</v>
      </c>
      <c r="Y1137" s="196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85">
        <f t="shared" si="256"/>
        <v>111437.05752212391</v>
      </c>
      <c r="AD1137" s="141">
        <v>0.1246</v>
      </c>
      <c r="AE1137" s="186">
        <f t="shared" si="257"/>
        <v>1</v>
      </c>
      <c r="AF1137" s="186" t="str">
        <f>IF(AND(COUNTIFS($J$18:J1137,J1137)=1,AE1137=1),1,"")</f>
        <v/>
      </c>
      <c r="AG1137" s="186" t="str">
        <f>IF(C1137="","",IF(AND(COUNTIFS($J$18:J1137,J1137)=1,C1137&lt;&gt;""),1,""))</f>
        <v/>
      </c>
      <c r="AH1137" s="186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214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35</v>
      </c>
      <c r="B1138" s="179">
        <v>2020</v>
      </c>
      <c r="C1138" s="179">
        <v>9</v>
      </c>
      <c r="D1138" s="39" t="str">
        <f t="shared" si="267"/>
        <v>Q2</v>
      </c>
      <c r="E1138" s="13" t="s">
        <v>35</v>
      </c>
      <c r="F1138" s="179">
        <v>2020</v>
      </c>
      <c r="G1138" s="179">
        <v>11</v>
      </c>
      <c r="H1138" s="191"/>
      <c r="I1138" s="39" t="str">
        <f t="shared" si="254"/>
        <v>Q3</v>
      </c>
      <c r="J1138" s="191" t="s">
        <v>1312</v>
      </c>
      <c r="K1138" s="191" t="s">
        <v>1313</v>
      </c>
      <c r="L1138" s="17" t="s">
        <v>271</v>
      </c>
      <c r="M1138" s="13" t="s">
        <v>46</v>
      </c>
      <c r="N1138" s="13">
        <v>1</v>
      </c>
      <c r="O1138" s="13"/>
      <c r="P1138" s="39" t="str">
        <f t="shared" si="255"/>
        <v>MAIN UNIT</v>
      </c>
      <c r="Q1138" s="13" t="s">
        <v>936</v>
      </c>
      <c r="R1138" s="13" t="s">
        <v>48</v>
      </c>
      <c r="S1138" s="13" t="s">
        <v>37</v>
      </c>
      <c r="T1138" s="13" t="s">
        <v>74</v>
      </c>
      <c r="U1138" s="13" t="s">
        <v>57</v>
      </c>
      <c r="V1138" s="13" t="s">
        <v>1314</v>
      </c>
      <c r="W1138" s="13" t="s">
        <v>50</v>
      </c>
      <c r="X1138" s="192">
        <v>927000</v>
      </c>
      <c r="Y1138" s="196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85">
        <f t="shared" si="256"/>
        <v>106689.496460177</v>
      </c>
      <c r="AD1138" s="141">
        <v>0.11260000000000001</v>
      </c>
      <c r="AE1138" s="186">
        <f t="shared" si="257"/>
        <v>1</v>
      </c>
      <c r="AF1138" s="186">
        <f>IF(AND(COUNTIFS($J$18:J1138,J1138)=1,AE1138=1),1,"")</f>
        <v>1</v>
      </c>
      <c r="AG1138" s="186">
        <f>IF(C1138="","",IF(AND(COUNTIFS($J$18:J1138,J1138)=1,C1138&lt;&gt;""),1,""))</f>
        <v>1</v>
      </c>
      <c r="AH1138" s="186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214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35</v>
      </c>
      <c r="B1139" s="179">
        <v>2020</v>
      </c>
      <c r="C1139" s="179">
        <v>9</v>
      </c>
      <c r="D1139" s="39" t="str">
        <f t="shared" si="267"/>
        <v>Q2</v>
      </c>
      <c r="E1139" s="13" t="s">
        <v>35</v>
      </c>
      <c r="F1139" s="179">
        <v>2020</v>
      </c>
      <c r="G1139" s="179">
        <v>11</v>
      </c>
      <c r="H1139" s="191"/>
      <c r="I1139" s="39" t="str">
        <f t="shared" si="254"/>
        <v>Q3</v>
      </c>
      <c r="J1139" s="191" t="s">
        <v>1312</v>
      </c>
      <c r="K1139" s="191" t="s">
        <v>1313</v>
      </c>
      <c r="L1139" s="17" t="s">
        <v>78</v>
      </c>
      <c r="M1139" s="13" t="s">
        <v>46</v>
      </c>
      <c r="N1139" s="13">
        <v>1</v>
      </c>
      <c r="O1139" s="13"/>
      <c r="P1139" s="39" t="str">
        <f t="shared" si="255"/>
        <v>MAIN UNIT</v>
      </c>
      <c r="Q1139" s="13" t="s">
        <v>936</v>
      </c>
      <c r="R1139" s="13" t="s">
        <v>48</v>
      </c>
      <c r="S1139" s="13" t="s">
        <v>37</v>
      </c>
      <c r="T1139" s="13" t="s">
        <v>74</v>
      </c>
      <c r="U1139" s="13" t="s">
        <v>57</v>
      </c>
      <c r="V1139" s="13" t="s">
        <v>1314</v>
      </c>
      <c r="W1139" s="13" t="s">
        <v>50</v>
      </c>
      <c r="X1139" s="192">
        <v>927000</v>
      </c>
      <c r="Y1139" s="196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85">
        <f t="shared" si="256"/>
        <v>106689.496460177</v>
      </c>
      <c r="AD1139" s="141">
        <v>0.11260000000000001</v>
      </c>
      <c r="AE1139" s="186">
        <f t="shared" si="257"/>
        <v>1</v>
      </c>
      <c r="AF1139" s="186" t="str">
        <f>IF(AND(COUNTIFS($J$18:J1139,J1139)=1,AE1139=1),1,"")</f>
        <v/>
      </c>
      <c r="AG1139" s="186" t="str">
        <f>IF(C1139="","",IF(AND(COUNTIFS($J$18:J1139,J1139)=1,C1139&lt;&gt;""),1,""))</f>
        <v/>
      </c>
      <c r="AH1139" s="186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214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35</v>
      </c>
      <c r="B1140" s="179">
        <v>2020</v>
      </c>
      <c r="C1140" s="179">
        <v>9</v>
      </c>
      <c r="D1140" s="39" t="str">
        <f t="shared" si="267"/>
        <v>Q2</v>
      </c>
      <c r="E1140" s="13" t="s">
        <v>35</v>
      </c>
      <c r="F1140" s="179">
        <v>2020</v>
      </c>
      <c r="G1140" s="179">
        <v>11</v>
      </c>
      <c r="H1140" s="191"/>
      <c r="I1140" s="39" t="str">
        <f t="shared" si="254"/>
        <v>Q3</v>
      </c>
      <c r="J1140" s="191" t="s">
        <v>1312</v>
      </c>
      <c r="K1140" s="191" t="s">
        <v>1313</v>
      </c>
      <c r="L1140" s="17" t="s">
        <v>78</v>
      </c>
      <c r="M1140" s="13" t="s">
        <v>46</v>
      </c>
      <c r="N1140" s="13">
        <v>1</v>
      </c>
      <c r="O1140" s="13"/>
      <c r="P1140" s="39" t="str">
        <f t="shared" si="255"/>
        <v>MAIN UNIT</v>
      </c>
      <c r="Q1140" s="13" t="s">
        <v>936</v>
      </c>
      <c r="R1140" s="13" t="s">
        <v>48</v>
      </c>
      <c r="S1140" s="13" t="s">
        <v>37</v>
      </c>
      <c r="T1140" s="13" t="s">
        <v>74</v>
      </c>
      <c r="U1140" s="13" t="s">
        <v>57</v>
      </c>
      <c r="V1140" s="13" t="s">
        <v>1314</v>
      </c>
      <c r="W1140" s="13" t="s">
        <v>50</v>
      </c>
      <c r="X1140" s="192">
        <v>927000</v>
      </c>
      <c r="Y1140" s="196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85">
        <f t="shared" si="256"/>
        <v>106689.496460177</v>
      </c>
      <c r="AD1140" s="141">
        <v>0.11260000000000001</v>
      </c>
      <c r="AE1140" s="186">
        <f t="shared" si="257"/>
        <v>1</v>
      </c>
      <c r="AF1140" s="186" t="str">
        <f>IF(AND(COUNTIFS($J$18:J1140,J1140)=1,AE1140=1),1,"")</f>
        <v/>
      </c>
      <c r="AG1140" s="186" t="str">
        <f>IF(C1140="","",IF(AND(COUNTIFS($J$18:J1140,J1140)=1,C1140&lt;&gt;""),1,""))</f>
        <v/>
      </c>
      <c r="AH1140" s="186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214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35</v>
      </c>
      <c r="B1141" s="179">
        <v>2020</v>
      </c>
      <c r="C1141" s="179">
        <v>9</v>
      </c>
      <c r="D1141" s="39" t="str">
        <f t="shared" si="267"/>
        <v>Q2</v>
      </c>
      <c r="E1141" s="13" t="s">
        <v>35</v>
      </c>
      <c r="F1141" s="179">
        <v>2020</v>
      </c>
      <c r="G1141" s="179">
        <v>11</v>
      </c>
      <c r="H1141" s="191"/>
      <c r="I1141" s="39" t="str">
        <f t="shared" si="254"/>
        <v>Q3</v>
      </c>
      <c r="J1141" s="191" t="s">
        <v>1312</v>
      </c>
      <c r="K1141" s="191" t="s">
        <v>1313</v>
      </c>
      <c r="L1141" s="17" t="s">
        <v>78</v>
      </c>
      <c r="M1141" s="13" t="s">
        <v>46</v>
      </c>
      <c r="N1141" s="13">
        <v>1</v>
      </c>
      <c r="O1141" s="13"/>
      <c r="P1141" s="39" t="str">
        <f t="shared" si="255"/>
        <v>MAIN UNIT</v>
      </c>
      <c r="Q1141" s="13" t="s">
        <v>936</v>
      </c>
      <c r="R1141" s="13" t="s">
        <v>48</v>
      </c>
      <c r="S1141" s="13" t="s">
        <v>37</v>
      </c>
      <c r="T1141" s="13" t="s">
        <v>74</v>
      </c>
      <c r="U1141" s="13" t="s">
        <v>57</v>
      </c>
      <c r="V1141" s="13" t="s">
        <v>1314</v>
      </c>
      <c r="W1141" s="13" t="s">
        <v>50</v>
      </c>
      <c r="X1141" s="192">
        <v>927000</v>
      </c>
      <c r="Y1141" s="196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85">
        <f t="shared" si="256"/>
        <v>106689.496460177</v>
      </c>
      <c r="AD1141" s="141">
        <v>0.11260000000000001</v>
      </c>
      <c r="AE1141" s="186">
        <f t="shared" si="257"/>
        <v>1</v>
      </c>
      <c r="AF1141" s="186" t="str">
        <f>IF(AND(COUNTIFS($J$18:J1141,J1141)=1,AE1141=1),1,"")</f>
        <v/>
      </c>
      <c r="AG1141" s="186" t="str">
        <f>IF(C1141="","",IF(AND(COUNTIFS($J$18:J1141,J1141)=1,C1141&lt;&gt;""),1,""))</f>
        <v/>
      </c>
      <c r="AH1141" s="186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214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35</v>
      </c>
      <c r="B1142" s="179">
        <v>2020</v>
      </c>
      <c r="C1142" s="179">
        <v>9</v>
      </c>
      <c r="D1142" s="39" t="str">
        <f t="shared" si="267"/>
        <v>Q2</v>
      </c>
      <c r="E1142" s="13" t="s">
        <v>35</v>
      </c>
      <c r="F1142" s="179">
        <v>2020</v>
      </c>
      <c r="G1142" s="179">
        <v>11</v>
      </c>
      <c r="H1142" s="191"/>
      <c r="I1142" s="39" t="str">
        <f t="shared" si="254"/>
        <v>Q3</v>
      </c>
      <c r="J1142" s="191" t="s">
        <v>1312</v>
      </c>
      <c r="K1142" s="191" t="s">
        <v>1313</v>
      </c>
      <c r="L1142" s="17" t="s">
        <v>54</v>
      </c>
      <c r="M1142" s="13" t="s">
        <v>46</v>
      </c>
      <c r="N1142" s="13">
        <v>1</v>
      </c>
      <c r="O1142" s="13"/>
      <c r="P1142" s="39" t="str">
        <f t="shared" si="255"/>
        <v>MAIN UNIT</v>
      </c>
      <c r="Q1142" s="13" t="s">
        <v>936</v>
      </c>
      <c r="R1142" s="13" t="s">
        <v>48</v>
      </c>
      <c r="S1142" s="13" t="s">
        <v>37</v>
      </c>
      <c r="T1142" s="13" t="s">
        <v>74</v>
      </c>
      <c r="U1142" s="13" t="s">
        <v>57</v>
      </c>
      <c r="V1142" s="13" t="s">
        <v>1314</v>
      </c>
      <c r="W1142" s="13" t="s">
        <v>50</v>
      </c>
      <c r="X1142" s="192">
        <v>927000</v>
      </c>
      <c r="Y1142" s="196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85">
        <f t="shared" si="256"/>
        <v>106689.496460177</v>
      </c>
      <c r="AD1142" s="141">
        <v>0.11260000000000001</v>
      </c>
      <c r="AE1142" s="186">
        <f t="shared" si="257"/>
        <v>1</v>
      </c>
      <c r="AF1142" s="186" t="str">
        <f>IF(AND(COUNTIFS($J$18:J1142,J1142)=1,AE1142=1),1,"")</f>
        <v/>
      </c>
      <c r="AG1142" s="186" t="str">
        <f>IF(C1142="","",IF(AND(COUNTIFS($J$18:J1142,J1142)=1,C1142&lt;&gt;""),1,""))</f>
        <v/>
      </c>
      <c r="AH1142" s="186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214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35</v>
      </c>
      <c r="B1143" s="179">
        <v>2020</v>
      </c>
      <c r="C1143" s="179">
        <v>9</v>
      </c>
      <c r="D1143" s="39" t="str">
        <f t="shared" si="267"/>
        <v>Q2</v>
      </c>
      <c r="E1143" s="13" t="s">
        <v>35</v>
      </c>
      <c r="F1143" s="179">
        <v>2020</v>
      </c>
      <c r="G1143" s="179">
        <v>11</v>
      </c>
      <c r="H1143" s="191"/>
      <c r="I1143" s="39" t="str">
        <f t="shared" si="254"/>
        <v>Q3</v>
      </c>
      <c r="J1143" s="191" t="s">
        <v>1315</v>
      </c>
      <c r="K1143" s="191" t="s">
        <v>1316</v>
      </c>
      <c r="L1143" s="17" t="s">
        <v>54</v>
      </c>
      <c r="M1143" s="13" t="s">
        <v>46</v>
      </c>
      <c r="N1143" s="13">
        <v>1</v>
      </c>
      <c r="O1143" s="13"/>
      <c r="P1143" s="39" t="str">
        <f t="shared" si="255"/>
        <v>MAIN UNIT</v>
      </c>
      <c r="Q1143" s="13" t="s">
        <v>936</v>
      </c>
      <c r="R1143" s="13" t="s">
        <v>48</v>
      </c>
      <c r="S1143" s="13" t="s">
        <v>37</v>
      </c>
      <c r="T1143" s="13" t="s">
        <v>301</v>
      </c>
      <c r="U1143" s="13" t="s">
        <v>57</v>
      </c>
      <c r="V1143" s="13" t="s">
        <v>927</v>
      </c>
      <c r="W1143" s="13" t="s">
        <v>50</v>
      </c>
      <c r="X1143" s="192">
        <v>520000</v>
      </c>
      <c r="Y1143" s="196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85">
        <f t="shared" si="256"/>
        <v>79141.008849557533</v>
      </c>
      <c r="AD1143" s="141">
        <v>0.1489</v>
      </c>
      <c r="AE1143" s="186">
        <f t="shared" si="257"/>
        <v>1</v>
      </c>
      <c r="AF1143" s="186">
        <f>IF(AND(COUNTIFS($J$18:J1143,J1143)=1,AE1143=1),1,"")</f>
        <v>1</v>
      </c>
      <c r="AG1143" s="186">
        <f>IF(C1143="","",IF(AND(COUNTIFS($J$18:J1143,J1143)=1,C1143&lt;&gt;""),1,""))</f>
        <v>1</v>
      </c>
      <c r="AH1143" s="186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214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35</v>
      </c>
      <c r="B1144" s="179">
        <v>2020</v>
      </c>
      <c r="C1144" s="179">
        <v>9</v>
      </c>
      <c r="D1144" s="39" t="str">
        <f t="shared" si="267"/>
        <v>Q2</v>
      </c>
      <c r="E1144" s="13" t="s">
        <v>35</v>
      </c>
      <c r="F1144" s="179">
        <v>2020</v>
      </c>
      <c r="G1144" s="179">
        <v>11</v>
      </c>
      <c r="H1144" s="191"/>
      <c r="I1144" s="39" t="str">
        <f t="shared" si="254"/>
        <v>Q3</v>
      </c>
      <c r="J1144" s="191" t="s">
        <v>1317</v>
      </c>
      <c r="K1144" s="191" t="s">
        <v>1318</v>
      </c>
      <c r="L1144" s="17" t="s">
        <v>78</v>
      </c>
      <c r="M1144" s="13" t="s">
        <v>46</v>
      </c>
      <c r="N1144" s="13">
        <v>1</v>
      </c>
      <c r="O1144" s="13"/>
      <c r="P1144" s="39" t="str">
        <f t="shared" si="255"/>
        <v>MAIN UNIT</v>
      </c>
      <c r="Q1144" s="13" t="s">
        <v>55</v>
      </c>
      <c r="R1144" s="13" t="s">
        <v>48</v>
      </c>
      <c r="S1144" s="13" t="s">
        <v>36</v>
      </c>
      <c r="T1144" s="13" t="s">
        <v>64</v>
      </c>
      <c r="U1144" s="13" t="s">
        <v>65</v>
      </c>
      <c r="V1144" s="13" t="s">
        <v>288</v>
      </c>
      <c r="W1144" s="13" t="s">
        <v>1254</v>
      </c>
      <c r="X1144" s="192">
        <v>11687500</v>
      </c>
      <c r="Y1144" s="196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85">
        <f t="shared" si="256"/>
        <v>92054.840624999997</v>
      </c>
      <c r="AD1144" s="141">
        <v>0.10349999999999999</v>
      </c>
      <c r="AE1144" s="186">
        <f t="shared" si="257"/>
        <v>1</v>
      </c>
      <c r="AF1144" s="186">
        <f>IF(AND(COUNTIFS($J$18:J1144,J1144)=1,AE1144=1),1,"")</f>
        <v>1</v>
      </c>
      <c r="AG1144" s="186">
        <f>IF(C1144="","",IF(AND(COUNTIFS($J$18:J1144,J1144)=1,C1144&lt;&gt;""),1,""))</f>
        <v>1</v>
      </c>
      <c r="AH1144" s="186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214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35</v>
      </c>
      <c r="B1145" s="179">
        <v>2020</v>
      </c>
      <c r="C1145" s="179">
        <v>9</v>
      </c>
      <c r="D1145" s="39" t="str">
        <f t="shared" si="267"/>
        <v>Q2</v>
      </c>
      <c r="E1145" s="13" t="s">
        <v>35</v>
      </c>
      <c r="F1145" s="179">
        <v>2020</v>
      </c>
      <c r="G1145" s="179">
        <v>11</v>
      </c>
      <c r="H1145" s="191"/>
      <c r="I1145" s="39" t="str">
        <f t="shared" si="254"/>
        <v>Q3</v>
      </c>
      <c r="J1145" s="191" t="s">
        <v>1317</v>
      </c>
      <c r="K1145" s="191" t="s">
        <v>1318</v>
      </c>
      <c r="L1145" s="17" t="s">
        <v>78</v>
      </c>
      <c r="M1145" s="13" t="s">
        <v>46</v>
      </c>
      <c r="N1145" s="13">
        <v>1</v>
      </c>
      <c r="O1145" s="13"/>
      <c r="P1145" s="39" t="str">
        <f t="shared" si="255"/>
        <v>MAIN UNIT</v>
      </c>
      <c r="Q1145" s="13" t="s">
        <v>55</v>
      </c>
      <c r="R1145" s="13" t="s">
        <v>48</v>
      </c>
      <c r="S1145" s="13" t="s">
        <v>36</v>
      </c>
      <c r="T1145" s="13" t="s">
        <v>64</v>
      </c>
      <c r="U1145" s="13" t="s">
        <v>65</v>
      </c>
      <c r="V1145" s="13" t="s">
        <v>288</v>
      </c>
      <c r="W1145" s="13" t="s">
        <v>1254</v>
      </c>
      <c r="X1145" s="192">
        <v>11687500</v>
      </c>
      <c r="Y1145" s="196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85">
        <f t="shared" si="256"/>
        <v>92054.840624999997</v>
      </c>
      <c r="AD1145" s="141">
        <v>0.10349999999999999</v>
      </c>
      <c r="AE1145" s="186">
        <f t="shared" si="257"/>
        <v>1</v>
      </c>
      <c r="AF1145" s="186" t="str">
        <f>IF(AND(COUNTIFS($J$18:J1145,J1145)=1,AE1145=1),1,"")</f>
        <v/>
      </c>
      <c r="AG1145" s="186" t="str">
        <f>IF(C1145="","",IF(AND(COUNTIFS($J$18:J1145,J1145)=1,C1145&lt;&gt;""),1,""))</f>
        <v/>
      </c>
      <c r="AH1145" s="186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214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35</v>
      </c>
      <c r="B1146" s="179">
        <v>2020</v>
      </c>
      <c r="C1146" s="179">
        <v>9</v>
      </c>
      <c r="D1146" s="39" t="str">
        <f t="shared" si="267"/>
        <v>Q2</v>
      </c>
      <c r="E1146" s="13" t="s">
        <v>35</v>
      </c>
      <c r="F1146" s="179">
        <v>2020</v>
      </c>
      <c r="G1146" s="179">
        <v>11</v>
      </c>
      <c r="H1146" s="191"/>
      <c r="I1146" s="39" t="str">
        <f t="shared" si="254"/>
        <v>Q3</v>
      </c>
      <c r="J1146" s="191" t="s">
        <v>1317</v>
      </c>
      <c r="K1146" s="191" t="s">
        <v>1318</v>
      </c>
      <c r="L1146" s="17" t="s">
        <v>78</v>
      </c>
      <c r="M1146" s="13" t="s">
        <v>46</v>
      </c>
      <c r="N1146" s="13">
        <v>1</v>
      </c>
      <c r="O1146" s="13"/>
      <c r="P1146" s="39" t="str">
        <f t="shared" si="255"/>
        <v>MAIN UNIT</v>
      </c>
      <c r="Q1146" s="13" t="s">
        <v>55</v>
      </c>
      <c r="R1146" s="13" t="s">
        <v>48</v>
      </c>
      <c r="S1146" s="13" t="s">
        <v>36</v>
      </c>
      <c r="T1146" s="13" t="s">
        <v>64</v>
      </c>
      <c r="U1146" s="13" t="s">
        <v>65</v>
      </c>
      <c r="V1146" s="13" t="s">
        <v>288</v>
      </c>
      <c r="W1146" s="13" t="s">
        <v>1254</v>
      </c>
      <c r="X1146" s="192">
        <v>11687500</v>
      </c>
      <c r="Y1146" s="196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85">
        <f t="shared" si="256"/>
        <v>92054.840624999997</v>
      </c>
      <c r="AD1146" s="141">
        <v>0.10349999999999999</v>
      </c>
      <c r="AE1146" s="186">
        <f t="shared" si="257"/>
        <v>1</v>
      </c>
      <c r="AF1146" s="186" t="str">
        <f>IF(AND(COUNTIFS($J$18:J1146,J1146)=1,AE1146=1),1,"")</f>
        <v/>
      </c>
      <c r="AG1146" s="186" t="str">
        <f>IF(C1146="","",IF(AND(COUNTIFS($J$18:J1146,J1146)=1,C1146&lt;&gt;""),1,""))</f>
        <v/>
      </c>
      <c r="AH1146" s="186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214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35</v>
      </c>
      <c r="B1147" s="179">
        <v>2020</v>
      </c>
      <c r="C1147" s="179">
        <v>9</v>
      </c>
      <c r="D1147" s="39" t="str">
        <f t="shared" si="267"/>
        <v>Q2</v>
      </c>
      <c r="E1147" s="13" t="s">
        <v>35</v>
      </c>
      <c r="F1147" s="179">
        <v>2020</v>
      </c>
      <c r="G1147" s="179">
        <v>11</v>
      </c>
      <c r="H1147" s="191"/>
      <c r="I1147" s="39" t="str">
        <f t="shared" si="254"/>
        <v>Q3</v>
      </c>
      <c r="J1147" s="191" t="s">
        <v>1317</v>
      </c>
      <c r="K1147" s="191" t="s">
        <v>1318</v>
      </c>
      <c r="L1147" s="17" t="s">
        <v>78</v>
      </c>
      <c r="M1147" s="13" t="s">
        <v>46</v>
      </c>
      <c r="N1147" s="13">
        <v>1</v>
      </c>
      <c r="O1147" s="13"/>
      <c r="P1147" s="39" t="str">
        <f t="shared" si="255"/>
        <v>MAIN UNIT</v>
      </c>
      <c r="Q1147" s="13" t="s">
        <v>55</v>
      </c>
      <c r="R1147" s="13" t="s">
        <v>48</v>
      </c>
      <c r="S1147" s="13" t="s">
        <v>36</v>
      </c>
      <c r="T1147" s="13" t="s">
        <v>64</v>
      </c>
      <c r="U1147" s="13" t="s">
        <v>65</v>
      </c>
      <c r="V1147" s="13" t="s">
        <v>288</v>
      </c>
      <c r="W1147" s="13" t="s">
        <v>1254</v>
      </c>
      <c r="X1147" s="192">
        <v>11687500</v>
      </c>
      <c r="Y1147" s="196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85">
        <f t="shared" si="256"/>
        <v>92054.840624999997</v>
      </c>
      <c r="AD1147" s="141">
        <v>0.10349999999999999</v>
      </c>
      <c r="AE1147" s="186">
        <f t="shared" si="257"/>
        <v>1</v>
      </c>
      <c r="AF1147" s="186" t="str">
        <f>IF(AND(COUNTIFS($J$18:J1147,J1147)=1,AE1147=1),1,"")</f>
        <v/>
      </c>
      <c r="AG1147" s="186" t="str">
        <f>IF(C1147="","",IF(AND(COUNTIFS($J$18:J1147,J1147)=1,C1147&lt;&gt;""),1,""))</f>
        <v/>
      </c>
      <c r="AH1147" s="186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214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35</v>
      </c>
      <c r="B1148" s="179">
        <v>2020</v>
      </c>
      <c r="C1148" s="179">
        <v>9</v>
      </c>
      <c r="D1148" s="39" t="str">
        <f t="shared" si="267"/>
        <v>Q2</v>
      </c>
      <c r="E1148" s="13" t="s">
        <v>35</v>
      </c>
      <c r="F1148" s="179">
        <v>2020</v>
      </c>
      <c r="G1148" s="179">
        <v>12</v>
      </c>
      <c r="H1148" s="191"/>
      <c r="I1148" s="39" t="str">
        <f t="shared" si="254"/>
        <v>Q3</v>
      </c>
      <c r="J1148" s="191" t="s">
        <v>1317</v>
      </c>
      <c r="K1148" s="191" t="s">
        <v>1318</v>
      </c>
      <c r="L1148" s="17" t="s">
        <v>78</v>
      </c>
      <c r="M1148" s="13" t="s">
        <v>46</v>
      </c>
      <c r="N1148" s="13">
        <v>1</v>
      </c>
      <c r="O1148" s="13"/>
      <c r="P1148" s="39" t="str">
        <f t="shared" si="255"/>
        <v>MAIN UNIT</v>
      </c>
      <c r="Q1148" s="13" t="s">
        <v>47</v>
      </c>
      <c r="R1148" s="13" t="s">
        <v>48</v>
      </c>
      <c r="S1148" s="13" t="s">
        <v>36</v>
      </c>
      <c r="T1148" s="13" t="s">
        <v>64</v>
      </c>
      <c r="U1148" s="13" t="s">
        <v>65</v>
      </c>
      <c r="V1148" s="13" t="s">
        <v>288</v>
      </c>
      <c r="W1148" s="13" t="s">
        <v>1254</v>
      </c>
      <c r="X1148" s="192">
        <v>11687500</v>
      </c>
      <c r="Y1148" s="196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85">
        <f t="shared" si="256"/>
        <v>92054.840624999997</v>
      </c>
      <c r="AD1148" s="141">
        <v>0.10349999999999999</v>
      </c>
      <c r="AE1148" s="186">
        <f t="shared" si="257"/>
        <v>0</v>
      </c>
      <c r="AF1148" s="186" t="str">
        <f>IF(AND(COUNTIFS($J$18:J1148,J1148)=1,AE1148=1),1,"")</f>
        <v/>
      </c>
      <c r="AG1148" s="186" t="str">
        <f>IF(C1148="","",IF(AND(COUNTIFS($J$18:J1148,J1148)=1,C1148&lt;&gt;""),1,""))</f>
        <v/>
      </c>
      <c r="AH1148" s="186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214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35</v>
      </c>
      <c r="B1149" s="179">
        <v>2020</v>
      </c>
      <c r="C1149" s="179">
        <v>9</v>
      </c>
      <c r="D1149" s="39" t="str">
        <f t="shared" si="267"/>
        <v>Q2</v>
      </c>
      <c r="E1149" s="13" t="s">
        <v>35</v>
      </c>
      <c r="F1149" s="179">
        <v>2020</v>
      </c>
      <c r="G1149" s="179">
        <v>12</v>
      </c>
      <c r="H1149" s="191"/>
      <c r="I1149" s="39" t="str">
        <f t="shared" si="254"/>
        <v>Q3</v>
      </c>
      <c r="J1149" s="191" t="s">
        <v>1317</v>
      </c>
      <c r="K1149" s="191" t="s">
        <v>1318</v>
      </c>
      <c r="L1149" s="17" t="s">
        <v>78</v>
      </c>
      <c r="M1149" s="13" t="s">
        <v>46</v>
      </c>
      <c r="N1149" s="13">
        <v>1</v>
      </c>
      <c r="O1149" s="13"/>
      <c r="P1149" s="39" t="str">
        <f t="shared" si="255"/>
        <v>MAIN UNIT</v>
      </c>
      <c r="Q1149" s="13" t="s">
        <v>47</v>
      </c>
      <c r="R1149" s="13" t="s">
        <v>48</v>
      </c>
      <c r="S1149" s="13" t="s">
        <v>36</v>
      </c>
      <c r="T1149" s="13" t="s">
        <v>64</v>
      </c>
      <c r="U1149" s="13" t="s">
        <v>65</v>
      </c>
      <c r="V1149" s="13" t="s">
        <v>288</v>
      </c>
      <c r="W1149" s="13" t="s">
        <v>1254</v>
      </c>
      <c r="X1149" s="192">
        <v>11687500</v>
      </c>
      <c r="Y1149" s="196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85">
        <f t="shared" si="256"/>
        <v>92054.840624999997</v>
      </c>
      <c r="AD1149" s="141">
        <v>0.10349999999999999</v>
      </c>
      <c r="AE1149" s="186">
        <f t="shared" si="257"/>
        <v>0</v>
      </c>
      <c r="AF1149" s="186" t="str">
        <f>IF(AND(COUNTIFS($J$18:J1149,J1149)=1,AE1149=1),1,"")</f>
        <v/>
      </c>
      <c r="AG1149" s="186" t="str">
        <f>IF(C1149="","",IF(AND(COUNTIFS($J$18:J1149,J1149)=1,C1149&lt;&gt;""),1,""))</f>
        <v/>
      </c>
      <c r="AH1149" s="186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214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35</v>
      </c>
      <c r="B1150" s="179">
        <v>2020</v>
      </c>
      <c r="C1150" s="179">
        <v>9</v>
      </c>
      <c r="D1150" s="39" t="str">
        <f t="shared" si="267"/>
        <v>Q2</v>
      </c>
      <c r="E1150" s="13" t="s">
        <v>35</v>
      </c>
      <c r="F1150" s="179">
        <v>2020</v>
      </c>
      <c r="G1150" s="179">
        <v>12</v>
      </c>
      <c r="H1150" s="191"/>
      <c r="I1150" s="39" t="str">
        <f t="shared" si="254"/>
        <v>Q3</v>
      </c>
      <c r="J1150" s="191" t="s">
        <v>1317</v>
      </c>
      <c r="K1150" s="191" t="s">
        <v>1318</v>
      </c>
      <c r="L1150" s="17" t="s">
        <v>78</v>
      </c>
      <c r="M1150" s="13" t="s">
        <v>46</v>
      </c>
      <c r="N1150" s="13">
        <v>1</v>
      </c>
      <c r="O1150" s="13"/>
      <c r="P1150" s="39" t="str">
        <f t="shared" si="255"/>
        <v>MAIN UNIT</v>
      </c>
      <c r="Q1150" s="13" t="s">
        <v>47</v>
      </c>
      <c r="R1150" s="13" t="s">
        <v>48</v>
      </c>
      <c r="S1150" s="13" t="s">
        <v>36</v>
      </c>
      <c r="T1150" s="13" t="s">
        <v>64</v>
      </c>
      <c r="U1150" s="13" t="s">
        <v>65</v>
      </c>
      <c r="V1150" s="13" t="s">
        <v>288</v>
      </c>
      <c r="W1150" s="13" t="s">
        <v>1254</v>
      </c>
      <c r="X1150" s="192">
        <v>11687500</v>
      </c>
      <c r="Y1150" s="196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85">
        <f t="shared" si="256"/>
        <v>92054.840624999997</v>
      </c>
      <c r="AD1150" s="141">
        <v>0.10349999999999999</v>
      </c>
      <c r="AE1150" s="186">
        <f t="shared" si="257"/>
        <v>0</v>
      </c>
      <c r="AF1150" s="186" t="str">
        <f>IF(AND(COUNTIFS($J$18:J1150,J1150)=1,AE1150=1),1,"")</f>
        <v/>
      </c>
      <c r="AG1150" s="186" t="str">
        <f>IF(C1150="","",IF(AND(COUNTIFS($J$18:J1150,J1150)=1,C1150&lt;&gt;""),1,""))</f>
        <v/>
      </c>
      <c r="AH1150" s="186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214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35</v>
      </c>
      <c r="B1151" s="179">
        <v>2020</v>
      </c>
      <c r="C1151" s="179">
        <v>9</v>
      </c>
      <c r="D1151" s="39" t="str">
        <f t="shared" si="267"/>
        <v>Q2</v>
      </c>
      <c r="E1151" s="13" t="s">
        <v>35</v>
      </c>
      <c r="F1151" s="179">
        <v>2020</v>
      </c>
      <c r="G1151" s="179">
        <v>12</v>
      </c>
      <c r="H1151" s="191"/>
      <c r="I1151" s="39" t="str">
        <f t="shared" si="254"/>
        <v>Q3</v>
      </c>
      <c r="J1151" s="191" t="s">
        <v>1317</v>
      </c>
      <c r="K1151" s="191" t="s">
        <v>1318</v>
      </c>
      <c r="L1151" s="17" t="s">
        <v>78</v>
      </c>
      <c r="M1151" s="13" t="s">
        <v>46</v>
      </c>
      <c r="N1151" s="13">
        <v>1</v>
      </c>
      <c r="O1151" s="13"/>
      <c r="P1151" s="39" t="str">
        <f t="shared" si="255"/>
        <v>MAIN UNIT</v>
      </c>
      <c r="Q1151" s="13" t="s">
        <v>47</v>
      </c>
      <c r="R1151" s="13" t="s">
        <v>48</v>
      </c>
      <c r="S1151" s="13" t="s">
        <v>36</v>
      </c>
      <c r="T1151" s="13" t="s">
        <v>64</v>
      </c>
      <c r="U1151" s="13" t="s">
        <v>65</v>
      </c>
      <c r="V1151" s="13" t="s">
        <v>288</v>
      </c>
      <c r="W1151" s="13" t="s">
        <v>1254</v>
      </c>
      <c r="X1151" s="192">
        <v>11687500</v>
      </c>
      <c r="Y1151" s="196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85">
        <f t="shared" si="256"/>
        <v>92054.840624999997</v>
      </c>
      <c r="AD1151" s="141">
        <v>0.10349999999999999</v>
      </c>
      <c r="AE1151" s="186">
        <f t="shared" si="257"/>
        <v>0</v>
      </c>
      <c r="AF1151" s="186" t="str">
        <f>IF(AND(COUNTIFS($J$18:J1151,J1151)=1,AE1151=1),1,"")</f>
        <v/>
      </c>
      <c r="AG1151" s="186" t="str">
        <f>IF(C1151="","",IF(AND(COUNTIFS($J$18:J1151,J1151)=1,C1151&lt;&gt;""),1,""))</f>
        <v/>
      </c>
      <c r="AH1151" s="186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214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35</v>
      </c>
      <c r="B1152" s="179">
        <v>2020</v>
      </c>
      <c r="C1152" s="179">
        <v>9</v>
      </c>
      <c r="D1152" s="39" t="str">
        <f t="shared" si="267"/>
        <v>Q2</v>
      </c>
      <c r="E1152" s="13" t="s">
        <v>35</v>
      </c>
      <c r="F1152" s="179">
        <v>2020</v>
      </c>
      <c r="G1152" s="179">
        <v>11</v>
      </c>
      <c r="H1152" s="191"/>
      <c r="I1152" s="39" t="str">
        <f t="shared" si="254"/>
        <v>Q3</v>
      </c>
      <c r="J1152" s="191" t="s">
        <v>1319</v>
      </c>
      <c r="K1152" s="191" t="s">
        <v>1320</v>
      </c>
      <c r="L1152" s="17" t="s">
        <v>78</v>
      </c>
      <c r="M1152" s="13" t="s">
        <v>46</v>
      </c>
      <c r="N1152" s="13">
        <v>1</v>
      </c>
      <c r="O1152" s="13"/>
      <c r="P1152" s="39" t="str">
        <f t="shared" si="255"/>
        <v>MAIN UNIT</v>
      </c>
      <c r="Q1152" s="13" t="s">
        <v>55</v>
      </c>
      <c r="R1152" s="13" t="s">
        <v>48</v>
      </c>
      <c r="S1152" s="13" t="s">
        <v>36</v>
      </c>
      <c r="T1152" s="13" t="s">
        <v>64</v>
      </c>
      <c r="U1152" s="13" t="s">
        <v>3308</v>
      </c>
      <c r="V1152" s="13" t="s">
        <v>1321</v>
      </c>
      <c r="W1152" s="13" t="s">
        <v>1254</v>
      </c>
      <c r="X1152" s="192">
        <v>11000000</v>
      </c>
      <c r="Y1152" s="193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85">
        <f t="shared" si="256"/>
        <v>100368.29000000001</v>
      </c>
      <c r="AD1152" s="141">
        <v>0.11990000000000001</v>
      </c>
      <c r="AE1152" s="186">
        <f t="shared" si="257"/>
        <v>1</v>
      </c>
      <c r="AF1152" s="186">
        <f>IF(AND(COUNTIFS($J$18:J1152,J1152)=1,AE1152=1),1,"")</f>
        <v>1</v>
      </c>
      <c r="AG1152" s="186">
        <f>IF(C1152="","",IF(AND(COUNTIFS($J$18:J1152,J1152)=1,C1152&lt;&gt;""),1,""))</f>
        <v>1</v>
      </c>
      <c r="AH1152" s="186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214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35</v>
      </c>
      <c r="B1153" s="179">
        <v>2020</v>
      </c>
      <c r="C1153" s="179">
        <v>9</v>
      </c>
      <c r="D1153" s="39" t="str">
        <f t="shared" si="267"/>
        <v>Q2</v>
      </c>
      <c r="E1153" s="13" t="s">
        <v>35</v>
      </c>
      <c r="F1153" s="179">
        <v>2020</v>
      </c>
      <c r="G1153" s="179">
        <v>12</v>
      </c>
      <c r="H1153" s="191"/>
      <c r="I1153" s="39" t="str">
        <f t="shared" si="254"/>
        <v>Q3</v>
      </c>
      <c r="J1153" s="191" t="s">
        <v>1322</v>
      </c>
      <c r="K1153" s="191" t="s">
        <v>1323</v>
      </c>
      <c r="L1153" s="17" t="s">
        <v>54</v>
      </c>
      <c r="M1153" s="13" t="s">
        <v>46</v>
      </c>
      <c r="N1153" s="13">
        <v>1</v>
      </c>
      <c r="O1153" s="13"/>
      <c r="P1153" s="39" t="str">
        <f t="shared" si="255"/>
        <v>MAIN UNIT</v>
      </c>
      <c r="Q1153" s="13" t="s">
        <v>936</v>
      </c>
      <c r="R1153" s="13" t="s">
        <v>48</v>
      </c>
      <c r="S1153" s="13" t="s">
        <v>37</v>
      </c>
      <c r="T1153" s="13" t="s">
        <v>301</v>
      </c>
      <c r="U1153" s="13" t="s">
        <v>57</v>
      </c>
      <c r="V1153" s="13" t="s">
        <v>927</v>
      </c>
      <c r="W1153" s="13" t="s">
        <v>50</v>
      </c>
      <c r="X1153" s="192">
        <v>584000</v>
      </c>
      <c r="Y1153" s="196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85">
        <f t="shared" si="256"/>
        <v>68862.90265486727</v>
      </c>
      <c r="AD1153" s="141">
        <v>0.1134</v>
      </c>
      <c r="AE1153" s="186">
        <f t="shared" si="257"/>
        <v>1</v>
      </c>
      <c r="AF1153" s="186">
        <f>IF(AND(COUNTIFS($J$18:J1153,J1153)=1,AE1153=1),1,"")</f>
        <v>1</v>
      </c>
      <c r="AG1153" s="186">
        <f>IF(C1153="","",IF(AND(COUNTIFS($J$18:J1153,J1153)=1,C1153&lt;&gt;""),1,""))</f>
        <v>1</v>
      </c>
      <c r="AH1153" s="186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214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35</v>
      </c>
      <c r="B1154" s="179">
        <v>2020</v>
      </c>
      <c r="C1154" s="179">
        <v>9</v>
      </c>
      <c r="D1154" s="39" t="str">
        <f t="shared" si="267"/>
        <v>Q2</v>
      </c>
      <c r="E1154" s="13" t="s">
        <v>35</v>
      </c>
      <c r="F1154" s="179">
        <v>2020</v>
      </c>
      <c r="G1154" s="179">
        <v>12</v>
      </c>
      <c r="H1154" s="191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1" t="s">
        <v>1322</v>
      </c>
      <c r="K1154" s="191" t="s">
        <v>1323</v>
      </c>
      <c r="L1154" s="17" t="s">
        <v>54</v>
      </c>
      <c r="M1154" s="13" t="s">
        <v>46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936</v>
      </c>
      <c r="R1154" s="13" t="s">
        <v>48</v>
      </c>
      <c r="S1154" s="13" t="s">
        <v>37</v>
      </c>
      <c r="T1154" s="13" t="s">
        <v>301</v>
      </c>
      <c r="U1154" s="13" t="s">
        <v>57</v>
      </c>
      <c r="V1154" s="13" t="s">
        <v>927</v>
      </c>
      <c r="W1154" s="13" t="s">
        <v>50</v>
      </c>
      <c r="X1154" s="192">
        <v>584000</v>
      </c>
      <c r="Y1154" s="196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85">
        <f t="shared" ref="AC1154:AC1217" si="273">IF(R1154&lt;&gt;"",AB1154*AD1154,"")</f>
        <v>68862.90265486727</v>
      </c>
      <c r="AD1154" s="141">
        <v>0.1134</v>
      </c>
      <c r="AE1154" s="186">
        <f t="shared" ref="AE1154:AE1217" si="274">IF(Q1154="","",IF(Q1154="Yes",1,0))</f>
        <v>1</v>
      </c>
      <c r="AF1154" s="186" t="str">
        <f>IF(AND(COUNTIFS($J$18:J1154,J1154)=1,AE1154=1),1,"")</f>
        <v/>
      </c>
      <c r="AG1154" s="186" t="str">
        <f>IF(C1154="","",IF(AND(COUNTIFS($J$18:J1154,J1154)=1,C1154&lt;&gt;""),1,""))</f>
        <v/>
      </c>
      <c r="AH1154" s="186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214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35</v>
      </c>
      <c r="B1155" s="179">
        <v>2020</v>
      </c>
      <c r="C1155" s="179">
        <v>9</v>
      </c>
      <c r="D1155" s="39" t="str">
        <f t="shared" si="267"/>
        <v>Q2</v>
      </c>
      <c r="E1155" s="13" t="s">
        <v>35</v>
      </c>
      <c r="F1155" s="179">
        <v>2020</v>
      </c>
      <c r="G1155" s="179">
        <v>10</v>
      </c>
      <c r="H1155" s="191"/>
      <c r="I1155" s="39" t="str">
        <f t="shared" si="271"/>
        <v>Q3</v>
      </c>
      <c r="J1155" s="191" t="s">
        <v>1324</v>
      </c>
      <c r="K1155" s="191" t="s">
        <v>1325</v>
      </c>
      <c r="L1155" s="17" t="s">
        <v>78</v>
      </c>
      <c r="M1155" s="13" t="s">
        <v>46</v>
      </c>
      <c r="N1155" s="13">
        <v>1</v>
      </c>
      <c r="O1155" s="13"/>
      <c r="P1155" s="39" t="str">
        <f t="shared" si="272"/>
        <v>MAIN UNIT</v>
      </c>
      <c r="Q1155" s="13" t="s">
        <v>55</v>
      </c>
      <c r="R1155" s="13" t="s">
        <v>48</v>
      </c>
      <c r="S1155" s="13" t="s">
        <v>36</v>
      </c>
      <c r="T1155" s="13" t="s">
        <v>64</v>
      </c>
      <c r="U1155" s="13" t="s">
        <v>65</v>
      </c>
      <c r="V1155" s="13" t="s">
        <v>660</v>
      </c>
      <c r="W1155" s="13" t="s">
        <v>50</v>
      </c>
      <c r="X1155" s="192">
        <v>982000</v>
      </c>
      <c r="Y1155" s="196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85">
        <f t="shared" si="273"/>
        <v>130098.92300884955</v>
      </c>
      <c r="AD1155" s="141">
        <v>0.13189999999999999</v>
      </c>
      <c r="AE1155" s="186">
        <f t="shared" si="274"/>
        <v>1</v>
      </c>
      <c r="AF1155" s="186">
        <f>IF(AND(COUNTIFS($J$18:J1155,J1155)=1,AE1155=1),1,"")</f>
        <v>1</v>
      </c>
      <c r="AG1155" s="186">
        <f>IF(C1155="","",IF(AND(COUNTIFS($J$18:J1155,J1155)=1,C1155&lt;&gt;""),1,""))</f>
        <v>1</v>
      </c>
      <c r="AH1155" s="186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214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35</v>
      </c>
      <c r="B1156" s="179">
        <v>2020</v>
      </c>
      <c r="C1156" s="179">
        <v>9</v>
      </c>
      <c r="D1156" s="39" t="str">
        <f t="shared" si="267"/>
        <v>Q2</v>
      </c>
      <c r="E1156" s="13" t="s">
        <v>35</v>
      </c>
      <c r="F1156" s="179">
        <v>2020</v>
      </c>
      <c r="G1156" s="179">
        <v>11</v>
      </c>
      <c r="H1156" s="191"/>
      <c r="I1156" s="39" t="str">
        <f t="shared" si="271"/>
        <v>Q3</v>
      </c>
      <c r="J1156" s="191" t="s">
        <v>1326</v>
      </c>
      <c r="K1156" s="191" t="s">
        <v>1327</v>
      </c>
      <c r="L1156" s="17" t="s">
        <v>271</v>
      </c>
      <c r="M1156" s="13" t="s">
        <v>46</v>
      </c>
      <c r="N1156" s="13">
        <v>1</v>
      </c>
      <c r="O1156" s="13"/>
      <c r="P1156" s="39" t="str">
        <f t="shared" si="272"/>
        <v>MAIN UNIT</v>
      </c>
      <c r="Q1156" s="13" t="s">
        <v>55</v>
      </c>
      <c r="R1156" s="13" t="s">
        <v>48</v>
      </c>
      <c r="S1156" s="13" t="s">
        <v>36</v>
      </c>
      <c r="T1156" s="13" t="s">
        <v>64</v>
      </c>
      <c r="U1156" s="13" t="s">
        <v>65</v>
      </c>
      <c r="V1156" s="13" t="s">
        <v>118</v>
      </c>
      <c r="W1156" s="13" t="s">
        <v>50</v>
      </c>
      <c r="X1156" s="192">
        <v>1400000</v>
      </c>
      <c r="Y1156" s="196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85">
        <f t="shared" si="273"/>
        <v>128930.70796460178</v>
      </c>
      <c r="AD1156" s="141">
        <v>9.01E-2</v>
      </c>
      <c r="AE1156" s="186">
        <f t="shared" si="274"/>
        <v>1</v>
      </c>
      <c r="AF1156" s="186">
        <f>IF(AND(COUNTIFS($J$18:J1156,J1156)=1,AE1156=1),1,"")</f>
        <v>1</v>
      </c>
      <c r="AG1156" s="186">
        <f>IF(C1156="","",IF(AND(COUNTIFS($J$18:J1156,J1156)=1,C1156&lt;&gt;""),1,""))</f>
        <v>1</v>
      </c>
      <c r="AH1156" s="186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214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35</v>
      </c>
      <c r="B1157" s="179">
        <v>2020</v>
      </c>
      <c r="C1157" s="179">
        <v>9</v>
      </c>
      <c r="D1157" s="39" t="str">
        <f t="shared" si="267"/>
        <v>Q2</v>
      </c>
      <c r="E1157" s="13" t="s">
        <v>35</v>
      </c>
      <c r="F1157" s="179">
        <v>2020</v>
      </c>
      <c r="G1157" s="179">
        <v>11</v>
      </c>
      <c r="H1157" s="191"/>
      <c r="I1157" s="39" t="str">
        <f t="shared" si="271"/>
        <v>Q3</v>
      </c>
      <c r="J1157" s="191" t="s">
        <v>1326</v>
      </c>
      <c r="K1157" s="191" t="s">
        <v>1327</v>
      </c>
      <c r="L1157" s="17" t="s">
        <v>271</v>
      </c>
      <c r="M1157" s="13" t="s">
        <v>46</v>
      </c>
      <c r="N1157" s="13">
        <v>1</v>
      </c>
      <c r="O1157" s="13"/>
      <c r="P1157" s="39" t="str">
        <f t="shared" si="272"/>
        <v>MAIN UNIT</v>
      </c>
      <c r="Q1157" s="13" t="s">
        <v>55</v>
      </c>
      <c r="R1157" s="13" t="s">
        <v>48</v>
      </c>
      <c r="S1157" s="13" t="s">
        <v>36</v>
      </c>
      <c r="T1157" s="13" t="s">
        <v>64</v>
      </c>
      <c r="U1157" s="13" t="s">
        <v>65</v>
      </c>
      <c r="V1157" s="13" t="s">
        <v>118</v>
      </c>
      <c r="W1157" s="13" t="s">
        <v>50</v>
      </c>
      <c r="X1157" s="192">
        <v>1400000</v>
      </c>
      <c r="Y1157" s="196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85">
        <f t="shared" si="273"/>
        <v>128930.70796460178</v>
      </c>
      <c r="AD1157" s="141">
        <v>9.01E-2</v>
      </c>
      <c r="AE1157" s="186">
        <f t="shared" si="274"/>
        <v>1</v>
      </c>
      <c r="AF1157" s="186" t="str">
        <f>IF(AND(COUNTIFS($J$18:J1157,J1157)=1,AE1157=1),1,"")</f>
        <v/>
      </c>
      <c r="AG1157" s="186" t="str">
        <f>IF(C1157="","",IF(AND(COUNTIFS($J$18:J1157,J1157)=1,C1157&lt;&gt;""),1,""))</f>
        <v/>
      </c>
      <c r="AH1157" s="186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214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35</v>
      </c>
      <c r="B1158" s="179">
        <v>2020</v>
      </c>
      <c r="C1158" s="179">
        <v>9</v>
      </c>
      <c r="D1158" s="39" t="str">
        <f t="shared" si="267"/>
        <v>Q2</v>
      </c>
      <c r="E1158" s="13" t="s">
        <v>35</v>
      </c>
      <c r="F1158" s="179">
        <v>2020</v>
      </c>
      <c r="G1158" s="179">
        <v>10</v>
      </c>
      <c r="H1158" s="191"/>
      <c r="I1158" s="39" t="str">
        <f t="shared" si="271"/>
        <v>Q3</v>
      </c>
      <c r="J1158" s="191" t="s">
        <v>1328</v>
      </c>
      <c r="K1158" s="191" t="s">
        <v>1329</v>
      </c>
      <c r="L1158" s="17" t="s">
        <v>78</v>
      </c>
      <c r="M1158" s="13" t="s">
        <v>46</v>
      </c>
      <c r="N1158" s="13">
        <v>1</v>
      </c>
      <c r="O1158" s="13"/>
      <c r="P1158" s="39" t="str">
        <f t="shared" si="272"/>
        <v>MAIN UNIT</v>
      </c>
      <c r="Q1158" s="13" t="s">
        <v>47</v>
      </c>
      <c r="R1158" s="13" t="s">
        <v>48</v>
      </c>
      <c r="S1158" s="13" t="s">
        <v>36</v>
      </c>
      <c r="T1158" s="13" t="s">
        <v>64</v>
      </c>
      <c r="U1158" s="13" t="s">
        <v>65</v>
      </c>
      <c r="V1158" s="13" t="s">
        <v>118</v>
      </c>
      <c r="W1158" s="13" t="s">
        <v>95</v>
      </c>
      <c r="X1158" s="192">
        <v>16270000</v>
      </c>
      <c r="Y1158" s="196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85">
        <f t="shared" si="273"/>
        <v>197416.92600000001</v>
      </c>
      <c r="AD1158" s="141">
        <v>0.16200000000000001</v>
      </c>
      <c r="AE1158" s="186">
        <f t="shared" si="274"/>
        <v>0</v>
      </c>
      <c r="AF1158" s="186" t="str">
        <f>IF(AND(COUNTIFS($J$18:J1158,J1158)=1,AE1158=1),1,"")</f>
        <v/>
      </c>
      <c r="AG1158" s="186">
        <f>IF(C1158="","",IF(AND(COUNTIFS($J$18:J1158,J1158)=1,C1158&lt;&gt;""),1,""))</f>
        <v>1</v>
      </c>
      <c r="AH1158" s="186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214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35</v>
      </c>
      <c r="B1159" s="179">
        <v>2020</v>
      </c>
      <c r="C1159" s="179">
        <v>9</v>
      </c>
      <c r="D1159" s="39" t="str">
        <f t="shared" si="267"/>
        <v>Q2</v>
      </c>
      <c r="E1159" s="13" t="s">
        <v>35</v>
      </c>
      <c r="F1159" s="179">
        <v>2020</v>
      </c>
      <c r="G1159" s="179">
        <v>10</v>
      </c>
      <c r="H1159" s="191"/>
      <c r="I1159" s="39" t="str">
        <f t="shared" si="271"/>
        <v>Q3</v>
      </c>
      <c r="J1159" s="191" t="s">
        <v>1330</v>
      </c>
      <c r="K1159" s="191" t="s">
        <v>1331</v>
      </c>
      <c r="L1159" s="17" t="s">
        <v>78</v>
      </c>
      <c r="M1159" s="13" t="s">
        <v>46</v>
      </c>
      <c r="N1159" s="13">
        <v>1</v>
      </c>
      <c r="O1159" s="13"/>
      <c r="P1159" s="39" t="str">
        <f t="shared" si="272"/>
        <v>MAIN UNIT</v>
      </c>
      <c r="Q1159" s="13" t="s">
        <v>47</v>
      </c>
      <c r="R1159" s="13" t="s">
        <v>48</v>
      </c>
      <c r="S1159" s="13" t="s">
        <v>36</v>
      </c>
      <c r="T1159" s="13" t="s">
        <v>64</v>
      </c>
      <c r="U1159" s="13" t="s">
        <v>65</v>
      </c>
      <c r="V1159" s="13" t="s">
        <v>288</v>
      </c>
      <c r="W1159" s="13" t="s">
        <v>50</v>
      </c>
      <c r="X1159" s="192">
        <v>1120000</v>
      </c>
      <c r="Y1159" s="196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85">
        <f t="shared" si="273"/>
        <v>144444.3185840708</v>
      </c>
      <c r="AD1159" s="141">
        <v>0.12839999999999999</v>
      </c>
      <c r="AE1159" s="186">
        <f t="shared" si="274"/>
        <v>0</v>
      </c>
      <c r="AF1159" s="186" t="str">
        <f>IF(AND(COUNTIFS($J$18:J1159,J1159)=1,AE1159=1),1,"")</f>
        <v/>
      </c>
      <c r="AG1159" s="186">
        <f>IF(C1159="","",IF(AND(COUNTIFS($J$18:J1159,J1159)=1,C1159&lt;&gt;""),1,""))</f>
        <v>1</v>
      </c>
      <c r="AH1159" s="186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214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35</v>
      </c>
      <c r="B1160" s="179">
        <v>2020</v>
      </c>
      <c r="C1160" s="179">
        <v>9</v>
      </c>
      <c r="D1160" s="39" t="str">
        <f t="shared" si="267"/>
        <v>Q2</v>
      </c>
      <c r="E1160" s="13" t="s">
        <v>35</v>
      </c>
      <c r="F1160" s="179">
        <v>2020</v>
      </c>
      <c r="G1160" s="179">
        <v>12</v>
      </c>
      <c r="H1160" s="191"/>
      <c r="I1160" s="39" t="str">
        <f t="shared" si="271"/>
        <v>Q3</v>
      </c>
      <c r="J1160" s="191" t="s">
        <v>1332</v>
      </c>
      <c r="K1160" s="191" t="s">
        <v>1333</v>
      </c>
      <c r="L1160" s="17" t="s">
        <v>54</v>
      </c>
      <c r="M1160" s="13" t="s">
        <v>46</v>
      </c>
      <c r="N1160" s="13">
        <v>1</v>
      </c>
      <c r="O1160" s="13"/>
      <c r="P1160" s="39" t="str">
        <f t="shared" si="272"/>
        <v>MAIN UNIT</v>
      </c>
      <c r="Q1160" s="13" t="s">
        <v>47</v>
      </c>
      <c r="R1160" s="13" t="s">
        <v>48</v>
      </c>
      <c r="S1160" s="13" t="s">
        <v>36</v>
      </c>
      <c r="T1160" s="13" t="s">
        <v>64</v>
      </c>
      <c r="U1160" s="13" t="s">
        <v>65</v>
      </c>
      <c r="V1160" s="13" t="s">
        <v>66</v>
      </c>
      <c r="W1160" s="13" t="s">
        <v>50</v>
      </c>
      <c r="X1160" s="192">
        <v>500000</v>
      </c>
      <c r="Y1160" s="196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85">
        <f t="shared" si="273"/>
        <v>84901.548672566394</v>
      </c>
      <c r="AD1160" s="141">
        <v>0.1633</v>
      </c>
      <c r="AE1160" s="186">
        <f t="shared" si="274"/>
        <v>0</v>
      </c>
      <c r="AF1160" s="186" t="str">
        <f>IF(AND(COUNTIFS($J$18:J1160,J1160)=1,AE1160=1),1,"")</f>
        <v/>
      </c>
      <c r="AG1160" s="186">
        <f>IF(C1160="","",IF(AND(COUNTIFS($J$18:J1160,J1160)=1,C1160&lt;&gt;""),1,""))</f>
        <v>1</v>
      </c>
      <c r="AH1160" s="186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214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35</v>
      </c>
      <c r="B1161" s="179">
        <v>2020</v>
      </c>
      <c r="C1161" s="179">
        <v>9</v>
      </c>
      <c r="D1161" s="39" t="str">
        <f t="shared" si="267"/>
        <v>Q2</v>
      </c>
      <c r="E1161" s="13" t="s">
        <v>35</v>
      </c>
      <c r="F1161" s="179">
        <v>2020</v>
      </c>
      <c r="G1161" s="179">
        <v>10</v>
      </c>
      <c r="H1161" s="191"/>
      <c r="I1161" s="39" t="str">
        <f t="shared" si="271"/>
        <v>Q3</v>
      </c>
      <c r="J1161" s="191" t="s">
        <v>1334</v>
      </c>
      <c r="K1161" s="191" t="s">
        <v>655</v>
      </c>
      <c r="L1161" s="17" t="s">
        <v>78</v>
      </c>
      <c r="M1161" s="13" t="s">
        <v>46</v>
      </c>
      <c r="N1161" s="13">
        <v>1</v>
      </c>
      <c r="O1161" s="13"/>
      <c r="P1161" s="39" t="str">
        <f t="shared" si="272"/>
        <v>MAIN UNIT</v>
      </c>
      <c r="Q1161" s="13" t="s">
        <v>47</v>
      </c>
      <c r="R1161" s="13" t="s">
        <v>48</v>
      </c>
      <c r="S1161" s="13" t="s">
        <v>36</v>
      </c>
      <c r="T1161" s="13" t="s">
        <v>64</v>
      </c>
      <c r="U1161" s="13" t="s">
        <v>65</v>
      </c>
      <c r="V1161" s="13" t="s">
        <v>288</v>
      </c>
      <c r="W1161" s="13" t="s">
        <v>95</v>
      </c>
      <c r="X1161" s="192">
        <v>10734000</v>
      </c>
      <c r="Y1161" s="196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85">
        <f t="shared" si="273"/>
        <v>78387.718500000003</v>
      </c>
      <c r="AD1161" s="141">
        <v>9.7500000000000003E-2</v>
      </c>
      <c r="AE1161" s="186">
        <f t="shared" si="274"/>
        <v>0</v>
      </c>
      <c r="AF1161" s="186" t="str">
        <f>IF(AND(COUNTIFS($J$18:J1161,J1161)=1,AE1161=1),1,"")</f>
        <v/>
      </c>
      <c r="AG1161" s="186">
        <f>IF(C1161="","",IF(AND(COUNTIFS($J$18:J1161,J1161)=1,C1161&lt;&gt;""),1,""))</f>
        <v>1</v>
      </c>
      <c r="AH1161" s="186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214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35</v>
      </c>
      <c r="B1162" s="179">
        <v>2020</v>
      </c>
      <c r="C1162" s="179">
        <v>9</v>
      </c>
      <c r="D1162" s="39" t="str">
        <f t="shared" si="267"/>
        <v>Q2</v>
      </c>
      <c r="E1162" s="13" t="s">
        <v>35</v>
      </c>
      <c r="F1162" s="179">
        <v>2020</v>
      </c>
      <c r="G1162" s="179">
        <v>10</v>
      </c>
      <c r="H1162" s="191"/>
      <c r="I1162" s="39" t="str">
        <f t="shared" si="271"/>
        <v>Q3</v>
      </c>
      <c r="J1162" s="191" t="s">
        <v>1334</v>
      </c>
      <c r="K1162" s="191" t="s">
        <v>655</v>
      </c>
      <c r="L1162" s="17" t="s">
        <v>78</v>
      </c>
      <c r="M1162" s="13" t="s">
        <v>46</v>
      </c>
      <c r="N1162" s="13">
        <v>1</v>
      </c>
      <c r="O1162" s="13"/>
      <c r="P1162" s="39" t="str">
        <f t="shared" si="272"/>
        <v>MAIN UNIT</v>
      </c>
      <c r="Q1162" s="13" t="s">
        <v>47</v>
      </c>
      <c r="R1162" s="13" t="s">
        <v>48</v>
      </c>
      <c r="S1162" s="13" t="s">
        <v>36</v>
      </c>
      <c r="T1162" s="13" t="s">
        <v>64</v>
      </c>
      <c r="U1162" s="13" t="s">
        <v>65</v>
      </c>
      <c r="V1162" s="13" t="s">
        <v>288</v>
      </c>
      <c r="W1162" s="13" t="s">
        <v>95</v>
      </c>
      <c r="X1162" s="192">
        <v>10734000</v>
      </c>
      <c r="Y1162" s="196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85">
        <f t="shared" si="273"/>
        <v>78387.718500000003</v>
      </c>
      <c r="AD1162" s="141">
        <v>9.7500000000000003E-2</v>
      </c>
      <c r="AE1162" s="186">
        <f t="shared" si="274"/>
        <v>0</v>
      </c>
      <c r="AF1162" s="186" t="str">
        <f>IF(AND(COUNTIFS($J$18:J1162,J1162)=1,AE1162=1),1,"")</f>
        <v/>
      </c>
      <c r="AG1162" s="186" t="str">
        <f>IF(C1162="","",IF(AND(COUNTIFS($J$18:J1162,J1162)=1,C1162&lt;&gt;""),1,""))</f>
        <v/>
      </c>
      <c r="AH1162" s="186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214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35</v>
      </c>
      <c r="B1163" s="179">
        <v>2020</v>
      </c>
      <c r="C1163" s="179">
        <v>9</v>
      </c>
      <c r="D1163" s="39" t="str">
        <f t="shared" si="267"/>
        <v>Q2</v>
      </c>
      <c r="E1163" s="13" t="s">
        <v>35</v>
      </c>
      <c r="F1163" s="179">
        <v>2020</v>
      </c>
      <c r="G1163" s="179">
        <v>12</v>
      </c>
      <c r="H1163" s="191"/>
      <c r="I1163" s="39" t="str">
        <f t="shared" si="271"/>
        <v>Q3</v>
      </c>
      <c r="J1163" s="191" t="s">
        <v>1335</v>
      </c>
      <c r="K1163" s="191" t="s">
        <v>1336</v>
      </c>
      <c r="L1163" s="17" t="s">
        <v>78</v>
      </c>
      <c r="M1163" s="13" t="s">
        <v>46</v>
      </c>
      <c r="N1163" s="13">
        <v>1</v>
      </c>
      <c r="O1163" s="13"/>
      <c r="P1163" s="39" t="str">
        <f t="shared" si="272"/>
        <v>MAIN UNIT</v>
      </c>
      <c r="Q1163" s="13" t="s">
        <v>47</v>
      </c>
      <c r="R1163" s="13" t="s">
        <v>48</v>
      </c>
      <c r="S1163" s="13" t="s">
        <v>36</v>
      </c>
      <c r="T1163" s="13" t="s">
        <v>64</v>
      </c>
      <c r="U1163" s="13" t="s">
        <v>65</v>
      </c>
      <c r="V1163" s="13" t="s">
        <v>288</v>
      </c>
      <c r="W1163" s="13" t="s">
        <v>95</v>
      </c>
      <c r="X1163" s="192">
        <v>10870000</v>
      </c>
      <c r="Y1163" s="196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85">
        <f t="shared" si="273"/>
        <v>80652.68250000001</v>
      </c>
      <c r="AD1163" s="141">
        <v>9.7500000000000003E-2</v>
      </c>
      <c r="AE1163" s="186">
        <f t="shared" si="274"/>
        <v>0</v>
      </c>
      <c r="AF1163" s="186" t="str">
        <f>IF(AND(COUNTIFS($J$18:J1163,J1163)=1,AE1163=1),1,"")</f>
        <v/>
      </c>
      <c r="AG1163" s="186" t="str">
        <f>IF(C1163="","",IF(AND(COUNTIFS($J$18:J1163,J1163)=1,C1163&lt;&gt;""),1,""))</f>
        <v/>
      </c>
      <c r="AH1163" s="186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214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35</v>
      </c>
      <c r="B1164" s="179">
        <v>2020</v>
      </c>
      <c r="C1164" s="179">
        <v>9</v>
      </c>
      <c r="D1164" s="39" t="str">
        <f t="shared" si="267"/>
        <v>Q2</v>
      </c>
      <c r="E1164" s="13" t="s">
        <v>35</v>
      </c>
      <c r="F1164" s="179">
        <v>2020</v>
      </c>
      <c r="G1164" s="179">
        <v>11</v>
      </c>
      <c r="H1164" s="191"/>
      <c r="I1164" s="39" t="str">
        <f t="shared" si="271"/>
        <v>Q3</v>
      </c>
      <c r="J1164" s="191" t="s">
        <v>1337</v>
      </c>
      <c r="K1164" s="191" t="s">
        <v>1338</v>
      </c>
      <c r="L1164" s="17" t="s">
        <v>54</v>
      </c>
      <c r="M1164" s="13" t="s">
        <v>46</v>
      </c>
      <c r="N1164" s="13">
        <v>1</v>
      </c>
      <c r="O1164" s="13"/>
      <c r="P1164" s="39" t="str">
        <f t="shared" si="272"/>
        <v>MAIN UNIT</v>
      </c>
      <c r="Q1164" s="13" t="s">
        <v>47</v>
      </c>
      <c r="R1164" s="13" t="s">
        <v>48</v>
      </c>
      <c r="S1164" s="13" t="s">
        <v>36</v>
      </c>
      <c r="T1164" s="13" t="s">
        <v>64</v>
      </c>
      <c r="U1164" s="13" t="s">
        <v>65</v>
      </c>
      <c r="V1164" s="13" t="s">
        <v>98</v>
      </c>
      <c r="W1164" s="13" t="s">
        <v>50</v>
      </c>
      <c r="X1164" s="192">
        <v>530000</v>
      </c>
      <c r="Y1164" s="196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85">
        <f t="shared" si="273"/>
        <v>99406.659292035416</v>
      </c>
      <c r="AD1164" s="141">
        <v>0.1835</v>
      </c>
      <c r="AE1164" s="186">
        <f t="shared" si="274"/>
        <v>0</v>
      </c>
      <c r="AF1164" s="186" t="str">
        <f>IF(AND(COUNTIFS($J$18:J1164,J1164)=1,AE1164=1),1,"")</f>
        <v/>
      </c>
      <c r="AG1164" s="186">
        <f>IF(C1164="","",IF(AND(COUNTIFS($J$18:J1164,J1164)=1,C1164&lt;&gt;""),1,""))</f>
        <v>1</v>
      </c>
      <c r="AH1164" s="186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214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35</v>
      </c>
      <c r="B1165" s="179">
        <v>2020</v>
      </c>
      <c r="C1165" s="179">
        <v>9</v>
      </c>
      <c r="D1165" s="39" t="str">
        <f t="shared" si="267"/>
        <v>Q2</v>
      </c>
      <c r="E1165" s="13" t="s">
        <v>35</v>
      </c>
      <c r="F1165" s="179">
        <v>2020</v>
      </c>
      <c r="G1165" s="179">
        <v>11</v>
      </c>
      <c r="H1165" s="191"/>
      <c r="I1165" s="39" t="str">
        <f t="shared" si="271"/>
        <v>Q3</v>
      </c>
      <c r="J1165" s="191" t="s">
        <v>1339</v>
      </c>
      <c r="K1165" s="191" t="s">
        <v>1340</v>
      </c>
      <c r="L1165" s="17" t="s">
        <v>54</v>
      </c>
      <c r="M1165" s="13" t="s">
        <v>46</v>
      </c>
      <c r="N1165" s="13">
        <v>1</v>
      </c>
      <c r="O1165" s="13"/>
      <c r="P1165" s="39" t="str">
        <f t="shared" si="272"/>
        <v>MAIN UNIT</v>
      </c>
      <c r="Q1165" s="13" t="s">
        <v>47</v>
      </c>
      <c r="R1165" s="13" t="s">
        <v>48</v>
      </c>
      <c r="S1165" s="13" t="s">
        <v>36</v>
      </c>
      <c r="T1165" s="13" t="s">
        <v>64</v>
      </c>
      <c r="U1165" s="13" t="s">
        <v>65</v>
      </c>
      <c r="V1165" s="13" t="s">
        <v>66</v>
      </c>
      <c r="W1165" s="13" t="s">
        <v>95</v>
      </c>
      <c r="X1165" s="192">
        <v>8688000</v>
      </c>
      <c r="Y1165" s="193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85">
        <f t="shared" si="273"/>
        <v>112661.11872</v>
      </c>
      <c r="AD1165" s="141">
        <v>0.1704</v>
      </c>
      <c r="AE1165" s="186">
        <f t="shared" si="274"/>
        <v>0</v>
      </c>
      <c r="AF1165" s="186" t="str">
        <f>IF(AND(COUNTIFS($J$18:J1165,J1165)=1,AE1165=1),1,"")</f>
        <v/>
      </c>
      <c r="AG1165" s="186">
        <f>IF(C1165="","",IF(AND(COUNTIFS($J$18:J1165,J1165)=1,C1165&lt;&gt;""),1,""))</f>
        <v>1</v>
      </c>
      <c r="AH1165" s="186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214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35</v>
      </c>
      <c r="B1166" s="179">
        <v>2020</v>
      </c>
      <c r="C1166" s="179">
        <v>9</v>
      </c>
      <c r="D1166" s="39" t="str">
        <f t="shared" si="267"/>
        <v>Q2</v>
      </c>
      <c r="E1166" s="13" t="s">
        <v>35</v>
      </c>
      <c r="F1166" s="179">
        <v>2020</v>
      </c>
      <c r="G1166" s="179">
        <v>11</v>
      </c>
      <c r="H1166" s="191"/>
      <c r="I1166" s="39" t="str">
        <f t="shared" si="271"/>
        <v>Q3</v>
      </c>
      <c r="J1166" s="191" t="s">
        <v>1339</v>
      </c>
      <c r="K1166" s="191" t="s">
        <v>1340</v>
      </c>
      <c r="L1166" s="17" t="s">
        <v>54</v>
      </c>
      <c r="M1166" s="13" t="s">
        <v>46</v>
      </c>
      <c r="N1166" s="13">
        <v>1</v>
      </c>
      <c r="O1166" s="13"/>
      <c r="P1166" s="39" t="str">
        <f t="shared" si="272"/>
        <v>MAIN UNIT</v>
      </c>
      <c r="Q1166" s="13" t="s">
        <v>47</v>
      </c>
      <c r="R1166" s="13" t="s">
        <v>48</v>
      </c>
      <c r="S1166" s="13" t="s">
        <v>36</v>
      </c>
      <c r="T1166" s="13" t="s">
        <v>64</v>
      </c>
      <c r="U1166" s="13" t="s">
        <v>65</v>
      </c>
      <c r="V1166" s="13" t="s">
        <v>66</v>
      </c>
      <c r="W1166" s="13" t="s">
        <v>95</v>
      </c>
      <c r="X1166" s="192">
        <v>8688000</v>
      </c>
      <c r="Y1166" s="193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85">
        <f t="shared" si="273"/>
        <v>112661.11872</v>
      </c>
      <c r="AD1166" s="141">
        <v>0.1704</v>
      </c>
      <c r="AE1166" s="186">
        <f t="shared" si="274"/>
        <v>0</v>
      </c>
      <c r="AF1166" s="186" t="str">
        <f>IF(AND(COUNTIFS($J$18:J1166,J1166)=1,AE1166=1),1,"")</f>
        <v/>
      </c>
      <c r="AG1166" s="186" t="str">
        <f>IF(C1166="","",IF(AND(COUNTIFS($J$18:J1166,J1166)=1,C1166&lt;&gt;""),1,""))</f>
        <v/>
      </c>
      <c r="AH1166" s="186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214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35</v>
      </c>
      <c r="B1167" s="179">
        <v>2020</v>
      </c>
      <c r="C1167" s="179">
        <v>9</v>
      </c>
      <c r="D1167" s="39" t="str">
        <f t="shared" si="267"/>
        <v>Q2</v>
      </c>
      <c r="E1167" s="13" t="s">
        <v>35</v>
      </c>
      <c r="F1167" s="179">
        <v>2020</v>
      </c>
      <c r="G1167" s="179">
        <v>11</v>
      </c>
      <c r="H1167" s="191"/>
      <c r="I1167" s="39" t="str">
        <f t="shared" si="271"/>
        <v>Q3</v>
      </c>
      <c r="J1167" s="191" t="s">
        <v>1339</v>
      </c>
      <c r="K1167" s="191" t="s">
        <v>1340</v>
      </c>
      <c r="L1167" s="17" t="s">
        <v>54</v>
      </c>
      <c r="M1167" s="13" t="s">
        <v>46</v>
      </c>
      <c r="N1167" s="13">
        <v>1</v>
      </c>
      <c r="O1167" s="13"/>
      <c r="P1167" s="39" t="str">
        <f t="shared" si="272"/>
        <v>MAIN UNIT</v>
      </c>
      <c r="Q1167" s="13" t="s">
        <v>47</v>
      </c>
      <c r="R1167" s="13" t="s">
        <v>48</v>
      </c>
      <c r="S1167" s="13" t="s">
        <v>36</v>
      </c>
      <c r="T1167" s="13" t="s">
        <v>64</v>
      </c>
      <c r="U1167" s="13" t="s">
        <v>65</v>
      </c>
      <c r="V1167" s="13" t="s">
        <v>66</v>
      </c>
      <c r="W1167" s="13" t="s">
        <v>95</v>
      </c>
      <c r="X1167" s="192">
        <v>8688000</v>
      </c>
      <c r="Y1167" s="193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85">
        <f t="shared" si="273"/>
        <v>112661.11872</v>
      </c>
      <c r="AD1167" s="141">
        <v>0.1704</v>
      </c>
      <c r="AE1167" s="186">
        <f t="shared" si="274"/>
        <v>0</v>
      </c>
      <c r="AF1167" s="186" t="str">
        <f>IF(AND(COUNTIFS($J$18:J1167,J1167)=1,AE1167=1),1,"")</f>
        <v/>
      </c>
      <c r="AG1167" s="186" t="str">
        <f>IF(C1167="","",IF(AND(COUNTIFS($J$18:J1167,J1167)=1,C1167&lt;&gt;""),1,""))</f>
        <v/>
      </c>
      <c r="AH1167" s="186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214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35</v>
      </c>
      <c r="B1168" s="179">
        <v>2020</v>
      </c>
      <c r="C1168" s="179">
        <v>9</v>
      </c>
      <c r="D1168" s="39" t="str">
        <f t="shared" si="267"/>
        <v>Q2</v>
      </c>
      <c r="E1168" s="13" t="s">
        <v>35</v>
      </c>
      <c r="F1168" s="179">
        <v>2020</v>
      </c>
      <c r="G1168" s="179">
        <v>11</v>
      </c>
      <c r="H1168" s="191"/>
      <c r="I1168" s="39" t="str">
        <f t="shared" si="271"/>
        <v>Q3</v>
      </c>
      <c r="J1168" s="191" t="s">
        <v>1341</v>
      </c>
      <c r="K1168" s="191" t="s">
        <v>1342</v>
      </c>
      <c r="L1168" s="17" t="s">
        <v>78</v>
      </c>
      <c r="M1168" s="13" t="s">
        <v>46</v>
      </c>
      <c r="N1168" s="13">
        <v>1</v>
      </c>
      <c r="O1168" s="13"/>
      <c r="P1168" s="39" t="str">
        <f t="shared" si="272"/>
        <v>MAIN UNIT</v>
      </c>
      <c r="Q1168" s="13" t="s">
        <v>47</v>
      </c>
      <c r="R1168" s="13" t="s">
        <v>48</v>
      </c>
      <c r="S1168" s="13" t="s">
        <v>36</v>
      </c>
      <c r="T1168" s="13" t="s">
        <v>64</v>
      </c>
      <c r="U1168" s="13" t="s">
        <v>65</v>
      </c>
      <c r="V1168" s="13" t="s">
        <v>98</v>
      </c>
      <c r="W1168" s="13" t="s">
        <v>95</v>
      </c>
      <c r="X1168" s="192">
        <v>15300000</v>
      </c>
      <c r="Y1168" s="196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85">
        <f t="shared" si="273"/>
        <v>186525.666</v>
      </c>
      <c r="AD1168" s="141">
        <v>0.16020000000000001</v>
      </c>
      <c r="AE1168" s="186">
        <f t="shared" si="274"/>
        <v>0</v>
      </c>
      <c r="AF1168" s="186" t="str">
        <f>IF(AND(COUNTIFS($J$18:J1168,J1168)=1,AE1168=1),1,"")</f>
        <v/>
      </c>
      <c r="AG1168" s="186">
        <f>IF(C1168="","",IF(AND(COUNTIFS($J$18:J1168,J1168)=1,C1168&lt;&gt;""),1,""))</f>
        <v>1</v>
      </c>
      <c r="AH1168" s="186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214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35</v>
      </c>
      <c r="B1169" s="179">
        <v>2020</v>
      </c>
      <c r="C1169" s="179">
        <v>9</v>
      </c>
      <c r="D1169" s="39" t="str">
        <f t="shared" si="267"/>
        <v>Q2</v>
      </c>
      <c r="E1169" s="13" t="s">
        <v>35</v>
      </c>
      <c r="F1169" s="179">
        <v>2020</v>
      </c>
      <c r="G1169" s="179">
        <v>11</v>
      </c>
      <c r="H1169" s="191"/>
      <c r="I1169" s="39" t="str">
        <f t="shared" si="271"/>
        <v>Q3</v>
      </c>
      <c r="J1169" s="191" t="s">
        <v>1343</v>
      </c>
      <c r="K1169" s="191" t="s">
        <v>1340</v>
      </c>
      <c r="L1169" s="17" t="s">
        <v>54</v>
      </c>
      <c r="M1169" s="13" t="s">
        <v>46</v>
      </c>
      <c r="N1169" s="13">
        <v>1</v>
      </c>
      <c r="O1169" s="13"/>
      <c r="P1169" s="39" t="str">
        <f t="shared" si="272"/>
        <v>MAIN UNIT</v>
      </c>
      <c r="Q1169" s="13" t="s">
        <v>47</v>
      </c>
      <c r="R1169" s="13" t="s">
        <v>48</v>
      </c>
      <c r="S1169" s="13" t="s">
        <v>36</v>
      </c>
      <c r="T1169" s="13" t="s">
        <v>64</v>
      </c>
      <c r="U1169" s="13" t="s">
        <v>65</v>
      </c>
      <c r="V1169" s="13" t="s">
        <v>66</v>
      </c>
      <c r="W1169" s="13" t="s">
        <v>95</v>
      </c>
      <c r="X1169" s="192">
        <v>8460000</v>
      </c>
      <c r="Y1169" s="193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85">
        <f t="shared" si="273"/>
        <v>104747.23620000001</v>
      </c>
      <c r="AD1169" s="141">
        <v>0.16270000000000001</v>
      </c>
      <c r="AE1169" s="186">
        <f t="shared" si="274"/>
        <v>0</v>
      </c>
      <c r="AF1169" s="186" t="str">
        <f>IF(AND(COUNTIFS($J$18:J1169,J1169)=1,AE1169=1),1,"")</f>
        <v/>
      </c>
      <c r="AG1169" s="186">
        <f>IF(C1169="","",IF(AND(COUNTIFS($J$18:J1169,J1169)=1,C1169&lt;&gt;""),1,""))</f>
        <v>1</v>
      </c>
      <c r="AH1169" s="186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214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35</v>
      </c>
      <c r="B1170" s="179">
        <v>2020</v>
      </c>
      <c r="C1170" s="179">
        <v>9</v>
      </c>
      <c r="D1170" s="39" t="str">
        <f t="shared" si="267"/>
        <v>Q2</v>
      </c>
      <c r="E1170" s="13" t="s">
        <v>35</v>
      </c>
      <c r="F1170" s="179">
        <v>2020</v>
      </c>
      <c r="G1170" s="179">
        <v>11</v>
      </c>
      <c r="H1170" s="191"/>
      <c r="I1170" s="39" t="str">
        <f t="shared" si="271"/>
        <v>Q3</v>
      </c>
      <c r="J1170" s="191" t="s">
        <v>1343</v>
      </c>
      <c r="K1170" s="191" t="s">
        <v>1340</v>
      </c>
      <c r="L1170" s="17" t="s">
        <v>78</v>
      </c>
      <c r="M1170" s="13" t="s">
        <v>46</v>
      </c>
      <c r="N1170" s="13">
        <v>1</v>
      </c>
      <c r="O1170" s="13"/>
      <c r="P1170" s="39" t="str">
        <f t="shared" si="272"/>
        <v>MAIN UNIT</v>
      </c>
      <c r="Q1170" s="13" t="s">
        <v>47</v>
      </c>
      <c r="R1170" s="13" t="s">
        <v>48</v>
      </c>
      <c r="S1170" s="13" t="s">
        <v>36</v>
      </c>
      <c r="T1170" s="13" t="s">
        <v>64</v>
      </c>
      <c r="U1170" s="13" t="s">
        <v>65</v>
      </c>
      <c r="V1170" s="13" t="s">
        <v>66</v>
      </c>
      <c r="W1170" s="13" t="s">
        <v>95</v>
      </c>
      <c r="X1170" s="192">
        <v>13500000</v>
      </c>
      <c r="Y1170" s="193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85">
        <f t="shared" si="273"/>
        <v>167149.845</v>
      </c>
      <c r="AD1170" s="141">
        <v>0.16270000000000001</v>
      </c>
      <c r="AE1170" s="186">
        <f t="shared" si="274"/>
        <v>0</v>
      </c>
      <c r="AF1170" s="186" t="str">
        <f>IF(AND(COUNTIFS($J$18:J1170,J1170)=1,AE1170=1),1,"")</f>
        <v/>
      </c>
      <c r="AG1170" s="186" t="str">
        <f>IF(C1170="","",IF(AND(COUNTIFS($J$18:J1170,J1170)=1,C1170&lt;&gt;""),1,""))</f>
        <v/>
      </c>
      <c r="AH1170" s="186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214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35</v>
      </c>
      <c r="B1171" s="179">
        <v>2020</v>
      </c>
      <c r="C1171" s="179">
        <v>9</v>
      </c>
      <c r="D1171" s="39" t="str">
        <f t="shared" si="267"/>
        <v>Q2</v>
      </c>
      <c r="E1171" s="13" t="s">
        <v>35</v>
      </c>
      <c r="F1171" s="179">
        <v>2020</v>
      </c>
      <c r="G1171" s="179">
        <v>11</v>
      </c>
      <c r="H1171" s="191"/>
      <c r="I1171" s="39" t="str">
        <f t="shared" si="271"/>
        <v>Q3</v>
      </c>
      <c r="J1171" s="191" t="s">
        <v>1344</v>
      </c>
      <c r="K1171" s="191" t="s">
        <v>177</v>
      </c>
      <c r="L1171" s="17" t="s">
        <v>54</v>
      </c>
      <c r="M1171" s="13" t="s">
        <v>46</v>
      </c>
      <c r="N1171" s="13">
        <v>1</v>
      </c>
      <c r="O1171" s="13"/>
      <c r="P1171" s="39" t="str">
        <f t="shared" si="272"/>
        <v>MAIN UNIT</v>
      </c>
      <c r="Q1171" s="13" t="s">
        <v>47</v>
      </c>
      <c r="R1171" s="13" t="s">
        <v>48</v>
      </c>
      <c r="S1171" s="13" t="s">
        <v>37</v>
      </c>
      <c r="T1171" s="13" t="s">
        <v>178</v>
      </c>
      <c r="U1171" s="13" t="s">
        <v>57</v>
      </c>
      <c r="V1171" s="13" t="s">
        <v>80</v>
      </c>
      <c r="W1171" s="13" t="s">
        <v>50</v>
      </c>
      <c r="X1171" s="192">
        <v>677000</v>
      </c>
      <c r="Y1171" s="196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85">
        <f t="shared" si="273"/>
        <v>98330.056194690289</v>
      </c>
      <c r="AD1171" s="141">
        <v>0.1421</v>
      </c>
      <c r="AE1171" s="186">
        <f t="shared" si="274"/>
        <v>0</v>
      </c>
      <c r="AF1171" s="186" t="str">
        <f>IF(AND(COUNTIFS($J$18:J1171,J1171)=1,AE1171=1),1,"")</f>
        <v/>
      </c>
      <c r="AG1171" s="186">
        <f>IF(C1171="","",IF(AND(COUNTIFS($J$18:J1171,J1171)=1,C1171&lt;&gt;""),1,""))</f>
        <v>1</v>
      </c>
      <c r="AH1171" s="186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214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35</v>
      </c>
      <c r="B1172" s="179">
        <v>2020</v>
      </c>
      <c r="C1172" s="179">
        <v>9</v>
      </c>
      <c r="D1172" s="39" t="str">
        <f t="shared" si="267"/>
        <v>Q2</v>
      </c>
      <c r="E1172" s="13" t="s">
        <v>35</v>
      </c>
      <c r="F1172" s="179">
        <v>2020</v>
      </c>
      <c r="G1172" s="179">
        <v>12</v>
      </c>
      <c r="H1172" s="191"/>
      <c r="I1172" s="39" t="str">
        <f t="shared" si="271"/>
        <v>Q3</v>
      </c>
      <c r="J1172" s="191" t="s">
        <v>1345</v>
      </c>
      <c r="K1172" s="191" t="s">
        <v>1346</v>
      </c>
      <c r="L1172" s="17" t="s">
        <v>54</v>
      </c>
      <c r="M1172" s="13" t="s">
        <v>46</v>
      </c>
      <c r="N1172" s="13">
        <v>1</v>
      </c>
      <c r="O1172" s="13"/>
      <c r="P1172" s="39" t="str">
        <f t="shared" si="272"/>
        <v>MAIN UNIT</v>
      </c>
      <c r="Q1172" s="13" t="s">
        <v>47</v>
      </c>
      <c r="R1172" s="13" t="s">
        <v>48</v>
      </c>
      <c r="S1172" s="13" t="s">
        <v>37</v>
      </c>
      <c r="T1172" s="13" t="s">
        <v>195</v>
      </c>
      <c r="U1172" s="13" t="s">
        <v>196</v>
      </c>
      <c r="V1172" s="13" t="s">
        <v>197</v>
      </c>
      <c r="W1172" s="13" t="s">
        <v>50</v>
      </c>
      <c r="X1172" s="192">
        <v>504774</v>
      </c>
      <c r="Y1172" s="196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85">
        <f t="shared" si="273"/>
        <v>62092.785783185856</v>
      </c>
      <c r="AD1172" s="141">
        <v>0.1183</v>
      </c>
      <c r="AE1172" s="186">
        <f t="shared" si="274"/>
        <v>0</v>
      </c>
      <c r="AF1172" s="186" t="str">
        <f>IF(AND(COUNTIFS($J$18:J1172,J1172)=1,AE1172=1),1,"")</f>
        <v/>
      </c>
      <c r="AG1172" s="186">
        <f>IF(C1172="","",IF(AND(COUNTIFS($J$18:J1172,J1172)=1,C1172&lt;&gt;""),1,""))</f>
        <v>1</v>
      </c>
      <c r="AH1172" s="186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214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35</v>
      </c>
      <c r="B1173" s="179">
        <v>2020</v>
      </c>
      <c r="C1173" s="179">
        <v>9</v>
      </c>
      <c r="D1173" s="39" t="str">
        <f t="shared" si="267"/>
        <v>Q2</v>
      </c>
      <c r="E1173" s="13" t="s">
        <v>35</v>
      </c>
      <c r="F1173" s="179">
        <v>2020</v>
      </c>
      <c r="G1173" s="179">
        <v>12</v>
      </c>
      <c r="H1173" s="191"/>
      <c r="I1173" s="39" t="str">
        <f t="shared" si="271"/>
        <v>Q3</v>
      </c>
      <c r="J1173" s="191" t="s">
        <v>1345</v>
      </c>
      <c r="K1173" s="191" t="s">
        <v>1346</v>
      </c>
      <c r="L1173" s="17" t="s">
        <v>54</v>
      </c>
      <c r="M1173" s="13" t="s">
        <v>46</v>
      </c>
      <c r="N1173" s="13">
        <v>1</v>
      </c>
      <c r="O1173" s="13"/>
      <c r="P1173" s="39" t="str">
        <f t="shared" si="272"/>
        <v>MAIN UNIT</v>
      </c>
      <c r="Q1173" s="13" t="s">
        <v>47</v>
      </c>
      <c r="R1173" s="13" t="s">
        <v>48</v>
      </c>
      <c r="S1173" s="13" t="s">
        <v>37</v>
      </c>
      <c r="T1173" s="13" t="s">
        <v>195</v>
      </c>
      <c r="U1173" s="13" t="s">
        <v>196</v>
      </c>
      <c r="V1173" s="13" t="s">
        <v>197</v>
      </c>
      <c r="W1173" s="13" t="s">
        <v>50</v>
      </c>
      <c r="X1173" s="192">
        <v>504774</v>
      </c>
      <c r="Y1173" s="196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85">
        <f t="shared" si="273"/>
        <v>62092.785783185856</v>
      </c>
      <c r="AD1173" s="141">
        <v>0.1183</v>
      </c>
      <c r="AE1173" s="186">
        <f t="shared" si="274"/>
        <v>0</v>
      </c>
      <c r="AF1173" s="186" t="str">
        <f>IF(AND(COUNTIFS($J$18:J1173,J1173)=1,AE1173=1),1,"")</f>
        <v/>
      </c>
      <c r="AG1173" s="186" t="str">
        <f>IF(C1173="","",IF(AND(COUNTIFS($J$18:J1173,J1173)=1,C1173&lt;&gt;""),1,""))</f>
        <v/>
      </c>
      <c r="AH1173" s="186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214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35</v>
      </c>
      <c r="B1174" s="179">
        <v>2020</v>
      </c>
      <c r="C1174" s="179">
        <v>9</v>
      </c>
      <c r="D1174" s="39" t="str">
        <f t="shared" si="267"/>
        <v>Q2</v>
      </c>
      <c r="E1174" s="13" t="s">
        <v>35</v>
      </c>
      <c r="F1174" s="179">
        <v>2020</v>
      </c>
      <c r="G1174" s="179">
        <v>11</v>
      </c>
      <c r="H1174" s="191"/>
      <c r="I1174" s="39" t="str">
        <f t="shared" si="271"/>
        <v>Q3</v>
      </c>
      <c r="J1174" s="191" t="s">
        <v>1347</v>
      </c>
      <c r="K1174" s="191" t="s">
        <v>1348</v>
      </c>
      <c r="L1174" s="17" t="s">
        <v>54</v>
      </c>
      <c r="M1174" s="13" t="s">
        <v>46</v>
      </c>
      <c r="N1174" s="13">
        <v>1</v>
      </c>
      <c r="O1174" s="13"/>
      <c r="P1174" s="39" t="str">
        <f t="shared" si="272"/>
        <v>MAIN UNIT</v>
      </c>
      <c r="Q1174" s="13" t="s">
        <v>47</v>
      </c>
      <c r="R1174" s="13" t="s">
        <v>48</v>
      </c>
      <c r="S1174" s="13" t="s">
        <v>36</v>
      </c>
      <c r="T1174" s="13" t="s">
        <v>64</v>
      </c>
      <c r="U1174" s="13" t="s">
        <v>65</v>
      </c>
      <c r="V1174" s="13" t="s">
        <v>113</v>
      </c>
      <c r="W1174" s="13" t="s">
        <v>95</v>
      </c>
      <c r="X1174" s="192">
        <v>6600000</v>
      </c>
      <c r="Y1174" s="193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85">
        <f t="shared" si="273"/>
        <v>59316.905999999995</v>
      </c>
      <c r="AD1174" s="141">
        <v>0.1181</v>
      </c>
      <c r="AE1174" s="186">
        <f t="shared" si="274"/>
        <v>0</v>
      </c>
      <c r="AF1174" s="186" t="str">
        <f>IF(AND(COUNTIFS($J$18:J1174,J1174)=1,AE1174=1),1,"")</f>
        <v/>
      </c>
      <c r="AG1174" s="186">
        <f>IF(C1174="","",IF(AND(COUNTIFS($J$18:J1174,J1174)=1,C1174&lt;&gt;""),1,""))</f>
        <v>1</v>
      </c>
      <c r="AH1174" s="186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214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35</v>
      </c>
      <c r="B1175" s="179">
        <v>2020</v>
      </c>
      <c r="C1175" s="179">
        <v>9</v>
      </c>
      <c r="D1175" s="39" t="str">
        <f t="shared" si="267"/>
        <v>Q2</v>
      </c>
      <c r="E1175" s="13" t="s">
        <v>35</v>
      </c>
      <c r="F1175" s="179">
        <v>2020</v>
      </c>
      <c r="G1175" s="179">
        <v>11</v>
      </c>
      <c r="H1175" s="191"/>
      <c r="I1175" s="39" t="str">
        <f t="shared" si="271"/>
        <v>Q3</v>
      </c>
      <c r="J1175" s="191" t="s">
        <v>1349</v>
      </c>
      <c r="K1175" s="191" t="s">
        <v>389</v>
      </c>
      <c r="L1175" s="17" t="s">
        <v>54</v>
      </c>
      <c r="M1175" s="13" t="s">
        <v>46</v>
      </c>
      <c r="N1175" s="13">
        <v>1</v>
      </c>
      <c r="O1175" s="13"/>
      <c r="P1175" s="39" t="str">
        <f t="shared" si="272"/>
        <v>MAIN UNIT</v>
      </c>
      <c r="Q1175" s="13" t="s">
        <v>47</v>
      </c>
      <c r="R1175" s="13" t="s">
        <v>48</v>
      </c>
      <c r="S1175" s="13" t="s">
        <v>36</v>
      </c>
      <c r="T1175" s="13" t="s">
        <v>64</v>
      </c>
      <c r="U1175" s="13" t="s">
        <v>65</v>
      </c>
      <c r="V1175" s="13" t="s">
        <v>98</v>
      </c>
      <c r="W1175" s="13" t="s">
        <v>50</v>
      </c>
      <c r="X1175" s="192">
        <v>518000</v>
      </c>
      <c r="Y1175" s="196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85">
        <f t="shared" si="273"/>
        <v>85296.034513274339</v>
      </c>
      <c r="AD1175" s="141">
        <v>0.16109999999999999</v>
      </c>
      <c r="AE1175" s="186">
        <f t="shared" si="274"/>
        <v>0</v>
      </c>
      <c r="AF1175" s="186" t="str">
        <f>IF(AND(COUNTIFS($J$18:J1175,J1175)=1,AE1175=1),1,"")</f>
        <v/>
      </c>
      <c r="AG1175" s="186">
        <f>IF(C1175="","",IF(AND(COUNTIFS($J$18:J1175,J1175)=1,C1175&lt;&gt;""),1,""))</f>
        <v>1</v>
      </c>
      <c r="AH1175" s="186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214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35</v>
      </c>
      <c r="B1176" s="179">
        <v>2020</v>
      </c>
      <c r="C1176" s="179">
        <v>9</v>
      </c>
      <c r="D1176" s="39" t="str">
        <f t="shared" si="267"/>
        <v>Q2</v>
      </c>
      <c r="E1176" s="13" t="s">
        <v>35</v>
      </c>
      <c r="F1176" s="179">
        <v>2020</v>
      </c>
      <c r="G1176" s="179">
        <v>12</v>
      </c>
      <c r="H1176" s="191"/>
      <c r="I1176" s="39" t="str">
        <f t="shared" si="271"/>
        <v>Q3</v>
      </c>
      <c r="J1176" s="191" t="s">
        <v>1350</v>
      </c>
      <c r="K1176" s="191" t="s">
        <v>1351</v>
      </c>
      <c r="L1176" s="17" t="s">
        <v>54</v>
      </c>
      <c r="M1176" s="13" t="s">
        <v>46</v>
      </c>
      <c r="N1176" s="13">
        <v>1</v>
      </c>
      <c r="O1176" s="13"/>
      <c r="P1176" s="39" t="str">
        <f t="shared" si="272"/>
        <v>MAIN UNIT</v>
      </c>
      <c r="Q1176" s="13" t="s">
        <v>47</v>
      </c>
      <c r="R1176" s="13" t="s">
        <v>48</v>
      </c>
      <c r="S1176" s="13" t="s">
        <v>36</v>
      </c>
      <c r="T1176" s="13" t="s">
        <v>64</v>
      </c>
      <c r="U1176" s="13" t="s">
        <v>65</v>
      </c>
      <c r="V1176" s="13" t="s">
        <v>1321</v>
      </c>
      <c r="W1176" s="13" t="s">
        <v>95</v>
      </c>
      <c r="X1176" s="192">
        <v>10000000</v>
      </c>
      <c r="Y1176" s="196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85">
        <f t="shared" si="273"/>
        <v>95125</v>
      </c>
      <c r="AD1176" s="141">
        <v>0.125</v>
      </c>
      <c r="AE1176" s="186">
        <f t="shared" si="274"/>
        <v>0</v>
      </c>
      <c r="AF1176" s="186" t="str">
        <f>IF(AND(COUNTIFS($J$18:J1176,J1176)=1,AE1176=1),1,"")</f>
        <v/>
      </c>
      <c r="AG1176" s="186">
        <f>IF(C1176="","",IF(AND(COUNTIFS($J$18:J1176,J1176)=1,C1176&lt;&gt;""),1,""))</f>
        <v>1</v>
      </c>
      <c r="AH1176" s="186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214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35</v>
      </c>
      <c r="B1177" s="179">
        <v>2020</v>
      </c>
      <c r="C1177" s="179">
        <v>9</v>
      </c>
      <c r="D1177" s="39" t="str">
        <f t="shared" si="267"/>
        <v>Q2</v>
      </c>
      <c r="E1177" s="13" t="s">
        <v>35</v>
      </c>
      <c r="F1177" s="179">
        <v>2020</v>
      </c>
      <c r="G1177" s="179">
        <v>12</v>
      </c>
      <c r="H1177" s="191"/>
      <c r="I1177" s="39" t="str">
        <f t="shared" si="271"/>
        <v>Q3</v>
      </c>
      <c r="J1177" s="191" t="s">
        <v>1350</v>
      </c>
      <c r="K1177" s="191" t="s">
        <v>1351</v>
      </c>
      <c r="L1177" s="17" t="s">
        <v>54</v>
      </c>
      <c r="M1177" s="13" t="s">
        <v>46</v>
      </c>
      <c r="N1177" s="13">
        <v>1</v>
      </c>
      <c r="O1177" s="13"/>
      <c r="P1177" s="39" t="str">
        <f t="shared" si="272"/>
        <v>MAIN UNIT</v>
      </c>
      <c r="Q1177" s="13" t="s">
        <v>47</v>
      </c>
      <c r="R1177" s="13" t="s">
        <v>48</v>
      </c>
      <c r="S1177" s="13" t="s">
        <v>36</v>
      </c>
      <c r="T1177" s="13" t="s">
        <v>64</v>
      </c>
      <c r="U1177" s="13" t="s">
        <v>65</v>
      </c>
      <c r="V1177" s="13" t="s">
        <v>1321</v>
      </c>
      <c r="W1177" s="13" t="s">
        <v>95</v>
      </c>
      <c r="X1177" s="192">
        <v>10000000</v>
      </c>
      <c r="Y1177" s="196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85">
        <f t="shared" si="273"/>
        <v>95125</v>
      </c>
      <c r="AD1177" s="141">
        <v>0.125</v>
      </c>
      <c r="AE1177" s="186">
        <f t="shared" si="274"/>
        <v>0</v>
      </c>
      <c r="AF1177" s="186" t="str">
        <f>IF(AND(COUNTIFS($J$18:J1177,J1177)=1,AE1177=1),1,"")</f>
        <v/>
      </c>
      <c r="AG1177" s="186" t="str">
        <f>IF(C1177="","",IF(AND(COUNTIFS($J$18:J1177,J1177)=1,C1177&lt;&gt;""),1,""))</f>
        <v/>
      </c>
      <c r="AH1177" s="186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214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35</v>
      </c>
      <c r="B1178" s="179">
        <v>2020</v>
      </c>
      <c r="C1178" s="179">
        <v>9</v>
      </c>
      <c r="D1178" s="39" t="str">
        <f t="shared" si="267"/>
        <v>Q2</v>
      </c>
      <c r="E1178" s="13" t="s">
        <v>35</v>
      </c>
      <c r="F1178" s="179">
        <v>2020</v>
      </c>
      <c r="G1178" s="179">
        <v>12</v>
      </c>
      <c r="H1178" s="191"/>
      <c r="I1178" s="39" t="str">
        <f t="shared" si="271"/>
        <v>Q3</v>
      </c>
      <c r="J1178" s="191" t="s">
        <v>1350</v>
      </c>
      <c r="K1178" s="191" t="s">
        <v>1351</v>
      </c>
      <c r="L1178" s="17" t="s">
        <v>78</v>
      </c>
      <c r="M1178" s="13" t="s">
        <v>46</v>
      </c>
      <c r="N1178" s="13">
        <v>1</v>
      </c>
      <c r="O1178" s="13"/>
      <c r="P1178" s="39" t="str">
        <f t="shared" si="272"/>
        <v>MAIN UNIT</v>
      </c>
      <c r="Q1178" s="13" t="s">
        <v>47</v>
      </c>
      <c r="R1178" s="13" t="s">
        <v>48</v>
      </c>
      <c r="S1178" s="13" t="s">
        <v>36</v>
      </c>
      <c r="T1178" s="13" t="s">
        <v>64</v>
      </c>
      <c r="U1178" s="13" t="s">
        <v>65</v>
      </c>
      <c r="V1178" s="13" t="s">
        <v>1321</v>
      </c>
      <c r="W1178" s="13" t="s">
        <v>95</v>
      </c>
      <c r="X1178" s="192">
        <v>14200000</v>
      </c>
      <c r="Y1178" s="196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85">
        <f t="shared" si="273"/>
        <v>135077.5</v>
      </c>
      <c r="AD1178" s="141">
        <v>0.125</v>
      </c>
      <c r="AE1178" s="186">
        <f t="shared" si="274"/>
        <v>0</v>
      </c>
      <c r="AF1178" s="186" t="str">
        <f>IF(AND(COUNTIFS($J$18:J1178,J1178)=1,AE1178=1),1,"")</f>
        <v/>
      </c>
      <c r="AG1178" s="186" t="str">
        <f>IF(C1178="","",IF(AND(COUNTIFS($J$18:J1178,J1178)=1,C1178&lt;&gt;""),1,""))</f>
        <v/>
      </c>
      <c r="AH1178" s="186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214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35</v>
      </c>
      <c r="B1179" s="179">
        <v>2020</v>
      </c>
      <c r="C1179" s="179">
        <v>9</v>
      </c>
      <c r="D1179" s="39" t="str">
        <f t="shared" si="267"/>
        <v>Q2</v>
      </c>
      <c r="E1179" s="13" t="s">
        <v>35</v>
      </c>
      <c r="F1179" s="179">
        <v>2020</v>
      </c>
      <c r="G1179" s="179">
        <v>12</v>
      </c>
      <c r="H1179" s="191"/>
      <c r="I1179" s="39" t="str">
        <f t="shared" si="271"/>
        <v>Q3</v>
      </c>
      <c r="J1179" s="191" t="s">
        <v>1352</v>
      </c>
      <c r="K1179" s="191" t="s">
        <v>1353</v>
      </c>
      <c r="L1179" s="17" t="s">
        <v>54</v>
      </c>
      <c r="M1179" s="13" t="s">
        <v>46</v>
      </c>
      <c r="N1179" s="13">
        <v>1</v>
      </c>
      <c r="O1179" s="13"/>
      <c r="P1179" s="39" t="str">
        <f t="shared" si="272"/>
        <v>MAIN UNIT</v>
      </c>
      <c r="Q1179" s="13" t="s">
        <v>47</v>
      </c>
      <c r="R1179" s="13" t="s">
        <v>48</v>
      </c>
      <c r="S1179" s="13" t="s">
        <v>36</v>
      </c>
      <c r="T1179" s="13" t="s">
        <v>64</v>
      </c>
      <c r="U1179" s="13" t="s">
        <v>65</v>
      </c>
      <c r="V1179" s="13" t="s">
        <v>288</v>
      </c>
      <c r="W1179" s="13" t="s">
        <v>95</v>
      </c>
      <c r="X1179" s="192">
        <v>8500000</v>
      </c>
      <c r="Y1179" s="196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85">
        <f t="shared" si="273"/>
        <v>68630.785000000003</v>
      </c>
      <c r="AD1179" s="141">
        <v>0.1061</v>
      </c>
      <c r="AE1179" s="186">
        <f t="shared" si="274"/>
        <v>0</v>
      </c>
      <c r="AF1179" s="186" t="str">
        <f>IF(AND(COUNTIFS($J$18:J1179,J1179)=1,AE1179=1),1,"")</f>
        <v/>
      </c>
      <c r="AG1179" s="186">
        <f>IF(C1179="","",IF(AND(COUNTIFS($J$18:J1179,J1179)=1,C1179&lt;&gt;""),1,""))</f>
        <v>1</v>
      </c>
      <c r="AH1179" s="186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1354</v>
      </c>
      <c r="AP1179" s="28" t="str">
        <f t="shared" si="278"/>
        <v>202012</v>
      </c>
      <c r="AQ1179" s="28" t="str">
        <f t="shared" si="279"/>
        <v>202012JPY</v>
      </c>
      <c r="AR1179" s="214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35</v>
      </c>
      <c r="B1180" s="179">
        <v>2020</v>
      </c>
      <c r="C1180" s="179">
        <v>9</v>
      </c>
      <c r="D1180" s="39" t="str">
        <f t="shared" si="267"/>
        <v>Q2</v>
      </c>
      <c r="E1180" s="13" t="s">
        <v>35</v>
      </c>
      <c r="F1180" s="179">
        <v>2020</v>
      </c>
      <c r="G1180" s="179">
        <v>12</v>
      </c>
      <c r="H1180" s="191"/>
      <c r="I1180" s="39" t="str">
        <f t="shared" si="271"/>
        <v>Q3</v>
      </c>
      <c r="J1180" s="191" t="s">
        <v>1355</v>
      </c>
      <c r="K1180" s="191" t="s">
        <v>1143</v>
      </c>
      <c r="L1180" s="17" t="s">
        <v>54</v>
      </c>
      <c r="M1180" s="13" t="s">
        <v>46</v>
      </c>
      <c r="N1180" s="13">
        <v>1</v>
      </c>
      <c r="O1180" s="13"/>
      <c r="P1180" s="39" t="str">
        <f t="shared" si="272"/>
        <v>MAIN UNIT</v>
      </c>
      <c r="Q1180" s="13" t="s">
        <v>47</v>
      </c>
      <c r="R1180" s="13" t="s">
        <v>48</v>
      </c>
      <c r="S1180" s="13" t="s">
        <v>36</v>
      </c>
      <c r="T1180" s="13" t="s">
        <v>64</v>
      </c>
      <c r="U1180" s="13" t="s">
        <v>65</v>
      </c>
      <c r="V1180" s="13" t="s">
        <v>118</v>
      </c>
      <c r="W1180" s="13" t="s">
        <v>95</v>
      </c>
      <c r="X1180" s="192">
        <v>7672500</v>
      </c>
      <c r="Y1180" s="196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85">
        <f t="shared" si="273"/>
        <v>93829.074075000011</v>
      </c>
      <c r="AD1180" s="141">
        <v>0.16070000000000001</v>
      </c>
      <c r="AE1180" s="186">
        <f t="shared" si="274"/>
        <v>0</v>
      </c>
      <c r="AF1180" s="186" t="str">
        <f>IF(AND(COUNTIFS($J$18:J1180,J1180)=1,AE1180=1),1,"")</f>
        <v/>
      </c>
      <c r="AG1180" s="186">
        <f>IF(C1180="","",IF(AND(COUNTIFS($J$18:J1180,J1180)=1,C1180&lt;&gt;""),1,""))</f>
        <v>1</v>
      </c>
      <c r="AH1180" s="186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214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35</v>
      </c>
      <c r="B1181" s="179">
        <v>2020</v>
      </c>
      <c r="C1181" s="179">
        <v>9</v>
      </c>
      <c r="D1181" s="39" t="str">
        <f t="shared" si="267"/>
        <v>Q2</v>
      </c>
      <c r="E1181" s="13" t="s">
        <v>35</v>
      </c>
      <c r="F1181" s="179">
        <v>2020</v>
      </c>
      <c r="G1181" s="179">
        <v>12</v>
      </c>
      <c r="H1181" s="191"/>
      <c r="I1181" s="39" t="str">
        <f t="shared" si="271"/>
        <v>Q3</v>
      </c>
      <c r="J1181" s="191" t="s">
        <v>1355</v>
      </c>
      <c r="K1181" s="191" t="s">
        <v>1143</v>
      </c>
      <c r="L1181" s="17" t="s">
        <v>54</v>
      </c>
      <c r="M1181" s="13" t="s">
        <v>46</v>
      </c>
      <c r="N1181" s="13">
        <v>1</v>
      </c>
      <c r="O1181" s="13"/>
      <c r="P1181" s="39" t="str">
        <f t="shared" si="272"/>
        <v>MAIN UNIT</v>
      </c>
      <c r="Q1181" s="13" t="s">
        <v>47</v>
      </c>
      <c r="R1181" s="13" t="s">
        <v>48</v>
      </c>
      <c r="S1181" s="13" t="s">
        <v>36</v>
      </c>
      <c r="T1181" s="13" t="s">
        <v>64</v>
      </c>
      <c r="U1181" s="13" t="s">
        <v>65</v>
      </c>
      <c r="V1181" s="13" t="s">
        <v>118</v>
      </c>
      <c r="W1181" s="13" t="s">
        <v>95</v>
      </c>
      <c r="X1181" s="192">
        <v>7672500</v>
      </c>
      <c r="Y1181" s="196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85">
        <f t="shared" si="273"/>
        <v>93829.074075000011</v>
      </c>
      <c r="AD1181" s="141">
        <v>0.16070000000000001</v>
      </c>
      <c r="AE1181" s="186">
        <f t="shared" si="274"/>
        <v>0</v>
      </c>
      <c r="AF1181" s="186" t="str">
        <f>IF(AND(COUNTIFS($J$18:J1181,J1181)=1,AE1181=1),1,"")</f>
        <v/>
      </c>
      <c r="AG1181" s="186" t="str">
        <f>IF(C1181="","",IF(AND(COUNTIFS($J$18:J1181,J1181)=1,C1181&lt;&gt;""),1,""))</f>
        <v/>
      </c>
      <c r="AH1181" s="186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214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35</v>
      </c>
      <c r="B1182" s="179">
        <v>2020</v>
      </c>
      <c r="C1182" s="179">
        <v>9</v>
      </c>
      <c r="D1182" s="39" t="str">
        <f t="shared" si="267"/>
        <v>Q2</v>
      </c>
      <c r="E1182" s="13" t="s">
        <v>35</v>
      </c>
      <c r="F1182" s="179">
        <v>2020</v>
      </c>
      <c r="G1182" s="179">
        <v>12</v>
      </c>
      <c r="H1182" s="191"/>
      <c r="I1182" s="39" t="str">
        <f t="shared" si="271"/>
        <v>Q3</v>
      </c>
      <c r="J1182" s="191" t="s">
        <v>1355</v>
      </c>
      <c r="K1182" s="191" t="s">
        <v>1143</v>
      </c>
      <c r="L1182" s="17" t="s">
        <v>54</v>
      </c>
      <c r="M1182" s="13" t="s">
        <v>46</v>
      </c>
      <c r="N1182" s="13">
        <v>1</v>
      </c>
      <c r="O1182" s="13"/>
      <c r="P1182" s="39" t="str">
        <f t="shared" si="272"/>
        <v>MAIN UNIT</v>
      </c>
      <c r="Q1182" s="13" t="s">
        <v>47</v>
      </c>
      <c r="R1182" s="13" t="s">
        <v>48</v>
      </c>
      <c r="S1182" s="13" t="s">
        <v>36</v>
      </c>
      <c r="T1182" s="13" t="s">
        <v>64</v>
      </c>
      <c r="U1182" s="13" t="s">
        <v>65</v>
      </c>
      <c r="V1182" s="13" t="s">
        <v>118</v>
      </c>
      <c r="W1182" s="13" t="s">
        <v>95</v>
      </c>
      <c r="X1182" s="192">
        <v>7672500</v>
      </c>
      <c r="Y1182" s="196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85">
        <f t="shared" si="273"/>
        <v>93829.074075000011</v>
      </c>
      <c r="AD1182" s="141">
        <v>0.16070000000000001</v>
      </c>
      <c r="AE1182" s="186">
        <f t="shared" si="274"/>
        <v>0</v>
      </c>
      <c r="AF1182" s="186" t="str">
        <f>IF(AND(COUNTIFS($J$18:J1182,J1182)=1,AE1182=1),1,"")</f>
        <v/>
      </c>
      <c r="AG1182" s="186" t="str">
        <f>IF(C1182="","",IF(AND(COUNTIFS($J$18:J1182,J1182)=1,C1182&lt;&gt;""),1,""))</f>
        <v/>
      </c>
      <c r="AH1182" s="186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214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35</v>
      </c>
      <c r="B1183" s="179">
        <v>2020</v>
      </c>
      <c r="C1183" s="179">
        <v>9</v>
      </c>
      <c r="D1183" s="39" t="str">
        <f t="shared" si="267"/>
        <v>Q2</v>
      </c>
      <c r="E1183" s="13" t="s">
        <v>35</v>
      </c>
      <c r="F1183" s="179">
        <v>2020</v>
      </c>
      <c r="G1183" s="179">
        <v>12</v>
      </c>
      <c r="H1183" s="191"/>
      <c r="I1183" s="39" t="str">
        <f t="shared" si="271"/>
        <v>Q3</v>
      </c>
      <c r="J1183" s="191" t="s">
        <v>1355</v>
      </c>
      <c r="K1183" s="191" t="s">
        <v>1143</v>
      </c>
      <c r="L1183" s="17" t="s">
        <v>54</v>
      </c>
      <c r="M1183" s="13" t="s">
        <v>46</v>
      </c>
      <c r="N1183" s="13">
        <v>1</v>
      </c>
      <c r="O1183" s="13"/>
      <c r="P1183" s="39" t="str">
        <f t="shared" si="272"/>
        <v>MAIN UNIT</v>
      </c>
      <c r="Q1183" s="13" t="s">
        <v>47</v>
      </c>
      <c r="R1183" s="13" t="s">
        <v>48</v>
      </c>
      <c r="S1183" s="13" t="s">
        <v>36</v>
      </c>
      <c r="T1183" s="13" t="s">
        <v>64</v>
      </c>
      <c r="U1183" s="13" t="s">
        <v>65</v>
      </c>
      <c r="V1183" s="13" t="s">
        <v>118</v>
      </c>
      <c r="W1183" s="13" t="s">
        <v>95</v>
      </c>
      <c r="X1183" s="192">
        <v>7672500</v>
      </c>
      <c r="Y1183" s="196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85">
        <f t="shared" si="273"/>
        <v>93829.074075000011</v>
      </c>
      <c r="AD1183" s="141">
        <v>0.16070000000000001</v>
      </c>
      <c r="AE1183" s="186">
        <f t="shared" si="274"/>
        <v>0</v>
      </c>
      <c r="AF1183" s="186" t="str">
        <f>IF(AND(COUNTIFS($J$18:J1183,J1183)=1,AE1183=1),1,"")</f>
        <v/>
      </c>
      <c r="AG1183" s="186" t="str">
        <f>IF(C1183="","",IF(AND(COUNTIFS($J$18:J1183,J1183)=1,C1183&lt;&gt;""),1,""))</f>
        <v/>
      </c>
      <c r="AH1183" s="186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214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35</v>
      </c>
      <c r="B1184" s="179">
        <v>2020</v>
      </c>
      <c r="C1184" s="179">
        <v>9</v>
      </c>
      <c r="D1184" s="39" t="str">
        <f t="shared" si="267"/>
        <v>Q2</v>
      </c>
      <c r="E1184" s="13" t="s">
        <v>35</v>
      </c>
      <c r="F1184" s="179">
        <v>2020</v>
      </c>
      <c r="G1184" s="179">
        <v>11</v>
      </c>
      <c r="H1184" s="191"/>
      <c r="I1184" s="39" t="str">
        <f t="shared" si="271"/>
        <v>Q3</v>
      </c>
      <c r="J1184" s="191" t="s">
        <v>1356</v>
      </c>
      <c r="K1184" s="191" t="s">
        <v>1083</v>
      </c>
      <c r="L1184" s="17" t="s">
        <v>78</v>
      </c>
      <c r="M1184" s="13" t="s">
        <v>46</v>
      </c>
      <c r="N1184" s="13">
        <v>1</v>
      </c>
      <c r="O1184" s="13"/>
      <c r="P1184" s="39" t="str">
        <f t="shared" si="272"/>
        <v>MAIN UNIT</v>
      </c>
      <c r="Q1184" s="13" t="s">
        <v>47</v>
      </c>
      <c r="R1184" s="13" t="s">
        <v>48</v>
      </c>
      <c r="S1184" s="13" t="s">
        <v>36</v>
      </c>
      <c r="T1184" s="13" t="s">
        <v>64</v>
      </c>
      <c r="U1184" s="13" t="s">
        <v>65</v>
      </c>
      <c r="V1184" s="13" t="s">
        <v>113</v>
      </c>
      <c r="W1184" s="13" t="s">
        <v>95</v>
      </c>
      <c r="X1184" s="192">
        <v>12910000</v>
      </c>
      <c r="Y1184" s="193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85">
        <f t="shared" si="273"/>
        <v>121922.1691</v>
      </c>
      <c r="AD1184" s="141">
        <v>0.1241</v>
      </c>
      <c r="AE1184" s="186">
        <f t="shared" si="274"/>
        <v>0</v>
      </c>
      <c r="AF1184" s="186" t="str">
        <f>IF(AND(COUNTIFS($J$18:J1184,J1184)=1,AE1184=1),1,"")</f>
        <v/>
      </c>
      <c r="AG1184" s="186">
        <f>IF(C1184="","",IF(AND(COUNTIFS($J$18:J1184,J1184)=1,C1184&lt;&gt;""),1,""))</f>
        <v>1</v>
      </c>
      <c r="AH1184" s="186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214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35</v>
      </c>
      <c r="B1185" s="179">
        <v>2020</v>
      </c>
      <c r="C1185" s="179">
        <v>9</v>
      </c>
      <c r="D1185" s="39" t="str">
        <f t="shared" si="267"/>
        <v>Q2</v>
      </c>
      <c r="E1185" s="13" t="s">
        <v>35</v>
      </c>
      <c r="F1185" s="179">
        <v>2020</v>
      </c>
      <c r="G1185" s="179">
        <v>12</v>
      </c>
      <c r="H1185" s="191"/>
      <c r="I1185" s="39" t="str">
        <f t="shared" si="271"/>
        <v>Q3</v>
      </c>
      <c r="J1185" s="191" t="s">
        <v>1357</v>
      </c>
      <c r="K1185" s="191" t="s">
        <v>396</v>
      </c>
      <c r="L1185" s="17" t="s">
        <v>54</v>
      </c>
      <c r="M1185" s="13" t="s">
        <v>46</v>
      </c>
      <c r="N1185" s="13">
        <v>1</v>
      </c>
      <c r="O1185" s="13"/>
      <c r="P1185" s="39" t="str">
        <f t="shared" si="272"/>
        <v>MAIN UNIT</v>
      </c>
      <c r="Q1185" s="13" t="s">
        <v>47</v>
      </c>
      <c r="R1185" s="13" t="s">
        <v>48</v>
      </c>
      <c r="S1185" s="13" t="s">
        <v>36</v>
      </c>
      <c r="T1185" s="13" t="s">
        <v>64</v>
      </c>
      <c r="U1185" s="13" t="s">
        <v>65</v>
      </c>
      <c r="V1185" s="13" t="s">
        <v>108</v>
      </c>
      <c r="W1185" s="13" t="s">
        <v>95</v>
      </c>
      <c r="X1185" s="192">
        <v>9000000</v>
      </c>
      <c r="Y1185" s="196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85">
        <f t="shared" si="273"/>
        <v>84996.09</v>
      </c>
      <c r="AD1185" s="141">
        <v>0.1241</v>
      </c>
      <c r="AE1185" s="186">
        <f t="shared" si="274"/>
        <v>0</v>
      </c>
      <c r="AF1185" s="186" t="str">
        <f>IF(AND(COUNTIFS($J$18:J1185,J1185)=1,AE1185=1),1,"")</f>
        <v/>
      </c>
      <c r="AG1185" s="186">
        <f>IF(C1185="","",IF(AND(COUNTIFS($J$18:J1185,J1185)=1,C1185&lt;&gt;""),1,""))</f>
        <v>1</v>
      </c>
      <c r="AH1185" s="186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214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35</v>
      </c>
      <c r="B1186" s="179">
        <v>2020</v>
      </c>
      <c r="C1186" s="179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35</v>
      </c>
      <c r="F1186" s="179">
        <v>2020</v>
      </c>
      <c r="G1186" s="179">
        <v>12</v>
      </c>
      <c r="H1186" s="191"/>
      <c r="I1186" s="39" t="str">
        <f t="shared" si="271"/>
        <v>Q3</v>
      </c>
      <c r="J1186" s="191" t="s">
        <v>1357</v>
      </c>
      <c r="K1186" s="191" t="s">
        <v>396</v>
      </c>
      <c r="L1186" s="17" t="s">
        <v>78</v>
      </c>
      <c r="M1186" s="13" t="s">
        <v>46</v>
      </c>
      <c r="N1186" s="13">
        <v>1</v>
      </c>
      <c r="O1186" s="13"/>
      <c r="P1186" s="39" t="str">
        <f t="shared" si="272"/>
        <v>MAIN UNIT</v>
      </c>
      <c r="Q1186" s="13" t="s">
        <v>47</v>
      </c>
      <c r="R1186" s="13" t="s">
        <v>48</v>
      </c>
      <c r="S1186" s="13" t="s">
        <v>36</v>
      </c>
      <c r="T1186" s="13" t="s">
        <v>64</v>
      </c>
      <c r="U1186" s="13" t="s">
        <v>65</v>
      </c>
      <c r="V1186" s="13" t="s">
        <v>108</v>
      </c>
      <c r="W1186" s="13" t="s">
        <v>95</v>
      </c>
      <c r="X1186" s="192">
        <v>13300000</v>
      </c>
      <c r="Y1186" s="196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85">
        <f t="shared" si="273"/>
        <v>125605.333</v>
      </c>
      <c r="AD1186" s="141">
        <v>0.1241</v>
      </c>
      <c r="AE1186" s="186">
        <f t="shared" si="274"/>
        <v>0</v>
      </c>
      <c r="AF1186" s="186" t="str">
        <f>IF(AND(COUNTIFS($J$18:J1186,J1186)=1,AE1186=1),1,"")</f>
        <v/>
      </c>
      <c r="AG1186" s="186" t="str">
        <f>IF(C1186="","",IF(AND(COUNTIFS($J$18:J1186,J1186)=1,C1186&lt;&gt;""),1,""))</f>
        <v/>
      </c>
      <c r="AH1186" s="186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214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35</v>
      </c>
      <c r="B1187" s="179">
        <v>2020</v>
      </c>
      <c r="C1187" s="179">
        <v>9</v>
      </c>
      <c r="D1187" s="39" t="str">
        <f t="shared" si="286"/>
        <v>Q2</v>
      </c>
      <c r="E1187" s="13" t="s">
        <v>35</v>
      </c>
      <c r="F1187" s="179">
        <v>2020</v>
      </c>
      <c r="G1187" s="179">
        <v>11</v>
      </c>
      <c r="H1187" s="191"/>
      <c r="I1187" s="39" t="str">
        <f t="shared" si="271"/>
        <v>Q3</v>
      </c>
      <c r="J1187" s="191" t="s">
        <v>1358</v>
      </c>
      <c r="K1187" s="191" t="s">
        <v>909</v>
      </c>
      <c r="L1187" s="17" t="s">
        <v>78</v>
      </c>
      <c r="M1187" s="13" t="s">
        <v>46</v>
      </c>
      <c r="N1187" s="13">
        <v>1</v>
      </c>
      <c r="O1187" s="13"/>
      <c r="P1187" s="39" t="str">
        <f t="shared" si="272"/>
        <v>MAIN UNIT</v>
      </c>
      <c r="Q1187" s="13" t="s">
        <v>47</v>
      </c>
      <c r="R1187" s="13" t="s">
        <v>48</v>
      </c>
      <c r="S1187" s="13" t="s">
        <v>36</v>
      </c>
      <c r="T1187" s="13" t="s">
        <v>64</v>
      </c>
      <c r="U1187" s="13" t="s">
        <v>65</v>
      </c>
      <c r="V1187" s="13" t="s">
        <v>118</v>
      </c>
      <c r="W1187" s="13" t="s">
        <v>95</v>
      </c>
      <c r="X1187" s="192">
        <v>17531000</v>
      </c>
      <c r="Y1187" s="196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85">
        <f t="shared" si="273"/>
        <v>382222.25715000002</v>
      </c>
      <c r="AD1187" s="141">
        <v>0.28649999999999998</v>
      </c>
      <c r="AE1187" s="186">
        <f t="shared" si="274"/>
        <v>0</v>
      </c>
      <c r="AF1187" s="186" t="str">
        <f>IF(AND(COUNTIFS($J$18:J1187,J1187)=1,AE1187=1),1,"")</f>
        <v/>
      </c>
      <c r="AG1187" s="186">
        <f>IF(C1187="","",IF(AND(COUNTIFS($J$18:J1187,J1187)=1,C1187&lt;&gt;""),1,""))</f>
        <v>1</v>
      </c>
      <c r="AH1187" s="186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214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35</v>
      </c>
      <c r="B1188" s="179">
        <v>2020</v>
      </c>
      <c r="C1188" s="179">
        <v>9</v>
      </c>
      <c r="D1188" s="39" t="str">
        <f t="shared" si="286"/>
        <v>Q2</v>
      </c>
      <c r="E1188" s="13" t="s">
        <v>35</v>
      </c>
      <c r="F1188" s="179">
        <v>2020</v>
      </c>
      <c r="G1188" s="179">
        <v>12</v>
      </c>
      <c r="H1188" s="191"/>
      <c r="I1188" s="39" t="str">
        <f t="shared" si="271"/>
        <v>Q3</v>
      </c>
      <c r="J1188" s="191" t="s">
        <v>1358</v>
      </c>
      <c r="K1188" s="191" t="s">
        <v>909</v>
      </c>
      <c r="L1188" s="17" t="s">
        <v>78</v>
      </c>
      <c r="M1188" s="13" t="s">
        <v>46</v>
      </c>
      <c r="N1188" s="13">
        <v>1</v>
      </c>
      <c r="O1188" s="13"/>
      <c r="P1188" s="39" t="str">
        <f t="shared" si="272"/>
        <v>MAIN UNIT</v>
      </c>
      <c r="Q1188" s="13" t="s">
        <v>47</v>
      </c>
      <c r="R1188" s="13" t="s">
        <v>48</v>
      </c>
      <c r="S1188" s="13" t="s">
        <v>36</v>
      </c>
      <c r="T1188" s="13" t="s">
        <v>64</v>
      </c>
      <c r="U1188" s="13" t="s">
        <v>65</v>
      </c>
      <c r="V1188" s="13" t="s">
        <v>118</v>
      </c>
      <c r="W1188" s="13" t="s">
        <v>95</v>
      </c>
      <c r="X1188" s="192">
        <v>17531000</v>
      </c>
      <c r="Y1188" s="196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85">
        <f t="shared" si="273"/>
        <v>382222.25715000002</v>
      </c>
      <c r="AD1188" s="141">
        <v>0.28649999999999998</v>
      </c>
      <c r="AE1188" s="186">
        <f t="shared" si="274"/>
        <v>0</v>
      </c>
      <c r="AF1188" s="186" t="str">
        <f>IF(AND(COUNTIFS($J$18:J1188,J1188)=1,AE1188=1),1,"")</f>
        <v/>
      </c>
      <c r="AG1188" s="186" t="str">
        <f>IF(C1188="","",IF(AND(COUNTIFS($J$18:J1188,J1188)=1,C1188&lt;&gt;""),1,""))</f>
        <v/>
      </c>
      <c r="AH1188" s="186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214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35</v>
      </c>
      <c r="B1189" s="179">
        <v>2020</v>
      </c>
      <c r="C1189" s="179">
        <v>9</v>
      </c>
      <c r="D1189" s="39" t="str">
        <f t="shared" si="286"/>
        <v>Q2</v>
      </c>
      <c r="E1189" s="13" t="s">
        <v>35</v>
      </c>
      <c r="F1189" s="179">
        <v>2020</v>
      </c>
      <c r="G1189" s="179">
        <v>11</v>
      </c>
      <c r="H1189" s="191"/>
      <c r="I1189" s="39" t="str">
        <f t="shared" si="271"/>
        <v>Q3</v>
      </c>
      <c r="J1189" s="191" t="s">
        <v>1359</v>
      </c>
      <c r="K1189" s="191" t="s">
        <v>1360</v>
      </c>
      <c r="L1189" s="17" t="s">
        <v>54</v>
      </c>
      <c r="M1189" s="13" t="s">
        <v>46</v>
      </c>
      <c r="N1189" s="13">
        <v>1</v>
      </c>
      <c r="O1189" s="13"/>
      <c r="P1189" s="39" t="str">
        <f t="shared" si="272"/>
        <v>MAIN UNIT</v>
      </c>
      <c r="Q1189" s="13" t="s">
        <v>47</v>
      </c>
      <c r="R1189" s="13" t="s">
        <v>48</v>
      </c>
      <c r="S1189" s="13" t="s">
        <v>39</v>
      </c>
      <c r="T1189" s="13" t="s">
        <v>161</v>
      </c>
      <c r="U1189" s="13" t="s">
        <v>162</v>
      </c>
      <c r="V1189" s="13" t="s">
        <v>163</v>
      </c>
      <c r="W1189" s="13" t="s">
        <v>50</v>
      </c>
      <c r="X1189" s="192">
        <v>550000</v>
      </c>
      <c r="Y1189" s="196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85">
        <f t="shared" si="273"/>
        <v>65829.889380530978</v>
      </c>
      <c r="AD1189" s="141">
        <v>0.1171</v>
      </c>
      <c r="AE1189" s="186">
        <f t="shared" si="274"/>
        <v>0</v>
      </c>
      <c r="AF1189" s="186" t="str">
        <f>IF(AND(COUNTIFS($J$18:J1189,J1189)=1,AE1189=1),1,"")</f>
        <v/>
      </c>
      <c r="AG1189" s="186">
        <f>IF(C1189="","",IF(AND(COUNTIFS($J$18:J1189,J1189)=1,C1189&lt;&gt;""),1,""))</f>
        <v>1</v>
      </c>
      <c r="AH1189" s="186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214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35</v>
      </c>
      <c r="B1190" s="179">
        <v>2020</v>
      </c>
      <c r="C1190" s="179">
        <v>10</v>
      </c>
      <c r="D1190" s="39" t="str">
        <f t="shared" si="286"/>
        <v>Q3</v>
      </c>
      <c r="E1190" s="13" t="s">
        <v>35</v>
      </c>
      <c r="F1190" s="179">
        <v>2020</v>
      </c>
      <c r="G1190" s="179">
        <v>12</v>
      </c>
      <c r="H1190" s="191"/>
      <c r="I1190" s="39" t="str">
        <f t="shared" si="271"/>
        <v>Q3</v>
      </c>
      <c r="J1190" s="191" t="s">
        <v>1361</v>
      </c>
      <c r="K1190" s="191" t="s">
        <v>1362</v>
      </c>
      <c r="L1190" s="17" t="s">
        <v>78</v>
      </c>
      <c r="M1190" s="13" t="s">
        <v>46</v>
      </c>
      <c r="N1190" s="13">
        <v>1</v>
      </c>
      <c r="O1190" s="13"/>
      <c r="P1190" s="39" t="str">
        <f t="shared" si="272"/>
        <v>MAIN UNIT</v>
      </c>
      <c r="Q1190" s="13" t="s">
        <v>47</v>
      </c>
      <c r="R1190" s="13" t="s">
        <v>48</v>
      </c>
      <c r="S1190" s="13" t="s">
        <v>37</v>
      </c>
      <c r="T1190" s="13" t="s">
        <v>195</v>
      </c>
      <c r="U1190" s="13" t="s">
        <v>196</v>
      </c>
      <c r="V1190" s="13" t="s">
        <v>197</v>
      </c>
      <c r="W1190" s="13" t="s">
        <v>962</v>
      </c>
      <c r="X1190" s="192">
        <v>10200000</v>
      </c>
      <c r="Y1190" s="196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85">
        <f t="shared" si="273"/>
        <v>70015.044000000009</v>
      </c>
      <c r="AD1190" s="141">
        <v>9.0200000000000002E-2</v>
      </c>
      <c r="AE1190" s="186">
        <f t="shared" si="274"/>
        <v>0</v>
      </c>
      <c r="AF1190" s="186" t="str">
        <f>IF(AND(COUNTIFS($J$18:J1190,J1190)=1,AE1190=1),1,"")</f>
        <v/>
      </c>
      <c r="AG1190" s="186">
        <f>IF(C1190="","",IF(AND(COUNTIFS($J$18:J1190,J1190)=1,C1190&lt;&gt;""),1,""))</f>
        <v>1</v>
      </c>
      <c r="AH1190" s="186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214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35</v>
      </c>
      <c r="B1191" s="179">
        <v>2020</v>
      </c>
      <c r="C1191" s="179">
        <v>10</v>
      </c>
      <c r="D1191" s="39" t="str">
        <f t="shared" si="286"/>
        <v>Q3</v>
      </c>
      <c r="E1191" s="13" t="s">
        <v>35</v>
      </c>
      <c r="F1191" s="179">
        <v>2020</v>
      </c>
      <c r="G1191" s="179">
        <v>12</v>
      </c>
      <c r="H1191" s="191"/>
      <c r="I1191" s="39" t="str">
        <f t="shared" si="271"/>
        <v>Q3</v>
      </c>
      <c r="J1191" s="191" t="s">
        <v>1361</v>
      </c>
      <c r="K1191" s="191" t="s">
        <v>1362</v>
      </c>
      <c r="L1191" s="17" t="s">
        <v>78</v>
      </c>
      <c r="M1191" s="13" t="s">
        <v>46</v>
      </c>
      <c r="N1191" s="13">
        <v>1</v>
      </c>
      <c r="O1191" s="13"/>
      <c r="P1191" s="39" t="str">
        <f t="shared" si="272"/>
        <v>MAIN UNIT</v>
      </c>
      <c r="Q1191" s="13" t="s">
        <v>47</v>
      </c>
      <c r="R1191" s="13" t="s">
        <v>48</v>
      </c>
      <c r="S1191" s="13" t="s">
        <v>37</v>
      </c>
      <c r="T1191" s="13" t="s">
        <v>195</v>
      </c>
      <c r="U1191" s="13" t="s">
        <v>196</v>
      </c>
      <c r="V1191" s="13" t="s">
        <v>197</v>
      </c>
      <c r="W1191" s="13" t="s">
        <v>962</v>
      </c>
      <c r="X1191" s="192">
        <v>10200000</v>
      </c>
      <c r="Y1191" s="196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85">
        <f t="shared" si="273"/>
        <v>70015.044000000009</v>
      </c>
      <c r="AD1191" s="141">
        <v>9.0200000000000002E-2</v>
      </c>
      <c r="AE1191" s="186">
        <f t="shared" si="274"/>
        <v>0</v>
      </c>
      <c r="AF1191" s="186" t="str">
        <f>IF(AND(COUNTIFS($J$18:J1191,J1191)=1,AE1191=1),1,"")</f>
        <v/>
      </c>
      <c r="AG1191" s="186" t="str">
        <f>IF(C1191="","",IF(AND(COUNTIFS($J$18:J1191,J1191)=1,C1191&lt;&gt;""),1,""))</f>
        <v/>
      </c>
      <c r="AH1191" s="186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214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35</v>
      </c>
      <c r="B1192" s="179">
        <v>2020</v>
      </c>
      <c r="C1192" s="179">
        <v>10</v>
      </c>
      <c r="D1192" s="39" t="str">
        <f t="shared" si="286"/>
        <v>Q3</v>
      </c>
      <c r="E1192" s="13" t="s">
        <v>35</v>
      </c>
      <c r="F1192" s="179">
        <v>2020</v>
      </c>
      <c r="G1192" s="179">
        <v>12</v>
      </c>
      <c r="H1192" s="191"/>
      <c r="I1192" s="39" t="str">
        <f t="shared" si="271"/>
        <v>Q3</v>
      </c>
      <c r="J1192" s="191" t="s">
        <v>1361</v>
      </c>
      <c r="K1192" s="191" t="s">
        <v>1362</v>
      </c>
      <c r="L1192" s="17" t="s">
        <v>78</v>
      </c>
      <c r="M1192" s="13" t="s">
        <v>46</v>
      </c>
      <c r="N1192" s="13">
        <v>1</v>
      </c>
      <c r="O1192" s="13"/>
      <c r="P1192" s="39" t="str">
        <f t="shared" si="272"/>
        <v>MAIN UNIT</v>
      </c>
      <c r="Q1192" s="13" t="s">
        <v>47</v>
      </c>
      <c r="R1192" s="13" t="s">
        <v>48</v>
      </c>
      <c r="S1192" s="13" t="s">
        <v>37</v>
      </c>
      <c r="T1192" s="13" t="s">
        <v>195</v>
      </c>
      <c r="U1192" s="13" t="s">
        <v>196</v>
      </c>
      <c r="V1192" s="13" t="s">
        <v>197</v>
      </c>
      <c r="W1192" s="13" t="s">
        <v>962</v>
      </c>
      <c r="X1192" s="192">
        <v>10200000</v>
      </c>
      <c r="Y1192" s="196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85">
        <f t="shared" si="273"/>
        <v>70015.044000000009</v>
      </c>
      <c r="AD1192" s="141">
        <v>9.0200000000000002E-2</v>
      </c>
      <c r="AE1192" s="186">
        <f t="shared" si="274"/>
        <v>0</v>
      </c>
      <c r="AF1192" s="186" t="str">
        <f>IF(AND(COUNTIFS($J$18:J1192,J1192)=1,AE1192=1),1,"")</f>
        <v/>
      </c>
      <c r="AG1192" s="186" t="str">
        <f>IF(C1192="","",IF(AND(COUNTIFS($J$18:J1192,J1192)=1,C1192&lt;&gt;""),1,""))</f>
        <v/>
      </c>
      <c r="AH1192" s="186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214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35</v>
      </c>
      <c r="B1193" s="179">
        <v>2020</v>
      </c>
      <c r="C1193" s="179">
        <v>10</v>
      </c>
      <c r="D1193" s="39" t="str">
        <f t="shared" si="286"/>
        <v>Q3</v>
      </c>
      <c r="E1193" s="13" t="s">
        <v>35</v>
      </c>
      <c r="F1193" s="179">
        <v>2020</v>
      </c>
      <c r="G1193" s="179">
        <v>12</v>
      </c>
      <c r="H1193" s="191"/>
      <c r="I1193" s="39" t="str">
        <f t="shared" si="271"/>
        <v>Q3</v>
      </c>
      <c r="J1193" s="191" t="s">
        <v>1361</v>
      </c>
      <c r="K1193" s="191" t="s">
        <v>1362</v>
      </c>
      <c r="L1193" s="17" t="s">
        <v>78</v>
      </c>
      <c r="M1193" s="13" t="s">
        <v>46</v>
      </c>
      <c r="N1193" s="13">
        <v>1</v>
      </c>
      <c r="O1193" s="13"/>
      <c r="P1193" s="39" t="str">
        <f t="shared" si="272"/>
        <v>MAIN UNIT</v>
      </c>
      <c r="Q1193" s="13" t="s">
        <v>47</v>
      </c>
      <c r="R1193" s="13" t="s">
        <v>48</v>
      </c>
      <c r="S1193" s="13" t="s">
        <v>37</v>
      </c>
      <c r="T1193" s="13" t="s">
        <v>195</v>
      </c>
      <c r="U1193" s="13" t="s">
        <v>196</v>
      </c>
      <c r="V1193" s="13" t="s">
        <v>197</v>
      </c>
      <c r="W1193" s="13" t="s">
        <v>962</v>
      </c>
      <c r="X1193" s="192">
        <v>10200000</v>
      </c>
      <c r="Y1193" s="196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85">
        <f t="shared" si="273"/>
        <v>70015.044000000009</v>
      </c>
      <c r="AD1193" s="141">
        <v>9.0200000000000002E-2</v>
      </c>
      <c r="AE1193" s="186">
        <f t="shared" si="274"/>
        <v>0</v>
      </c>
      <c r="AF1193" s="186" t="str">
        <f>IF(AND(COUNTIFS($J$18:J1193,J1193)=1,AE1193=1),1,"")</f>
        <v/>
      </c>
      <c r="AG1193" s="186" t="str">
        <f>IF(C1193="","",IF(AND(COUNTIFS($J$18:J1193,J1193)=1,C1193&lt;&gt;""),1,""))</f>
        <v/>
      </c>
      <c r="AH1193" s="186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214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35</v>
      </c>
      <c r="B1194" s="179">
        <v>2020</v>
      </c>
      <c r="C1194" s="179">
        <v>10</v>
      </c>
      <c r="D1194" s="39" t="str">
        <f t="shared" si="286"/>
        <v>Q3</v>
      </c>
      <c r="E1194" s="13" t="s">
        <v>35</v>
      </c>
      <c r="F1194" s="179">
        <v>2020</v>
      </c>
      <c r="G1194" s="179">
        <v>12</v>
      </c>
      <c r="H1194" s="191"/>
      <c r="I1194" s="39" t="str">
        <f t="shared" si="271"/>
        <v>Q3</v>
      </c>
      <c r="J1194" s="191" t="s">
        <v>1361</v>
      </c>
      <c r="K1194" s="191" t="s">
        <v>1362</v>
      </c>
      <c r="L1194" s="17" t="s">
        <v>54</v>
      </c>
      <c r="M1194" s="13" t="s">
        <v>46</v>
      </c>
      <c r="N1194" s="13">
        <v>1</v>
      </c>
      <c r="O1194" s="13"/>
      <c r="P1194" s="39" t="str">
        <f t="shared" si="272"/>
        <v>MAIN UNIT</v>
      </c>
      <c r="Q1194" s="13" t="s">
        <v>47</v>
      </c>
      <c r="R1194" s="13" t="s">
        <v>48</v>
      </c>
      <c r="S1194" s="13" t="s">
        <v>37</v>
      </c>
      <c r="T1194" s="13" t="s">
        <v>195</v>
      </c>
      <c r="U1194" s="13" t="s">
        <v>196</v>
      </c>
      <c r="V1194" s="13" t="s">
        <v>197</v>
      </c>
      <c r="W1194" s="13" t="s">
        <v>962</v>
      </c>
      <c r="X1194" s="192">
        <v>7600000</v>
      </c>
      <c r="Y1194" s="196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85">
        <f t="shared" si="273"/>
        <v>52168.072</v>
      </c>
      <c r="AD1194" s="141">
        <v>9.0200000000000002E-2</v>
      </c>
      <c r="AE1194" s="186">
        <f t="shared" si="274"/>
        <v>0</v>
      </c>
      <c r="AF1194" s="186" t="str">
        <f>IF(AND(COUNTIFS($J$18:J1194,J1194)=1,AE1194=1),1,"")</f>
        <v/>
      </c>
      <c r="AG1194" s="186" t="str">
        <f>IF(C1194="","",IF(AND(COUNTIFS($J$18:J1194,J1194)=1,C1194&lt;&gt;""),1,""))</f>
        <v/>
      </c>
      <c r="AH1194" s="186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214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35</v>
      </c>
      <c r="B1195" s="179">
        <v>2020</v>
      </c>
      <c r="C1195" s="179">
        <v>10</v>
      </c>
      <c r="D1195" s="39" t="str">
        <f t="shared" si="286"/>
        <v>Q3</v>
      </c>
      <c r="E1195" s="13" t="s">
        <v>35</v>
      </c>
      <c r="F1195" s="179">
        <v>2020</v>
      </c>
      <c r="G1195" s="179">
        <v>12</v>
      </c>
      <c r="H1195" s="191"/>
      <c r="I1195" s="39" t="str">
        <f t="shared" si="271"/>
        <v>Q3</v>
      </c>
      <c r="J1195" s="191" t="s">
        <v>1363</v>
      </c>
      <c r="K1195" s="191" t="s">
        <v>1364</v>
      </c>
      <c r="L1195" s="17" t="s">
        <v>78</v>
      </c>
      <c r="M1195" s="13" t="s">
        <v>46</v>
      </c>
      <c r="N1195" s="13">
        <v>1</v>
      </c>
      <c r="O1195" s="13"/>
      <c r="P1195" s="39" t="str">
        <f t="shared" si="272"/>
        <v>MAIN UNIT</v>
      </c>
      <c r="Q1195" s="13" t="s">
        <v>47</v>
      </c>
      <c r="R1195" s="13" t="s">
        <v>48</v>
      </c>
      <c r="S1195" s="13" t="s">
        <v>37</v>
      </c>
      <c r="T1195" s="13" t="s">
        <v>154</v>
      </c>
      <c r="U1195" s="13" t="s">
        <v>75</v>
      </c>
      <c r="V1195" s="13" t="s">
        <v>70</v>
      </c>
      <c r="W1195" s="13" t="s">
        <v>50</v>
      </c>
      <c r="X1195" s="192">
        <v>900000</v>
      </c>
      <c r="Y1195" s="196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85">
        <f t="shared" si="273"/>
        <v>95175</v>
      </c>
      <c r="AD1195" s="141">
        <v>0.1017</v>
      </c>
      <c r="AE1195" s="186">
        <f t="shared" si="274"/>
        <v>0</v>
      </c>
      <c r="AF1195" s="186" t="str">
        <f>IF(AND(COUNTIFS($J$18:J1195,J1195)=1,AE1195=1),1,"")</f>
        <v/>
      </c>
      <c r="AG1195" s="186">
        <f>IF(C1195="","",IF(AND(COUNTIFS($J$18:J1195,J1195)=1,C1195&lt;&gt;""),1,""))</f>
        <v>1</v>
      </c>
      <c r="AH1195" s="186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214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35</v>
      </c>
      <c r="B1196" s="179">
        <v>2020</v>
      </c>
      <c r="C1196" s="179">
        <v>10</v>
      </c>
      <c r="D1196" s="39" t="str">
        <f t="shared" si="286"/>
        <v>Q3</v>
      </c>
      <c r="E1196" s="13" t="s">
        <v>35</v>
      </c>
      <c r="F1196" s="179">
        <v>2020</v>
      </c>
      <c r="G1196" s="179">
        <v>12</v>
      </c>
      <c r="H1196" s="191"/>
      <c r="I1196" s="39" t="str">
        <f t="shared" si="271"/>
        <v>Q3</v>
      </c>
      <c r="J1196" s="191" t="s">
        <v>1365</v>
      </c>
      <c r="K1196" s="191" t="s">
        <v>1366</v>
      </c>
      <c r="L1196" s="17" t="s">
        <v>78</v>
      </c>
      <c r="M1196" s="13" t="s">
        <v>46</v>
      </c>
      <c r="N1196" s="13">
        <v>1</v>
      </c>
      <c r="O1196" s="13"/>
      <c r="P1196" s="39" t="str">
        <f t="shared" si="272"/>
        <v>MAIN UNIT</v>
      </c>
      <c r="Q1196" s="13" t="s">
        <v>936</v>
      </c>
      <c r="R1196" s="13" t="s">
        <v>48</v>
      </c>
      <c r="S1196" s="13" t="s">
        <v>37</v>
      </c>
      <c r="T1196" s="13" t="s">
        <v>79</v>
      </c>
      <c r="U1196" s="13" t="s">
        <v>57</v>
      </c>
      <c r="V1196" s="13" t="s">
        <v>155</v>
      </c>
      <c r="W1196" s="13" t="s">
        <v>650</v>
      </c>
      <c r="X1196" s="194">
        <f>806000+233000</f>
        <v>1039000</v>
      </c>
      <c r="Y1196" s="196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85">
        <f t="shared" si="273"/>
        <v>131589.80973451331</v>
      </c>
      <c r="AD1196" s="141">
        <v>0.12180000000000001</v>
      </c>
      <c r="AE1196" s="186">
        <f t="shared" si="274"/>
        <v>1</v>
      </c>
      <c r="AF1196" s="186">
        <f>IF(AND(COUNTIFS($J$18:J1196,J1196)=1,AE1196=1),1,"")</f>
        <v>1</v>
      </c>
      <c r="AG1196" s="186">
        <f>IF(C1196="","",IF(AND(COUNTIFS($J$18:J1196,J1196)=1,C1196&lt;&gt;""),1,""))</f>
        <v>1</v>
      </c>
      <c r="AH1196" s="186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214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35</v>
      </c>
      <c r="B1197" s="179">
        <v>2020</v>
      </c>
      <c r="C1197" s="179">
        <v>10</v>
      </c>
      <c r="D1197" s="39" t="str">
        <f t="shared" si="286"/>
        <v>Q3</v>
      </c>
      <c r="E1197" s="13" t="s">
        <v>35</v>
      </c>
      <c r="F1197" s="179">
        <v>2020</v>
      </c>
      <c r="G1197" s="179">
        <v>12</v>
      </c>
      <c r="H1197" s="191"/>
      <c r="I1197" s="39" t="str">
        <f t="shared" si="271"/>
        <v>Q3</v>
      </c>
      <c r="J1197" s="191" t="s">
        <v>1365</v>
      </c>
      <c r="K1197" s="191" t="s">
        <v>1366</v>
      </c>
      <c r="L1197" s="17" t="s">
        <v>54</v>
      </c>
      <c r="M1197" s="13" t="s">
        <v>46</v>
      </c>
      <c r="N1197" s="13">
        <v>1</v>
      </c>
      <c r="O1197" s="13"/>
      <c r="P1197" s="39" t="str">
        <f t="shared" si="272"/>
        <v>MAIN UNIT</v>
      </c>
      <c r="Q1197" s="13" t="s">
        <v>936</v>
      </c>
      <c r="R1197" s="13" t="s">
        <v>48</v>
      </c>
      <c r="S1197" s="13" t="s">
        <v>37</v>
      </c>
      <c r="T1197" s="13" t="s">
        <v>79</v>
      </c>
      <c r="U1197" s="13" t="s">
        <v>57</v>
      </c>
      <c r="V1197" s="13" t="s">
        <v>155</v>
      </c>
      <c r="W1197" s="13" t="s">
        <v>650</v>
      </c>
      <c r="X1197" s="194">
        <f>528000+233000</f>
        <v>761000</v>
      </c>
      <c r="Y1197" s="196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85">
        <f t="shared" si="273"/>
        <v>96380.986725663737</v>
      </c>
      <c r="AD1197" s="141">
        <v>0.12180000000000001</v>
      </c>
      <c r="AE1197" s="186">
        <f t="shared" si="274"/>
        <v>1</v>
      </c>
      <c r="AF1197" s="186" t="str">
        <f>IF(AND(COUNTIFS($J$18:J1197,J1197)=1,AE1197=1),1,"")</f>
        <v/>
      </c>
      <c r="AG1197" s="186" t="str">
        <f>IF(C1197="","",IF(AND(COUNTIFS($J$18:J1197,J1197)=1,C1197&lt;&gt;""),1,""))</f>
        <v/>
      </c>
      <c r="AH1197" s="186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214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35</v>
      </c>
      <c r="B1198" s="179">
        <v>2020</v>
      </c>
      <c r="C1198" s="179">
        <v>10</v>
      </c>
      <c r="D1198" s="39" t="str">
        <f t="shared" si="286"/>
        <v>Q3</v>
      </c>
      <c r="E1198" s="13" t="s">
        <v>35</v>
      </c>
      <c r="F1198" s="179">
        <v>2020</v>
      </c>
      <c r="G1198" s="179">
        <v>12</v>
      </c>
      <c r="H1198" s="191"/>
      <c r="I1198" s="39" t="str">
        <f t="shared" si="271"/>
        <v>Q3</v>
      </c>
      <c r="J1198" s="191" t="s">
        <v>1367</v>
      </c>
      <c r="K1198" s="191" t="s">
        <v>254</v>
      </c>
      <c r="L1198" s="17" t="s">
        <v>78</v>
      </c>
      <c r="M1198" s="13" t="s">
        <v>46</v>
      </c>
      <c r="N1198" s="13">
        <v>1</v>
      </c>
      <c r="O1198" s="13"/>
      <c r="P1198" s="39" t="str">
        <f t="shared" si="272"/>
        <v>MAIN UNIT</v>
      </c>
      <c r="Q1198" s="13" t="s">
        <v>47</v>
      </c>
      <c r="R1198" s="13" t="s">
        <v>48</v>
      </c>
      <c r="S1198" s="13" t="s">
        <v>39</v>
      </c>
      <c r="T1198" s="13" t="s">
        <v>255</v>
      </c>
      <c r="U1198" s="13" t="s">
        <v>162</v>
      </c>
      <c r="V1198" s="13" t="s">
        <v>163</v>
      </c>
      <c r="W1198" s="13" t="s">
        <v>50</v>
      </c>
      <c r="X1198" s="192">
        <v>1376000</v>
      </c>
      <c r="Y1198" s="196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85">
        <f t="shared" si="273"/>
        <v>191583.64601769912</v>
      </c>
      <c r="AD1198" s="141">
        <v>0.13389999999999999</v>
      </c>
      <c r="AE1198" s="186">
        <f t="shared" si="274"/>
        <v>0</v>
      </c>
      <c r="AF1198" s="186" t="str">
        <f>IF(AND(COUNTIFS($J$18:J1198,J1198)=1,AE1198=1),1,"")</f>
        <v/>
      </c>
      <c r="AG1198" s="186">
        <f>IF(C1198="","",IF(AND(COUNTIFS($J$18:J1198,J1198)=1,C1198&lt;&gt;""),1,""))</f>
        <v>1</v>
      </c>
      <c r="AH1198" s="186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214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35</v>
      </c>
      <c r="B1199" s="179">
        <v>2020</v>
      </c>
      <c r="C1199" s="179">
        <v>10</v>
      </c>
      <c r="D1199" s="39" t="str">
        <f t="shared" si="286"/>
        <v>Q3</v>
      </c>
      <c r="E1199" s="13" t="s">
        <v>35</v>
      </c>
      <c r="F1199" s="179">
        <v>2020</v>
      </c>
      <c r="G1199" s="179">
        <v>12</v>
      </c>
      <c r="H1199" s="191"/>
      <c r="I1199" s="39" t="str">
        <f t="shared" si="271"/>
        <v>Q3</v>
      </c>
      <c r="J1199" s="191" t="s">
        <v>1367</v>
      </c>
      <c r="K1199" s="191" t="s">
        <v>254</v>
      </c>
      <c r="L1199" s="17" t="s">
        <v>78</v>
      </c>
      <c r="M1199" s="13" t="s">
        <v>46</v>
      </c>
      <c r="N1199" s="13">
        <v>1</v>
      </c>
      <c r="O1199" s="13"/>
      <c r="P1199" s="39" t="str">
        <f t="shared" si="272"/>
        <v>MAIN UNIT</v>
      </c>
      <c r="Q1199" s="13" t="s">
        <v>47</v>
      </c>
      <c r="R1199" s="13" t="s">
        <v>48</v>
      </c>
      <c r="S1199" s="13" t="s">
        <v>39</v>
      </c>
      <c r="T1199" s="13" t="s">
        <v>255</v>
      </c>
      <c r="U1199" s="13" t="s">
        <v>162</v>
      </c>
      <c r="V1199" s="13" t="s">
        <v>163</v>
      </c>
      <c r="W1199" s="13" t="s">
        <v>50</v>
      </c>
      <c r="X1199" s="192">
        <v>1376000</v>
      </c>
      <c r="Y1199" s="196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85">
        <f t="shared" si="273"/>
        <v>191583.64601769912</v>
      </c>
      <c r="AD1199" s="141">
        <v>0.13389999999999999</v>
      </c>
      <c r="AE1199" s="186">
        <f t="shared" si="274"/>
        <v>0</v>
      </c>
      <c r="AF1199" s="186" t="str">
        <f>IF(AND(COUNTIFS($J$18:J1199,J1199)=1,AE1199=1),1,"")</f>
        <v/>
      </c>
      <c r="AG1199" s="186" t="str">
        <f>IF(C1199="","",IF(AND(COUNTIFS($J$18:J1199,J1199)=1,C1199&lt;&gt;""),1,""))</f>
        <v/>
      </c>
      <c r="AH1199" s="186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214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35</v>
      </c>
      <c r="B1200" s="179">
        <v>2020</v>
      </c>
      <c r="C1200" s="179">
        <v>10</v>
      </c>
      <c r="D1200" s="39" t="str">
        <f t="shared" si="286"/>
        <v>Q3</v>
      </c>
      <c r="E1200" s="13" t="s">
        <v>35</v>
      </c>
      <c r="F1200" s="179">
        <v>2020</v>
      </c>
      <c r="G1200" s="179">
        <v>12</v>
      </c>
      <c r="H1200" s="191"/>
      <c r="I1200" s="39" t="str">
        <f t="shared" si="271"/>
        <v>Q3</v>
      </c>
      <c r="J1200" s="191" t="s">
        <v>1368</v>
      </c>
      <c r="K1200" s="191" t="s">
        <v>1369</v>
      </c>
      <c r="L1200" s="17" t="s">
        <v>78</v>
      </c>
      <c r="M1200" s="13" t="s">
        <v>46</v>
      </c>
      <c r="N1200" s="13">
        <v>1</v>
      </c>
      <c r="O1200" s="13"/>
      <c r="P1200" s="39" t="str">
        <f t="shared" si="272"/>
        <v>MAIN UNIT</v>
      </c>
      <c r="Q1200" s="13" t="s">
        <v>55</v>
      </c>
      <c r="R1200" s="13" t="s">
        <v>48</v>
      </c>
      <c r="S1200" s="13" t="s">
        <v>38</v>
      </c>
      <c r="T1200" s="13" t="s">
        <v>324</v>
      </c>
      <c r="U1200" s="13" t="s">
        <v>136</v>
      </c>
      <c r="V1200" s="13" t="s">
        <v>121</v>
      </c>
      <c r="W1200" s="13" t="s">
        <v>50</v>
      </c>
      <c r="X1200" s="192">
        <v>900000</v>
      </c>
      <c r="Y1200" s="196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85">
        <f t="shared" si="273"/>
        <v>86378.097345132745</v>
      </c>
      <c r="AD1200" s="141">
        <v>9.2299999999999993E-2</v>
      </c>
      <c r="AE1200" s="186">
        <f t="shared" si="274"/>
        <v>1</v>
      </c>
      <c r="AF1200" s="186">
        <f>IF(AND(COUNTIFS($J$18:J1200,J1200)=1,AE1200=1),1,"")</f>
        <v>1</v>
      </c>
      <c r="AG1200" s="186">
        <f>IF(C1200="","",IF(AND(COUNTIFS($J$18:J1200,J1200)=1,C1200&lt;&gt;""),1,""))</f>
        <v>1</v>
      </c>
      <c r="AH1200" s="186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214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35</v>
      </c>
      <c r="B1201" s="179">
        <v>2020</v>
      </c>
      <c r="C1201" s="179">
        <v>10</v>
      </c>
      <c r="D1201" s="39" t="str">
        <f t="shared" si="286"/>
        <v>Q3</v>
      </c>
      <c r="E1201" s="13" t="s">
        <v>35</v>
      </c>
      <c r="F1201" s="179">
        <v>2020</v>
      </c>
      <c r="G1201" s="179">
        <v>12</v>
      </c>
      <c r="H1201" s="191"/>
      <c r="I1201" s="39" t="str">
        <f t="shared" si="271"/>
        <v>Q3</v>
      </c>
      <c r="J1201" s="191" t="s">
        <v>1368</v>
      </c>
      <c r="K1201" s="191" t="s">
        <v>1369</v>
      </c>
      <c r="L1201" s="17" t="s">
        <v>78</v>
      </c>
      <c r="M1201" s="13" t="s">
        <v>46</v>
      </c>
      <c r="N1201" s="13">
        <v>1</v>
      </c>
      <c r="O1201" s="13"/>
      <c r="P1201" s="39" t="str">
        <f t="shared" si="272"/>
        <v>MAIN UNIT</v>
      </c>
      <c r="Q1201" s="13" t="s">
        <v>55</v>
      </c>
      <c r="R1201" s="13" t="s">
        <v>48</v>
      </c>
      <c r="S1201" s="13" t="s">
        <v>38</v>
      </c>
      <c r="T1201" s="13" t="s">
        <v>324</v>
      </c>
      <c r="U1201" s="13" t="s">
        <v>136</v>
      </c>
      <c r="V1201" s="13" t="s">
        <v>121</v>
      </c>
      <c r="W1201" s="13" t="s">
        <v>50</v>
      </c>
      <c r="X1201" s="192">
        <v>900000</v>
      </c>
      <c r="Y1201" s="196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85">
        <f t="shared" si="273"/>
        <v>86378.097345132745</v>
      </c>
      <c r="AD1201" s="141">
        <v>9.2299999999999993E-2</v>
      </c>
      <c r="AE1201" s="186">
        <f t="shared" si="274"/>
        <v>1</v>
      </c>
      <c r="AF1201" s="186" t="str">
        <f>IF(AND(COUNTIFS($J$18:J1201,J1201)=1,AE1201=1),1,"")</f>
        <v/>
      </c>
      <c r="AG1201" s="186" t="str">
        <f>IF(C1201="","",IF(AND(COUNTIFS($J$18:J1201,J1201)=1,C1201&lt;&gt;""),1,""))</f>
        <v/>
      </c>
      <c r="AH1201" s="186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214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35</v>
      </c>
      <c r="B1202" s="179">
        <v>2020</v>
      </c>
      <c r="C1202" s="179">
        <v>10</v>
      </c>
      <c r="D1202" s="39" t="str">
        <f t="shared" si="286"/>
        <v>Q3</v>
      </c>
      <c r="E1202" s="13" t="s">
        <v>35</v>
      </c>
      <c r="F1202" s="179">
        <v>2020</v>
      </c>
      <c r="G1202" s="179">
        <v>12</v>
      </c>
      <c r="H1202" s="191"/>
      <c r="I1202" s="39" t="str">
        <f t="shared" si="271"/>
        <v>Q3</v>
      </c>
      <c r="J1202" s="191" t="s">
        <v>1368</v>
      </c>
      <c r="K1202" s="191" t="s">
        <v>1369</v>
      </c>
      <c r="L1202" s="17" t="s">
        <v>78</v>
      </c>
      <c r="M1202" s="13" t="s">
        <v>46</v>
      </c>
      <c r="N1202" s="13">
        <v>1</v>
      </c>
      <c r="O1202" s="13"/>
      <c r="P1202" s="39" t="str">
        <f t="shared" si="272"/>
        <v>MAIN UNIT</v>
      </c>
      <c r="Q1202" s="13" t="s">
        <v>55</v>
      </c>
      <c r="R1202" s="13" t="s">
        <v>48</v>
      </c>
      <c r="S1202" s="13" t="s">
        <v>38</v>
      </c>
      <c r="T1202" s="13" t="s">
        <v>324</v>
      </c>
      <c r="U1202" s="13" t="s">
        <v>136</v>
      </c>
      <c r="V1202" s="13" t="s">
        <v>121</v>
      </c>
      <c r="W1202" s="13" t="s">
        <v>50</v>
      </c>
      <c r="X1202" s="192">
        <v>978000</v>
      </c>
      <c r="Y1202" s="196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85">
        <f t="shared" si="273"/>
        <v>93864.199115044248</v>
      </c>
      <c r="AD1202" s="141">
        <v>9.2299999999999993E-2</v>
      </c>
      <c r="AE1202" s="186">
        <f t="shared" si="274"/>
        <v>1</v>
      </c>
      <c r="AF1202" s="186" t="str">
        <f>IF(AND(COUNTIFS($J$18:J1202,J1202)=1,AE1202=1),1,"")</f>
        <v/>
      </c>
      <c r="AG1202" s="186" t="str">
        <f>IF(C1202="","",IF(AND(COUNTIFS($J$18:J1202,J1202)=1,C1202&lt;&gt;""),1,""))</f>
        <v/>
      </c>
      <c r="AH1202" s="186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214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35</v>
      </c>
      <c r="B1203" s="179">
        <v>2020</v>
      </c>
      <c r="C1203" s="179">
        <v>10</v>
      </c>
      <c r="D1203" s="39" t="str">
        <f t="shared" si="286"/>
        <v>Q3</v>
      </c>
      <c r="E1203" s="13" t="s">
        <v>35</v>
      </c>
      <c r="F1203" s="179">
        <v>2020</v>
      </c>
      <c r="G1203" s="179">
        <v>11</v>
      </c>
      <c r="H1203" s="191"/>
      <c r="I1203" s="39" t="str">
        <f t="shared" si="271"/>
        <v>Q3</v>
      </c>
      <c r="J1203" s="191" t="s">
        <v>1370</v>
      </c>
      <c r="K1203" s="191" t="s">
        <v>1371</v>
      </c>
      <c r="L1203" s="17" t="s">
        <v>78</v>
      </c>
      <c r="M1203" s="13" t="s">
        <v>46</v>
      </c>
      <c r="N1203" s="13">
        <v>1</v>
      </c>
      <c r="O1203" s="13"/>
      <c r="P1203" s="39" t="str">
        <f t="shared" si="272"/>
        <v>MAIN UNIT</v>
      </c>
      <c r="Q1203" s="13" t="s">
        <v>55</v>
      </c>
      <c r="R1203" s="13" t="s">
        <v>48</v>
      </c>
      <c r="S1203" s="13" t="s">
        <v>38</v>
      </c>
      <c r="T1203" s="13" t="s">
        <v>324</v>
      </c>
      <c r="U1203" s="13" t="s">
        <v>136</v>
      </c>
      <c r="V1203" s="13" t="s">
        <v>520</v>
      </c>
      <c r="W1203" s="13" t="s">
        <v>50</v>
      </c>
      <c r="X1203" s="192">
        <v>1180000</v>
      </c>
      <c r="Y1203" s="196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85">
        <f t="shared" si="273"/>
        <v>96729.716814159299</v>
      </c>
      <c r="AD1203" s="141">
        <v>8.0199999999999994E-2</v>
      </c>
      <c r="AE1203" s="186">
        <f t="shared" si="274"/>
        <v>1</v>
      </c>
      <c r="AF1203" s="186">
        <f>IF(AND(COUNTIFS($J$18:J1203,J1203)=1,AE1203=1),1,"")</f>
        <v>1</v>
      </c>
      <c r="AG1203" s="186">
        <f>IF(C1203="","",IF(AND(COUNTIFS($J$18:J1203,J1203)=1,C1203&lt;&gt;""),1,""))</f>
        <v>1</v>
      </c>
      <c r="AH1203" s="186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214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35</v>
      </c>
      <c r="B1204" s="179">
        <v>2020</v>
      </c>
      <c r="C1204" s="179">
        <v>10</v>
      </c>
      <c r="D1204" s="39" t="str">
        <f t="shared" si="286"/>
        <v>Q3</v>
      </c>
      <c r="E1204" s="13" t="s">
        <v>35</v>
      </c>
      <c r="F1204" s="179">
        <v>2020</v>
      </c>
      <c r="G1204" s="179">
        <v>11</v>
      </c>
      <c r="H1204" s="191"/>
      <c r="I1204" s="39" t="str">
        <f t="shared" si="271"/>
        <v>Q3</v>
      </c>
      <c r="J1204" s="191" t="s">
        <v>1370</v>
      </c>
      <c r="K1204" s="191" t="s">
        <v>1371</v>
      </c>
      <c r="L1204" s="17" t="s">
        <v>54</v>
      </c>
      <c r="M1204" s="13" t="s">
        <v>46</v>
      </c>
      <c r="N1204" s="13">
        <v>1</v>
      </c>
      <c r="O1204" s="13"/>
      <c r="P1204" s="39" t="str">
        <f t="shared" si="272"/>
        <v>MAIN UNIT</v>
      </c>
      <c r="Q1204" s="13" t="s">
        <v>55</v>
      </c>
      <c r="R1204" s="13" t="s">
        <v>48</v>
      </c>
      <c r="S1204" s="13" t="s">
        <v>38</v>
      </c>
      <c r="T1204" s="13" t="s">
        <v>324</v>
      </c>
      <c r="U1204" s="13" t="s">
        <v>136</v>
      </c>
      <c r="V1204" s="13" t="s">
        <v>520</v>
      </c>
      <c r="W1204" s="13" t="s">
        <v>50</v>
      </c>
      <c r="X1204" s="192">
        <v>1000000</v>
      </c>
      <c r="Y1204" s="196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85">
        <f t="shared" si="273"/>
        <v>81974.336283185854</v>
      </c>
      <c r="AD1204" s="141">
        <v>8.0199999999999994E-2</v>
      </c>
      <c r="AE1204" s="186">
        <f t="shared" si="274"/>
        <v>1</v>
      </c>
      <c r="AF1204" s="186" t="str">
        <f>IF(AND(COUNTIFS($J$18:J1204,J1204)=1,AE1204=1),1,"")</f>
        <v/>
      </c>
      <c r="AG1204" s="186" t="str">
        <f>IF(C1204="","",IF(AND(COUNTIFS($J$18:J1204,J1204)=1,C1204&lt;&gt;""),1,""))</f>
        <v/>
      </c>
      <c r="AH1204" s="186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214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35</v>
      </c>
      <c r="B1205" s="179">
        <v>2020</v>
      </c>
      <c r="C1205" s="179">
        <v>10</v>
      </c>
      <c r="D1205" s="39" t="str">
        <f t="shared" si="286"/>
        <v>Q3</v>
      </c>
      <c r="E1205" s="13" t="s">
        <v>35</v>
      </c>
      <c r="F1205" s="179">
        <v>2020</v>
      </c>
      <c r="G1205" s="179">
        <v>12</v>
      </c>
      <c r="H1205" s="191"/>
      <c r="I1205" s="39" t="str">
        <f t="shared" si="271"/>
        <v>Q3</v>
      </c>
      <c r="J1205" s="191" t="s">
        <v>1372</v>
      </c>
      <c r="K1205" s="191" t="s">
        <v>1373</v>
      </c>
      <c r="L1205" s="17" t="s">
        <v>54</v>
      </c>
      <c r="M1205" s="13" t="s">
        <v>46</v>
      </c>
      <c r="N1205" s="13">
        <v>1</v>
      </c>
      <c r="O1205" s="13"/>
      <c r="P1205" s="39" t="str">
        <f t="shared" si="272"/>
        <v>MAIN UNIT</v>
      </c>
      <c r="Q1205" s="13" t="s">
        <v>55</v>
      </c>
      <c r="R1205" s="13" t="s">
        <v>48</v>
      </c>
      <c r="S1205" s="13" t="s">
        <v>36</v>
      </c>
      <c r="T1205" s="13" t="s">
        <v>64</v>
      </c>
      <c r="U1205" s="13" t="s">
        <v>65</v>
      </c>
      <c r="V1205" s="13" t="s">
        <v>98</v>
      </c>
      <c r="W1205" s="13" t="s">
        <v>50</v>
      </c>
      <c r="X1205" s="192">
        <v>555000</v>
      </c>
      <c r="Y1205" s="196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85">
        <f t="shared" si="273"/>
        <v>75831.172566371679</v>
      </c>
      <c r="AD1205" s="141">
        <v>0.13139999999999999</v>
      </c>
      <c r="AE1205" s="186">
        <f t="shared" si="274"/>
        <v>1</v>
      </c>
      <c r="AF1205" s="186">
        <f>IF(AND(COUNTIFS($J$18:J1205,J1205)=1,AE1205=1),1,"")</f>
        <v>1</v>
      </c>
      <c r="AG1205" s="186">
        <f>IF(C1205="","",IF(AND(COUNTIFS($J$18:J1205,J1205)=1,C1205&lt;&gt;""),1,""))</f>
        <v>1</v>
      </c>
      <c r="AH1205" s="186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214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35</v>
      </c>
      <c r="B1206" s="179">
        <v>2020</v>
      </c>
      <c r="C1206" s="179">
        <v>10</v>
      </c>
      <c r="D1206" s="39" t="str">
        <f t="shared" si="286"/>
        <v>Q3</v>
      </c>
      <c r="E1206" s="13" t="s">
        <v>35</v>
      </c>
      <c r="F1206" s="179">
        <v>2020</v>
      </c>
      <c r="G1206" s="179">
        <v>12</v>
      </c>
      <c r="H1206" s="191"/>
      <c r="I1206" s="39" t="str">
        <f t="shared" si="271"/>
        <v>Q3</v>
      </c>
      <c r="J1206" s="191" t="s">
        <v>1372</v>
      </c>
      <c r="K1206" s="191" t="s">
        <v>1373</v>
      </c>
      <c r="L1206" s="17" t="s">
        <v>54</v>
      </c>
      <c r="M1206" s="13" t="s">
        <v>46</v>
      </c>
      <c r="N1206" s="13">
        <v>1</v>
      </c>
      <c r="O1206" s="13"/>
      <c r="P1206" s="39" t="str">
        <f t="shared" si="272"/>
        <v>MAIN UNIT</v>
      </c>
      <c r="Q1206" s="13" t="s">
        <v>55</v>
      </c>
      <c r="R1206" s="13" t="s">
        <v>48</v>
      </c>
      <c r="S1206" s="13" t="s">
        <v>36</v>
      </c>
      <c r="T1206" s="13" t="s">
        <v>64</v>
      </c>
      <c r="U1206" s="13" t="s">
        <v>65</v>
      </c>
      <c r="V1206" s="13" t="s">
        <v>98</v>
      </c>
      <c r="W1206" s="13" t="s">
        <v>50</v>
      </c>
      <c r="X1206" s="192">
        <v>555000</v>
      </c>
      <c r="Y1206" s="196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85">
        <f t="shared" si="273"/>
        <v>75831.172566371679</v>
      </c>
      <c r="AD1206" s="141">
        <v>0.13139999999999999</v>
      </c>
      <c r="AE1206" s="186">
        <f t="shared" si="274"/>
        <v>1</v>
      </c>
      <c r="AF1206" s="186" t="str">
        <f>IF(AND(COUNTIFS($J$18:J1206,J1206)=1,AE1206=1),1,"")</f>
        <v/>
      </c>
      <c r="AG1206" s="186" t="str">
        <f>IF(C1206="","",IF(AND(COUNTIFS($J$18:J1206,J1206)=1,C1206&lt;&gt;""),1,""))</f>
        <v/>
      </c>
      <c r="AH1206" s="186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214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35</v>
      </c>
      <c r="B1207" s="179">
        <v>2020</v>
      </c>
      <c r="C1207" s="179">
        <v>10</v>
      </c>
      <c r="D1207" s="39" t="str">
        <f t="shared" si="286"/>
        <v>Q3</v>
      </c>
      <c r="E1207" s="13" t="s">
        <v>35</v>
      </c>
      <c r="F1207" s="179">
        <v>2020</v>
      </c>
      <c r="G1207" s="179">
        <v>12</v>
      </c>
      <c r="H1207" s="191"/>
      <c r="I1207" s="39" t="str">
        <f t="shared" si="271"/>
        <v>Q3</v>
      </c>
      <c r="J1207" s="191" t="s">
        <v>1372</v>
      </c>
      <c r="K1207" s="191" t="s">
        <v>1373</v>
      </c>
      <c r="L1207" s="17" t="s">
        <v>78</v>
      </c>
      <c r="M1207" s="13" t="s">
        <v>46</v>
      </c>
      <c r="N1207" s="13">
        <v>1</v>
      </c>
      <c r="O1207" s="13"/>
      <c r="P1207" s="39" t="str">
        <f t="shared" si="272"/>
        <v>MAIN UNIT</v>
      </c>
      <c r="Q1207" s="13" t="s">
        <v>55</v>
      </c>
      <c r="R1207" s="13" t="s">
        <v>48</v>
      </c>
      <c r="S1207" s="13" t="s">
        <v>36</v>
      </c>
      <c r="T1207" s="13" t="s">
        <v>64</v>
      </c>
      <c r="U1207" s="13" t="s">
        <v>65</v>
      </c>
      <c r="V1207" s="13" t="s">
        <v>98</v>
      </c>
      <c r="W1207" s="13" t="s">
        <v>50</v>
      </c>
      <c r="X1207" s="192">
        <v>1000000</v>
      </c>
      <c r="Y1207" s="196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85">
        <f t="shared" si="273"/>
        <v>136632.74336283188</v>
      </c>
      <c r="AD1207" s="141">
        <v>0.13139999999999999</v>
      </c>
      <c r="AE1207" s="186">
        <f t="shared" si="274"/>
        <v>1</v>
      </c>
      <c r="AF1207" s="186" t="str">
        <f>IF(AND(COUNTIFS($J$18:J1207,J1207)=1,AE1207=1),1,"")</f>
        <v/>
      </c>
      <c r="AG1207" s="186" t="str">
        <f>IF(C1207="","",IF(AND(COUNTIFS($J$18:J1207,J1207)=1,C1207&lt;&gt;""),1,""))</f>
        <v/>
      </c>
      <c r="AH1207" s="186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214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35</v>
      </c>
      <c r="B1208" s="179">
        <v>2020</v>
      </c>
      <c r="C1208" s="179">
        <v>10</v>
      </c>
      <c r="D1208" s="39" t="str">
        <f t="shared" si="286"/>
        <v>Q3</v>
      </c>
      <c r="E1208" s="13" t="s">
        <v>35</v>
      </c>
      <c r="F1208" s="179">
        <v>2020</v>
      </c>
      <c r="G1208" s="179">
        <v>12</v>
      </c>
      <c r="H1208" s="191"/>
      <c r="I1208" s="39" t="str">
        <f t="shared" si="271"/>
        <v>Q3</v>
      </c>
      <c r="J1208" s="191" t="s">
        <v>1374</v>
      </c>
      <c r="K1208" s="191" t="s">
        <v>335</v>
      </c>
      <c r="L1208" s="17" t="s">
        <v>78</v>
      </c>
      <c r="M1208" s="13" t="s">
        <v>46</v>
      </c>
      <c r="N1208" s="13">
        <v>1</v>
      </c>
      <c r="O1208" s="13"/>
      <c r="P1208" s="39" t="str">
        <f t="shared" si="272"/>
        <v>MAIN UNIT</v>
      </c>
      <c r="Q1208" s="13" t="s">
        <v>47</v>
      </c>
      <c r="R1208" s="13" t="s">
        <v>48</v>
      </c>
      <c r="S1208" s="13" t="s">
        <v>36</v>
      </c>
      <c r="T1208" s="13" t="s">
        <v>64</v>
      </c>
      <c r="U1208" s="13" t="s">
        <v>65</v>
      </c>
      <c r="V1208" s="13" t="s">
        <v>288</v>
      </c>
      <c r="W1208" s="13" t="s">
        <v>95</v>
      </c>
      <c r="X1208" s="192">
        <v>11930000</v>
      </c>
      <c r="Y1208" s="196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85">
        <f t="shared" si="273"/>
        <v>90061.001600000003</v>
      </c>
      <c r="AD1208" s="141">
        <v>9.9199999999999997E-2</v>
      </c>
      <c r="AE1208" s="186">
        <f t="shared" si="274"/>
        <v>0</v>
      </c>
      <c r="AF1208" s="186" t="str">
        <f>IF(AND(COUNTIFS($J$18:J1208,J1208)=1,AE1208=1),1,"")</f>
        <v/>
      </c>
      <c r="AG1208" s="186">
        <f>IF(C1208="","",IF(AND(COUNTIFS($J$18:J1208,J1208)=1,C1208&lt;&gt;""),1,""))</f>
        <v>1</v>
      </c>
      <c r="AH1208" s="186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214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35</v>
      </c>
      <c r="B1209" s="179">
        <v>2020</v>
      </c>
      <c r="C1209" s="179">
        <v>10</v>
      </c>
      <c r="D1209" s="39" t="str">
        <f t="shared" si="286"/>
        <v>Q3</v>
      </c>
      <c r="E1209" s="13" t="s">
        <v>35</v>
      </c>
      <c r="F1209" s="179">
        <v>2020</v>
      </c>
      <c r="G1209" s="179">
        <v>10</v>
      </c>
      <c r="H1209" s="191"/>
      <c r="I1209" s="39" t="str">
        <f t="shared" si="271"/>
        <v>Q3</v>
      </c>
      <c r="J1209" s="191" t="s">
        <v>1375</v>
      </c>
      <c r="K1209" s="191" t="s">
        <v>1376</v>
      </c>
      <c r="L1209" s="17" t="s">
        <v>78</v>
      </c>
      <c r="M1209" s="13" t="s">
        <v>46</v>
      </c>
      <c r="N1209" s="13">
        <v>1</v>
      </c>
      <c r="O1209" s="13"/>
      <c r="P1209" s="39" t="str">
        <f t="shared" si="272"/>
        <v>MAIN UNIT</v>
      </c>
      <c r="Q1209" s="13" t="s">
        <v>47</v>
      </c>
      <c r="R1209" s="13" t="s">
        <v>48</v>
      </c>
      <c r="S1209" s="13" t="s">
        <v>36</v>
      </c>
      <c r="T1209" s="13" t="s">
        <v>64</v>
      </c>
      <c r="U1209" s="13" t="s">
        <v>65</v>
      </c>
      <c r="V1209" s="13" t="s">
        <v>98</v>
      </c>
      <c r="W1209" s="13" t="s">
        <v>827</v>
      </c>
      <c r="X1209" s="192">
        <v>140000</v>
      </c>
      <c r="Y1209" s="196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85">
        <f t="shared" si="273"/>
        <v>125580</v>
      </c>
      <c r="AD1209" s="141">
        <v>0.115</v>
      </c>
      <c r="AE1209" s="186">
        <f t="shared" si="274"/>
        <v>0</v>
      </c>
      <c r="AF1209" s="186" t="str">
        <f>IF(AND(COUNTIFS($J$18:J1209,J1209)=1,AE1209=1),1,"")</f>
        <v/>
      </c>
      <c r="AG1209" s="186">
        <f>IF(C1209="","",IF(AND(COUNTIFS($J$18:J1209,J1209)=1,C1209&lt;&gt;""),1,""))</f>
        <v>1</v>
      </c>
      <c r="AH1209" s="186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214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35</v>
      </c>
      <c r="B1210" s="179">
        <v>2020</v>
      </c>
      <c r="C1210" s="179">
        <v>10</v>
      </c>
      <c r="D1210" s="39" t="str">
        <f t="shared" si="286"/>
        <v>Q3</v>
      </c>
      <c r="E1210" s="13" t="s">
        <v>35</v>
      </c>
      <c r="F1210" s="179">
        <v>2020</v>
      </c>
      <c r="G1210" s="179">
        <v>11</v>
      </c>
      <c r="H1210" s="191"/>
      <c r="I1210" s="39" t="str">
        <f t="shared" si="271"/>
        <v>Q3</v>
      </c>
      <c r="J1210" s="191" t="s">
        <v>1377</v>
      </c>
      <c r="K1210" s="191" t="s">
        <v>1378</v>
      </c>
      <c r="L1210" s="17" t="s">
        <v>271</v>
      </c>
      <c r="M1210" s="13" t="s">
        <v>46</v>
      </c>
      <c r="N1210" s="13">
        <v>1</v>
      </c>
      <c r="O1210" s="13"/>
      <c r="P1210" s="39" t="str">
        <f t="shared" si="272"/>
        <v>MAIN UNIT</v>
      </c>
      <c r="Q1210" s="13" t="s">
        <v>55</v>
      </c>
      <c r="R1210" s="13" t="s">
        <v>48</v>
      </c>
      <c r="S1210" s="13" t="s">
        <v>36</v>
      </c>
      <c r="T1210" s="13" t="s">
        <v>64</v>
      </c>
      <c r="U1210" s="13" t="s">
        <v>65</v>
      </c>
      <c r="V1210" s="13" t="s">
        <v>660</v>
      </c>
      <c r="W1210" s="13" t="s">
        <v>50</v>
      </c>
      <c r="X1210" s="192">
        <v>1450000</v>
      </c>
      <c r="Y1210" s="196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85">
        <f t="shared" si="273"/>
        <v>183185.04424778762</v>
      </c>
      <c r="AD1210" s="141">
        <v>0.1236</v>
      </c>
      <c r="AE1210" s="186">
        <f t="shared" si="274"/>
        <v>1</v>
      </c>
      <c r="AF1210" s="186">
        <f>IF(AND(COUNTIFS($J$18:J1210,J1210)=1,AE1210=1),1,"")</f>
        <v>1</v>
      </c>
      <c r="AG1210" s="186">
        <f>IF(C1210="","",IF(AND(COUNTIFS($J$18:J1210,J1210)=1,C1210&lt;&gt;""),1,""))</f>
        <v>1</v>
      </c>
      <c r="AH1210" s="186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214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35</v>
      </c>
      <c r="B1211" s="179">
        <v>2020</v>
      </c>
      <c r="C1211" s="179">
        <v>10</v>
      </c>
      <c r="D1211" s="39" t="str">
        <f t="shared" si="286"/>
        <v>Q3</v>
      </c>
      <c r="E1211" s="13" t="s">
        <v>35</v>
      </c>
      <c r="F1211" s="179">
        <v>2020</v>
      </c>
      <c r="G1211" s="179">
        <v>12</v>
      </c>
      <c r="H1211" s="191"/>
      <c r="I1211" s="39" t="str">
        <f t="shared" si="271"/>
        <v>Q3</v>
      </c>
      <c r="J1211" s="191" t="s">
        <v>1379</v>
      </c>
      <c r="K1211" s="191" t="s">
        <v>1380</v>
      </c>
      <c r="L1211" s="17" t="s">
        <v>78</v>
      </c>
      <c r="M1211" s="13" t="s">
        <v>46</v>
      </c>
      <c r="N1211" s="13">
        <v>1</v>
      </c>
      <c r="O1211" s="13"/>
      <c r="P1211" s="39" t="str">
        <f t="shared" si="272"/>
        <v>MAIN UNIT</v>
      </c>
      <c r="Q1211" s="13" t="s">
        <v>55</v>
      </c>
      <c r="R1211" s="13" t="s">
        <v>48</v>
      </c>
      <c r="S1211" s="13" t="s">
        <v>36</v>
      </c>
      <c r="T1211" s="13" t="s">
        <v>64</v>
      </c>
      <c r="U1211" s="13" t="s">
        <v>65</v>
      </c>
      <c r="V1211" s="13" t="s">
        <v>1321</v>
      </c>
      <c r="W1211" s="13" t="s">
        <v>50</v>
      </c>
      <c r="X1211" s="192">
        <v>790000</v>
      </c>
      <c r="Y1211" s="196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85">
        <f t="shared" si="273"/>
        <v>83953.230088495591</v>
      </c>
      <c r="AD1211" s="141">
        <v>0.1022</v>
      </c>
      <c r="AE1211" s="186">
        <f t="shared" si="274"/>
        <v>1</v>
      </c>
      <c r="AF1211" s="186">
        <f>IF(AND(COUNTIFS($J$18:J1211,J1211)=1,AE1211=1),1,"")</f>
        <v>1</v>
      </c>
      <c r="AG1211" s="186">
        <f>IF(C1211="","",IF(AND(COUNTIFS($J$18:J1211,J1211)=1,C1211&lt;&gt;""),1,""))</f>
        <v>1</v>
      </c>
      <c r="AH1211" s="186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214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35</v>
      </c>
      <c r="B1212" s="179">
        <v>2020</v>
      </c>
      <c r="C1212" s="179">
        <v>10</v>
      </c>
      <c r="D1212" s="39" t="str">
        <f t="shared" si="286"/>
        <v>Q3</v>
      </c>
      <c r="E1212" s="13" t="s">
        <v>35</v>
      </c>
      <c r="F1212" s="179">
        <v>2020</v>
      </c>
      <c r="G1212" s="179">
        <v>12</v>
      </c>
      <c r="H1212" s="191"/>
      <c r="I1212" s="39" t="str">
        <f t="shared" si="271"/>
        <v>Q3</v>
      </c>
      <c r="J1212" s="191" t="s">
        <v>1379</v>
      </c>
      <c r="K1212" s="191" t="s">
        <v>1380</v>
      </c>
      <c r="L1212" s="17" t="s">
        <v>78</v>
      </c>
      <c r="M1212" s="13" t="s">
        <v>46</v>
      </c>
      <c r="N1212" s="13">
        <v>1</v>
      </c>
      <c r="O1212" s="13"/>
      <c r="P1212" s="39" t="str">
        <f t="shared" si="272"/>
        <v>MAIN UNIT</v>
      </c>
      <c r="Q1212" s="13" t="s">
        <v>55</v>
      </c>
      <c r="R1212" s="13" t="s">
        <v>48</v>
      </c>
      <c r="S1212" s="13" t="s">
        <v>36</v>
      </c>
      <c r="T1212" s="13" t="s">
        <v>64</v>
      </c>
      <c r="U1212" s="13" t="s">
        <v>65</v>
      </c>
      <c r="V1212" s="13" t="s">
        <v>1321</v>
      </c>
      <c r="W1212" s="13" t="s">
        <v>50</v>
      </c>
      <c r="X1212" s="192">
        <v>790000</v>
      </c>
      <c r="Y1212" s="196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85">
        <f t="shared" si="273"/>
        <v>83953.230088495591</v>
      </c>
      <c r="AD1212" s="141">
        <v>0.1022</v>
      </c>
      <c r="AE1212" s="186">
        <f t="shared" si="274"/>
        <v>1</v>
      </c>
      <c r="AF1212" s="186" t="str">
        <f>IF(AND(COUNTIFS($J$18:J1212,J1212)=1,AE1212=1),1,"")</f>
        <v/>
      </c>
      <c r="AG1212" s="186" t="str">
        <f>IF(C1212="","",IF(AND(COUNTIFS($J$18:J1212,J1212)=1,C1212&lt;&gt;""),1,""))</f>
        <v/>
      </c>
      <c r="AH1212" s="186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214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35</v>
      </c>
      <c r="B1213" s="179">
        <v>2020</v>
      </c>
      <c r="C1213" s="179">
        <v>10</v>
      </c>
      <c r="D1213" s="39" t="str">
        <f t="shared" si="286"/>
        <v>Q3</v>
      </c>
      <c r="E1213" s="13" t="s">
        <v>35</v>
      </c>
      <c r="F1213" s="179">
        <v>2020</v>
      </c>
      <c r="G1213" s="179">
        <v>11</v>
      </c>
      <c r="H1213" s="191"/>
      <c r="I1213" s="39" t="str">
        <f t="shared" si="271"/>
        <v>Q3</v>
      </c>
      <c r="J1213" s="191" t="s">
        <v>1381</v>
      </c>
      <c r="K1213" s="191" t="s">
        <v>669</v>
      </c>
      <c r="L1213" s="17" t="s">
        <v>54</v>
      </c>
      <c r="M1213" s="13" t="s">
        <v>46</v>
      </c>
      <c r="N1213" s="13">
        <v>1</v>
      </c>
      <c r="O1213" s="13"/>
      <c r="P1213" s="39" t="str">
        <f t="shared" si="272"/>
        <v>MAIN UNIT</v>
      </c>
      <c r="Q1213" s="13" t="s">
        <v>47</v>
      </c>
      <c r="R1213" s="13" t="s">
        <v>48</v>
      </c>
      <c r="S1213" s="13" t="s">
        <v>36</v>
      </c>
      <c r="T1213" s="13" t="s">
        <v>64</v>
      </c>
      <c r="U1213" s="13" t="s">
        <v>65</v>
      </c>
      <c r="V1213" s="13" t="s">
        <v>288</v>
      </c>
      <c r="W1213" s="13" t="s">
        <v>95</v>
      </c>
      <c r="X1213" s="192">
        <v>8700000</v>
      </c>
      <c r="Y1213" s="196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85">
        <f t="shared" si="273"/>
        <v>106063.614</v>
      </c>
      <c r="AD1213" s="141">
        <v>0.16020000000000001</v>
      </c>
      <c r="AE1213" s="186">
        <f t="shared" si="274"/>
        <v>0</v>
      </c>
      <c r="AF1213" s="186" t="str">
        <f>IF(AND(COUNTIFS($J$18:J1213,J1213)=1,AE1213=1),1,"")</f>
        <v/>
      </c>
      <c r="AG1213" s="186">
        <f>IF(C1213="","",IF(AND(COUNTIFS($J$18:J1213,J1213)=1,C1213&lt;&gt;""),1,""))</f>
        <v>1</v>
      </c>
      <c r="AH1213" s="186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214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35</v>
      </c>
      <c r="B1214" s="179">
        <v>2020</v>
      </c>
      <c r="C1214" s="179">
        <v>7</v>
      </c>
      <c r="D1214" s="39" t="str">
        <f t="shared" si="286"/>
        <v>Q2</v>
      </c>
      <c r="E1214" s="13" t="s">
        <v>35</v>
      </c>
      <c r="F1214" s="179">
        <v>2020</v>
      </c>
      <c r="G1214" s="179">
        <v>11</v>
      </c>
      <c r="H1214" s="191"/>
      <c r="I1214" s="39" t="str">
        <f t="shared" si="271"/>
        <v>Q3</v>
      </c>
      <c r="J1214" s="191" t="s">
        <v>1382</v>
      </c>
      <c r="K1214" s="191" t="s">
        <v>1383</v>
      </c>
      <c r="L1214" s="17" t="s">
        <v>54</v>
      </c>
      <c r="M1214" s="13" t="s">
        <v>46</v>
      </c>
      <c r="N1214" s="13">
        <v>1</v>
      </c>
      <c r="O1214" s="13"/>
      <c r="P1214" s="39" t="str">
        <f t="shared" si="272"/>
        <v>MAIN UNIT</v>
      </c>
      <c r="Q1214" s="13" t="s">
        <v>55</v>
      </c>
      <c r="R1214" s="13" t="s">
        <v>48</v>
      </c>
      <c r="S1214" s="13" t="s">
        <v>36</v>
      </c>
      <c r="T1214" s="13" t="s">
        <v>64</v>
      </c>
      <c r="U1214" s="13" t="s">
        <v>65</v>
      </c>
      <c r="V1214" s="13" t="s">
        <v>1257</v>
      </c>
      <c r="W1214" s="13" t="s">
        <v>95</v>
      </c>
      <c r="X1214" s="192">
        <v>7771400</v>
      </c>
      <c r="Y1214" s="193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85">
        <f t="shared" si="273"/>
        <v>98291.268347999998</v>
      </c>
      <c r="AD1214" s="141">
        <v>0.16619999999999999</v>
      </c>
      <c r="AE1214" s="186">
        <f t="shared" si="274"/>
        <v>1</v>
      </c>
      <c r="AF1214" s="186">
        <f>IF(AND(COUNTIFS($J$18:J1214,J1214)=1,AE1214=1),1,"")</f>
        <v>1</v>
      </c>
      <c r="AG1214" s="186">
        <f>IF(C1214="","",IF(AND(COUNTIFS($J$18:J1214,J1214)=1,C1214&lt;&gt;""),1,""))</f>
        <v>1</v>
      </c>
      <c r="AH1214" s="186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214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35</v>
      </c>
      <c r="B1215" s="179">
        <v>2020</v>
      </c>
      <c r="C1215" s="179">
        <v>11</v>
      </c>
      <c r="D1215" s="39" t="str">
        <f t="shared" si="286"/>
        <v>Q3</v>
      </c>
      <c r="E1215" s="13" t="s">
        <v>35</v>
      </c>
      <c r="F1215" s="179">
        <v>2020</v>
      </c>
      <c r="G1215" s="179">
        <v>12</v>
      </c>
      <c r="H1215" s="191"/>
      <c r="I1215" s="39" t="str">
        <f t="shared" si="271"/>
        <v>Q3</v>
      </c>
      <c r="J1215" s="191" t="s">
        <v>1384</v>
      </c>
      <c r="K1215" s="191" t="s">
        <v>592</v>
      </c>
      <c r="L1215" s="17" t="s">
        <v>78</v>
      </c>
      <c r="M1215" s="13" t="s">
        <v>46</v>
      </c>
      <c r="N1215" s="13">
        <v>1</v>
      </c>
      <c r="O1215" s="13"/>
      <c r="P1215" s="39" t="str">
        <f t="shared" si="272"/>
        <v>MAIN UNIT</v>
      </c>
      <c r="Q1215" s="13" t="s">
        <v>47</v>
      </c>
      <c r="R1215" s="13" t="s">
        <v>48</v>
      </c>
      <c r="S1215" s="13" t="s">
        <v>36</v>
      </c>
      <c r="T1215" s="13" t="s">
        <v>64</v>
      </c>
      <c r="U1215" s="13" t="s">
        <v>65</v>
      </c>
      <c r="V1215" s="13" t="s">
        <v>288</v>
      </c>
      <c r="W1215" s="13" t="s">
        <v>95</v>
      </c>
      <c r="X1215" s="192">
        <v>11420000</v>
      </c>
      <c r="Y1215" s="196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85">
        <f t="shared" si="273"/>
        <v>88991.948799999998</v>
      </c>
      <c r="AD1215" s="141">
        <v>0.1024</v>
      </c>
      <c r="AE1215" s="186">
        <f t="shared" si="274"/>
        <v>0</v>
      </c>
      <c r="AF1215" s="186" t="str">
        <f>IF(AND(COUNTIFS($J$18:J1215,J1215)=1,AE1215=1),1,"")</f>
        <v/>
      </c>
      <c r="AG1215" s="186">
        <f>IF(C1215="","",IF(AND(COUNTIFS($J$18:J1215,J1215)=1,C1215&lt;&gt;""),1,""))</f>
        <v>1</v>
      </c>
      <c r="AH1215" s="186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214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35</v>
      </c>
      <c r="B1216" s="179">
        <v>2020</v>
      </c>
      <c r="C1216" s="179">
        <v>11</v>
      </c>
      <c r="D1216" s="39" t="str">
        <f t="shared" si="286"/>
        <v>Q3</v>
      </c>
      <c r="E1216" s="13" t="s">
        <v>35</v>
      </c>
      <c r="F1216" s="179">
        <v>2020</v>
      </c>
      <c r="G1216" s="179">
        <v>12</v>
      </c>
      <c r="H1216" s="191"/>
      <c r="I1216" s="39" t="str">
        <f t="shared" si="271"/>
        <v>Q3</v>
      </c>
      <c r="J1216" s="191" t="s">
        <v>1385</v>
      </c>
      <c r="K1216" s="191" t="s">
        <v>1386</v>
      </c>
      <c r="L1216" s="17" t="s">
        <v>54</v>
      </c>
      <c r="M1216" s="13" t="s">
        <v>46</v>
      </c>
      <c r="N1216" s="13">
        <v>1</v>
      </c>
      <c r="O1216" s="13"/>
      <c r="P1216" s="39" t="str">
        <f t="shared" si="272"/>
        <v>MAIN UNIT</v>
      </c>
      <c r="Q1216" s="13" t="s">
        <v>47</v>
      </c>
      <c r="R1216" s="13" t="s">
        <v>48</v>
      </c>
      <c r="S1216" s="13" t="s">
        <v>36</v>
      </c>
      <c r="T1216" s="13" t="s">
        <v>64</v>
      </c>
      <c r="U1216" s="13" t="s">
        <v>65</v>
      </c>
      <c r="V1216" s="13" t="s">
        <v>98</v>
      </c>
      <c r="W1216" s="13" t="s">
        <v>50</v>
      </c>
      <c r="X1216" s="192">
        <v>553500</v>
      </c>
      <c r="Y1216" s="196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85">
        <f t="shared" si="273"/>
        <v>92086.725663716832</v>
      </c>
      <c r="AD1216" s="141">
        <v>0.16</v>
      </c>
      <c r="AE1216" s="186">
        <f t="shared" si="274"/>
        <v>0</v>
      </c>
      <c r="AF1216" s="186" t="str">
        <f>IF(AND(COUNTIFS($J$18:J1216,J1216)=1,AE1216=1),1,"")</f>
        <v/>
      </c>
      <c r="AG1216" s="186">
        <f>IF(C1216="","",IF(AND(COUNTIFS($J$18:J1216,J1216)=1,C1216&lt;&gt;""),1,""))</f>
        <v>1</v>
      </c>
      <c r="AH1216" s="186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214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35</v>
      </c>
      <c r="B1217" s="179">
        <v>2020</v>
      </c>
      <c r="C1217" s="179">
        <v>11</v>
      </c>
      <c r="D1217" s="39" t="str">
        <f t="shared" si="286"/>
        <v>Q3</v>
      </c>
      <c r="E1217" s="13" t="s">
        <v>35</v>
      </c>
      <c r="F1217" s="179">
        <v>2020</v>
      </c>
      <c r="G1217" s="179">
        <v>11</v>
      </c>
      <c r="H1217" s="191"/>
      <c r="I1217" s="39" t="str">
        <f t="shared" si="271"/>
        <v>Q3</v>
      </c>
      <c r="J1217" s="191" t="s">
        <v>1387</v>
      </c>
      <c r="K1217" s="191" t="s">
        <v>1388</v>
      </c>
      <c r="L1217" s="17" t="s">
        <v>54</v>
      </c>
      <c r="M1217" s="13" t="s">
        <v>46</v>
      </c>
      <c r="N1217" s="13">
        <v>1</v>
      </c>
      <c r="O1217" s="13"/>
      <c r="P1217" s="39" t="str">
        <f t="shared" si="272"/>
        <v>MAIN UNIT</v>
      </c>
      <c r="Q1217" s="13" t="s">
        <v>55</v>
      </c>
      <c r="R1217" s="13" t="s">
        <v>48</v>
      </c>
      <c r="S1217" s="13" t="s">
        <v>38</v>
      </c>
      <c r="T1217" s="13" t="s">
        <v>145</v>
      </c>
      <c r="U1217" s="13" t="s">
        <v>136</v>
      </c>
      <c r="V1217" s="13" t="s">
        <v>877</v>
      </c>
      <c r="W1217" s="13" t="s">
        <v>50</v>
      </c>
      <c r="X1217" s="192">
        <v>712800</v>
      </c>
      <c r="Y1217" s="196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85">
        <f t="shared" si="273"/>
        <v>77082.696637168163</v>
      </c>
      <c r="AD1217" s="141">
        <v>0.10580000000000001</v>
      </c>
      <c r="AE1217" s="186">
        <f t="shared" si="274"/>
        <v>1</v>
      </c>
      <c r="AF1217" s="186">
        <f>IF(AND(COUNTIFS($J$18:J1217,J1217)=1,AE1217=1),1,"")</f>
        <v>1</v>
      </c>
      <c r="AG1217" s="186">
        <f>IF(C1217="","",IF(AND(COUNTIFS($J$18:J1217,J1217)=1,C1217&lt;&gt;""),1,""))</f>
        <v>1</v>
      </c>
      <c r="AH1217" s="186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214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35</v>
      </c>
      <c r="B1218" s="179">
        <v>2020</v>
      </c>
      <c r="C1218" s="179">
        <v>11</v>
      </c>
      <c r="D1218" s="39" t="str">
        <f t="shared" si="286"/>
        <v>Q3</v>
      </c>
      <c r="E1218" s="13" t="s">
        <v>35</v>
      </c>
      <c r="F1218" s="179">
        <v>2020</v>
      </c>
      <c r="G1218" s="179">
        <v>11</v>
      </c>
      <c r="H1218" s="191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1" t="s">
        <v>1389</v>
      </c>
      <c r="K1218" s="191" t="s">
        <v>1313</v>
      </c>
      <c r="L1218" s="17" t="s">
        <v>54</v>
      </c>
      <c r="M1218" s="13" t="s">
        <v>46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47</v>
      </c>
      <c r="R1218" s="13" t="s">
        <v>48</v>
      </c>
      <c r="S1218" s="13" t="s">
        <v>37</v>
      </c>
      <c r="T1218" s="13" t="s">
        <v>74</v>
      </c>
      <c r="U1218" s="13" t="s">
        <v>57</v>
      </c>
      <c r="V1218" s="13" t="s">
        <v>1314</v>
      </c>
      <c r="W1218" s="13" t="s">
        <v>50</v>
      </c>
      <c r="X1218" s="192">
        <v>526000</v>
      </c>
      <c r="Y1218" s="196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85">
        <f t="shared" ref="AC1218:AC1281" si="291">IF(R1218&lt;&gt;"",AB1218*AD1218,"")</f>
        <v>62580.966371681425</v>
      </c>
      <c r="AD1218" s="141">
        <v>0.1164</v>
      </c>
      <c r="AE1218" s="186">
        <f t="shared" ref="AE1218:AE1281" si="292">IF(Q1218="","",IF(Q1218="Yes",1,0))</f>
        <v>0</v>
      </c>
      <c r="AF1218" s="186" t="str">
        <f>IF(AND(COUNTIFS($J$18:J1218,J1218)=1,AE1218=1),1,"")</f>
        <v/>
      </c>
      <c r="AG1218" s="186">
        <f>IF(C1218="","",IF(AND(COUNTIFS($J$18:J1218,J1218)=1,C1218&lt;&gt;""),1,""))</f>
        <v>1</v>
      </c>
      <c r="AH1218" s="186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214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35</v>
      </c>
      <c r="B1219" s="179">
        <v>2020</v>
      </c>
      <c r="C1219" s="179">
        <v>11</v>
      </c>
      <c r="D1219" s="39" t="str">
        <f t="shared" si="286"/>
        <v>Q3</v>
      </c>
      <c r="E1219" s="13" t="s">
        <v>35</v>
      </c>
      <c r="F1219" s="179">
        <v>2020</v>
      </c>
      <c r="G1219" s="179">
        <v>11</v>
      </c>
      <c r="H1219" s="191"/>
      <c r="I1219" s="39" t="str">
        <f t="shared" si="289"/>
        <v>Q3</v>
      </c>
      <c r="J1219" s="191" t="s">
        <v>1390</v>
      </c>
      <c r="K1219" s="191" t="s">
        <v>1391</v>
      </c>
      <c r="L1219" s="17" t="s">
        <v>54</v>
      </c>
      <c r="M1219" s="13" t="s">
        <v>46</v>
      </c>
      <c r="N1219" s="13">
        <v>1</v>
      </c>
      <c r="O1219" s="13"/>
      <c r="P1219" s="39" t="str">
        <f t="shared" si="290"/>
        <v>MAIN UNIT</v>
      </c>
      <c r="Q1219" s="13" t="s">
        <v>47</v>
      </c>
      <c r="R1219" s="13" t="s">
        <v>48</v>
      </c>
      <c r="S1219" s="13" t="s">
        <v>37</v>
      </c>
      <c r="T1219" s="13" t="s">
        <v>87</v>
      </c>
      <c r="U1219" s="13" t="s">
        <v>57</v>
      </c>
      <c r="V1219" s="13" t="s">
        <v>80</v>
      </c>
      <c r="W1219" s="13" t="s">
        <v>50</v>
      </c>
      <c r="X1219" s="192">
        <v>540000</v>
      </c>
      <c r="Y1219" s="196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85">
        <f t="shared" si="291"/>
        <v>67723.884955752234</v>
      </c>
      <c r="AD1219" s="141">
        <v>0.1227</v>
      </c>
      <c r="AE1219" s="186">
        <f t="shared" si="292"/>
        <v>0</v>
      </c>
      <c r="AF1219" s="186" t="str">
        <f>IF(AND(COUNTIFS($J$18:J1219,J1219)=1,AE1219=1),1,"")</f>
        <v/>
      </c>
      <c r="AG1219" s="186">
        <f>IF(C1219="","",IF(AND(COUNTIFS($J$18:J1219,J1219)=1,C1219&lt;&gt;""),1,""))</f>
        <v>1</v>
      </c>
      <c r="AH1219" s="186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214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6.4">
      <c r="A1220" s="13" t="s">
        <v>35</v>
      </c>
      <c r="B1220" s="179">
        <v>2020</v>
      </c>
      <c r="C1220" s="179">
        <v>11</v>
      </c>
      <c r="D1220" s="39" t="str">
        <f t="shared" si="286"/>
        <v>Q3</v>
      </c>
      <c r="E1220" s="13" t="s">
        <v>35</v>
      </c>
      <c r="F1220" s="179">
        <v>2020</v>
      </c>
      <c r="G1220" s="179">
        <v>11</v>
      </c>
      <c r="H1220" s="191"/>
      <c r="I1220" s="39" t="str">
        <f t="shared" si="289"/>
        <v>Q3</v>
      </c>
      <c r="J1220" s="191" t="s">
        <v>1392</v>
      </c>
      <c r="K1220" s="191" t="s">
        <v>1393</v>
      </c>
      <c r="L1220" s="17" t="s">
        <v>479</v>
      </c>
      <c r="M1220" s="13" t="s">
        <v>46</v>
      </c>
      <c r="N1220" s="13">
        <v>0</v>
      </c>
      <c r="O1220" s="13">
        <v>3</v>
      </c>
      <c r="P1220" s="39" t="str">
        <f t="shared" si="290"/>
        <v>SERVICE/ PARTS</v>
      </c>
      <c r="Q1220" s="13" t="s">
        <v>47</v>
      </c>
      <c r="R1220" s="13" t="s">
        <v>48</v>
      </c>
      <c r="S1220" s="13" t="s">
        <v>37</v>
      </c>
      <c r="T1220" s="13" t="s">
        <v>79</v>
      </c>
      <c r="U1220" s="13" t="s">
        <v>57</v>
      </c>
      <c r="V1220" s="13" t="s">
        <v>155</v>
      </c>
      <c r="W1220" s="13" t="s">
        <v>50</v>
      </c>
      <c r="X1220" s="192">
        <v>5100</v>
      </c>
      <c r="Y1220" s="196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85">
        <f t="shared" si="291"/>
        <v>2137.7823451327436</v>
      </c>
      <c r="AD1220" s="141">
        <v>0.13669999999999999</v>
      </c>
      <c r="AE1220" s="186">
        <f t="shared" si="292"/>
        <v>0</v>
      </c>
      <c r="AF1220" s="186" t="str">
        <f>IF(AND(COUNTIFS($J$18:J1220,J1220)=1,AE1220=1),1,"")</f>
        <v/>
      </c>
      <c r="AG1220" s="186">
        <f>IF(C1220="","",IF(AND(COUNTIFS($J$18:J1220,J1220)=1,C1220&lt;&gt;""),1,""))</f>
        <v>1</v>
      </c>
      <c r="AH1220" s="186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214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35</v>
      </c>
      <c r="B1221" s="179">
        <v>2020</v>
      </c>
      <c r="C1221" s="179">
        <v>11</v>
      </c>
      <c r="D1221" s="39" t="str">
        <f t="shared" si="286"/>
        <v>Q3</v>
      </c>
      <c r="E1221" s="13" t="s">
        <v>35</v>
      </c>
      <c r="F1221" s="179">
        <v>2020</v>
      </c>
      <c r="G1221" s="179">
        <v>12</v>
      </c>
      <c r="H1221" s="191"/>
      <c r="I1221" s="39" t="str">
        <f t="shared" si="289"/>
        <v>Q3</v>
      </c>
      <c r="J1221" s="191" t="s">
        <v>1394</v>
      </c>
      <c r="K1221" s="191" t="s">
        <v>831</v>
      </c>
      <c r="L1221" s="17" t="s">
        <v>78</v>
      </c>
      <c r="M1221" s="13" t="s">
        <v>46</v>
      </c>
      <c r="N1221" s="13">
        <v>1</v>
      </c>
      <c r="O1221" s="13"/>
      <c r="P1221" s="39" t="str">
        <f t="shared" si="290"/>
        <v>MAIN UNIT</v>
      </c>
      <c r="Q1221" s="13" t="s">
        <v>47</v>
      </c>
      <c r="R1221" s="13" t="s">
        <v>48</v>
      </c>
      <c r="S1221" s="13" t="s">
        <v>36</v>
      </c>
      <c r="T1221" s="13" t="s">
        <v>64</v>
      </c>
      <c r="U1221" s="13" t="s">
        <v>65</v>
      </c>
      <c r="V1221" s="13" t="s">
        <v>66</v>
      </c>
      <c r="W1221" s="13" t="s">
        <v>95</v>
      </c>
      <c r="X1221" s="192">
        <v>12310000</v>
      </c>
      <c r="Y1221" s="196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85">
        <f t="shared" si="291"/>
        <v>101454.4653</v>
      </c>
      <c r="AD1221" s="141">
        <v>0.10829999999999999</v>
      </c>
      <c r="AE1221" s="186">
        <f t="shared" si="292"/>
        <v>0</v>
      </c>
      <c r="AF1221" s="186" t="str">
        <f>IF(AND(COUNTIFS($J$18:J1221,J1221)=1,AE1221=1),1,"")</f>
        <v/>
      </c>
      <c r="AG1221" s="186">
        <f>IF(C1221="","",IF(AND(COUNTIFS($J$18:J1221,J1221)=1,C1221&lt;&gt;""),1,""))</f>
        <v>1</v>
      </c>
      <c r="AH1221" s="186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1354</v>
      </c>
      <c r="AP1221" s="28" t="str">
        <f t="shared" si="296"/>
        <v>202012</v>
      </c>
      <c r="AQ1221" s="28" t="str">
        <f t="shared" si="297"/>
        <v>202012JPY</v>
      </c>
      <c r="AR1221" s="214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35</v>
      </c>
      <c r="B1222" s="179">
        <v>2020</v>
      </c>
      <c r="C1222" s="179">
        <v>11</v>
      </c>
      <c r="D1222" s="39" t="str">
        <f t="shared" si="286"/>
        <v>Q3</v>
      </c>
      <c r="E1222" s="13" t="s">
        <v>35</v>
      </c>
      <c r="F1222" s="179">
        <v>2020</v>
      </c>
      <c r="G1222" s="179">
        <v>12</v>
      </c>
      <c r="H1222" s="191"/>
      <c r="I1222" s="39" t="str">
        <f t="shared" si="289"/>
        <v>Q3</v>
      </c>
      <c r="J1222" s="191" t="s">
        <v>1395</v>
      </c>
      <c r="K1222" s="191" t="s">
        <v>1396</v>
      </c>
      <c r="L1222" s="17" t="s">
        <v>54</v>
      </c>
      <c r="M1222" s="13" t="s">
        <v>46</v>
      </c>
      <c r="N1222" s="13">
        <v>1</v>
      </c>
      <c r="O1222" s="13"/>
      <c r="P1222" s="39" t="str">
        <f t="shared" si="290"/>
        <v>MAIN UNIT</v>
      </c>
      <c r="Q1222" s="13" t="s">
        <v>47</v>
      </c>
      <c r="R1222" s="13" t="s">
        <v>48</v>
      </c>
      <c r="S1222" s="13" t="s">
        <v>36</v>
      </c>
      <c r="T1222" s="13" t="s">
        <v>64</v>
      </c>
      <c r="U1222" s="13" t="s">
        <v>65</v>
      </c>
      <c r="V1222" s="13" t="s">
        <v>66</v>
      </c>
      <c r="W1222" s="13" t="s">
        <v>50</v>
      </c>
      <c r="X1222" s="192">
        <v>500000</v>
      </c>
      <c r="Y1222" s="196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85">
        <f t="shared" si="291"/>
        <v>83549.778761061971</v>
      </c>
      <c r="AD1222" s="141">
        <v>0.16070000000000001</v>
      </c>
      <c r="AE1222" s="186">
        <f t="shared" si="292"/>
        <v>0</v>
      </c>
      <c r="AF1222" s="186" t="str">
        <f>IF(AND(COUNTIFS($J$18:J1222,J1222)=1,AE1222=1),1,"")</f>
        <v/>
      </c>
      <c r="AG1222" s="186">
        <f>IF(C1222="","",IF(AND(COUNTIFS($J$18:J1222,J1222)=1,C1222&lt;&gt;""),1,""))</f>
        <v>1</v>
      </c>
      <c r="AH1222" s="186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214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35</v>
      </c>
      <c r="B1223" s="179">
        <v>2020</v>
      </c>
      <c r="C1223" s="179">
        <v>11</v>
      </c>
      <c r="D1223" s="39" t="str">
        <f t="shared" si="286"/>
        <v>Q3</v>
      </c>
      <c r="E1223" s="13" t="s">
        <v>35</v>
      </c>
      <c r="F1223" s="179">
        <v>2020</v>
      </c>
      <c r="G1223" s="179">
        <v>12</v>
      </c>
      <c r="H1223" s="191"/>
      <c r="I1223" s="39" t="str">
        <f t="shared" si="289"/>
        <v>Q3</v>
      </c>
      <c r="J1223" s="191" t="s">
        <v>1397</v>
      </c>
      <c r="K1223" s="191" t="s">
        <v>1398</v>
      </c>
      <c r="L1223" s="17" t="s">
        <v>54</v>
      </c>
      <c r="M1223" s="13" t="s">
        <v>46</v>
      </c>
      <c r="N1223" s="13">
        <v>1</v>
      </c>
      <c r="O1223" s="13"/>
      <c r="P1223" s="39" t="str">
        <f t="shared" si="290"/>
        <v>MAIN UNIT</v>
      </c>
      <c r="Q1223" s="13" t="s">
        <v>55</v>
      </c>
      <c r="R1223" s="13" t="s">
        <v>48</v>
      </c>
      <c r="S1223" s="13" t="s">
        <v>36</v>
      </c>
      <c r="T1223" s="13" t="s">
        <v>64</v>
      </c>
      <c r="U1223" s="13" t="s">
        <v>3308</v>
      </c>
      <c r="V1223" s="13" t="s">
        <v>622</v>
      </c>
      <c r="W1223" s="13" t="s">
        <v>50</v>
      </c>
      <c r="X1223" s="192">
        <v>500000</v>
      </c>
      <c r="Y1223" s="196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85">
        <f t="shared" si="291"/>
        <v>61557.522123893817</v>
      </c>
      <c r="AD1223" s="141">
        <v>0.11840000000000001</v>
      </c>
      <c r="AE1223" s="186">
        <f t="shared" si="292"/>
        <v>1</v>
      </c>
      <c r="AF1223" s="186">
        <f>IF(AND(COUNTIFS($J$18:J1223,J1223)=1,AE1223=1),1,"")</f>
        <v>1</v>
      </c>
      <c r="AG1223" s="186">
        <f>IF(C1223="","",IF(AND(COUNTIFS($J$18:J1223,J1223)=1,C1223&lt;&gt;""),1,""))</f>
        <v>1</v>
      </c>
      <c r="AH1223" s="186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214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35</v>
      </c>
      <c r="B1224" s="179">
        <v>2020</v>
      </c>
      <c r="C1224" s="179">
        <v>11</v>
      </c>
      <c r="D1224" s="39" t="str">
        <f t="shared" si="286"/>
        <v>Q3</v>
      </c>
      <c r="E1224" s="13" t="s">
        <v>35</v>
      </c>
      <c r="F1224" s="179">
        <v>2020</v>
      </c>
      <c r="G1224" s="179">
        <v>12</v>
      </c>
      <c r="H1224" s="191"/>
      <c r="I1224" s="39" t="str">
        <f t="shared" si="289"/>
        <v>Q3</v>
      </c>
      <c r="J1224" s="191" t="s">
        <v>1397</v>
      </c>
      <c r="K1224" s="191" t="s">
        <v>1398</v>
      </c>
      <c r="L1224" s="17" t="s">
        <v>54</v>
      </c>
      <c r="M1224" s="13" t="s">
        <v>46</v>
      </c>
      <c r="N1224" s="13">
        <v>1</v>
      </c>
      <c r="O1224" s="13"/>
      <c r="P1224" s="39" t="str">
        <f t="shared" si="290"/>
        <v>MAIN UNIT</v>
      </c>
      <c r="Q1224" s="13" t="s">
        <v>55</v>
      </c>
      <c r="R1224" s="13" t="s">
        <v>48</v>
      </c>
      <c r="S1224" s="13" t="s">
        <v>36</v>
      </c>
      <c r="T1224" s="13" t="s">
        <v>64</v>
      </c>
      <c r="U1224" s="13" t="s">
        <v>3308</v>
      </c>
      <c r="V1224" s="13" t="s">
        <v>622</v>
      </c>
      <c r="W1224" s="13" t="s">
        <v>50</v>
      </c>
      <c r="X1224" s="192">
        <v>500000</v>
      </c>
      <c r="Y1224" s="196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85">
        <f t="shared" si="291"/>
        <v>61557.522123893817</v>
      </c>
      <c r="AD1224" s="141">
        <v>0.11840000000000001</v>
      </c>
      <c r="AE1224" s="186">
        <f t="shared" si="292"/>
        <v>1</v>
      </c>
      <c r="AF1224" s="186" t="str">
        <f>IF(AND(COUNTIFS($J$18:J1224,J1224)=1,AE1224=1),1,"")</f>
        <v/>
      </c>
      <c r="AG1224" s="186" t="str">
        <f>IF(C1224="","",IF(AND(COUNTIFS($J$18:J1224,J1224)=1,C1224&lt;&gt;""),1,""))</f>
        <v/>
      </c>
      <c r="AH1224" s="186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214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35</v>
      </c>
      <c r="B1225" s="179">
        <v>2020</v>
      </c>
      <c r="C1225" s="179">
        <v>9</v>
      </c>
      <c r="D1225" s="39" t="str">
        <f t="shared" si="286"/>
        <v>Q2</v>
      </c>
      <c r="E1225" s="13" t="s">
        <v>35</v>
      </c>
      <c r="F1225" s="179">
        <v>2020</v>
      </c>
      <c r="G1225" s="179">
        <v>11</v>
      </c>
      <c r="H1225" s="191"/>
      <c r="I1225" s="39" t="str">
        <f t="shared" si="289"/>
        <v>Q3</v>
      </c>
      <c r="J1225" s="191" t="s">
        <v>1399</v>
      </c>
      <c r="K1225" s="191" t="s">
        <v>917</v>
      </c>
      <c r="L1225" s="17" t="s">
        <v>54</v>
      </c>
      <c r="M1225" s="13" t="s">
        <v>46</v>
      </c>
      <c r="N1225" s="13">
        <v>1</v>
      </c>
      <c r="O1225" s="13"/>
      <c r="P1225" s="39" t="str">
        <f t="shared" si="290"/>
        <v>MAIN UNIT</v>
      </c>
      <c r="Q1225" s="13" t="s">
        <v>47</v>
      </c>
      <c r="R1225" s="13" t="s">
        <v>48</v>
      </c>
      <c r="S1225" s="13" t="s">
        <v>36</v>
      </c>
      <c r="T1225" s="13" t="s">
        <v>64</v>
      </c>
      <c r="U1225" s="13" t="s">
        <v>65</v>
      </c>
      <c r="V1225" s="13" t="s">
        <v>1400</v>
      </c>
      <c r="W1225" s="13" t="s">
        <v>1254</v>
      </c>
      <c r="X1225" s="192">
        <v>7448000</v>
      </c>
      <c r="Y1225" s="193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85">
        <f t="shared" si="291"/>
        <v>68185.173840000003</v>
      </c>
      <c r="AD1225" s="141">
        <v>0.1203</v>
      </c>
      <c r="AE1225" s="186">
        <f t="shared" si="292"/>
        <v>0</v>
      </c>
      <c r="AF1225" s="186" t="str">
        <f>IF(AND(COUNTIFS($J$18:J1225,J1225)=1,AE1225=1),1,"")</f>
        <v/>
      </c>
      <c r="AG1225" s="186">
        <f>IF(C1225="","",IF(AND(COUNTIFS($J$18:J1225,J1225)=1,C1225&lt;&gt;""),1,""))</f>
        <v>1</v>
      </c>
      <c r="AH1225" s="186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214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35</v>
      </c>
      <c r="B1226" s="179">
        <v>2020</v>
      </c>
      <c r="C1226" s="179">
        <v>9</v>
      </c>
      <c r="D1226" s="39" t="str">
        <f t="shared" si="286"/>
        <v>Q2</v>
      </c>
      <c r="E1226" s="13" t="s">
        <v>35</v>
      </c>
      <c r="F1226" s="179">
        <v>2020</v>
      </c>
      <c r="G1226" s="179">
        <v>11</v>
      </c>
      <c r="H1226" s="191"/>
      <c r="I1226" s="39" t="str">
        <f t="shared" si="289"/>
        <v>Q3</v>
      </c>
      <c r="J1226" s="191" t="s">
        <v>1399</v>
      </c>
      <c r="K1226" s="191" t="s">
        <v>917</v>
      </c>
      <c r="L1226" s="17" t="s">
        <v>54</v>
      </c>
      <c r="M1226" s="13" t="s">
        <v>46</v>
      </c>
      <c r="N1226" s="13">
        <v>1</v>
      </c>
      <c r="O1226" s="13"/>
      <c r="P1226" s="39" t="str">
        <f t="shared" si="290"/>
        <v>MAIN UNIT</v>
      </c>
      <c r="Q1226" s="13" t="s">
        <v>47</v>
      </c>
      <c r="R1226" s="13" t="s">
        <v>48</v>
      </c>
      <c r="S1226" s="13" t="s">
        <v>36</v>
      </c>
      <c r="T1226" s="13" t="s">
        <v>64</v>
      </c>
      <c r="U1226" s="13" t="s">
        <v>65</v>
      </c>
      <c r="V1226" s="13" t="s">
        <v>1400</v>
      </c>
      <c r="W1226" s="13" t="s">
        <v>1254</v>
      </c>
      <c r="X1226" s="192">
        <v>7448000</v>
      </c>
      <c r="Y1226" s="193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85">
        <f t="shared" si="291"/>
        <v>68185.173840000003</v>
      </c>
      <c r="AD1226" s="141">
        <v>0.1203</v>
      </c>
      <c r="AE1226" s="186">
        <f t="shared" si="292"/>
        <v>0</v>
      </c>
      <c r="AF1226" s="186" t="str">
        <f>IF(AND(COUNTIFS($J$18:J1226,J1226)=1,AE1226=1),1,"")</f>
        <v/>
      </c>
      <c r="AG1226" s="186" t="str">
        <f>IF(C1226="","",IF(AND(COUNTIFS($J$18:J1226,J1226)=1,C1226&lt;&gt;""),1,""))</f>
        <v/>
      </c>
      <c r="AH1226" s="186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214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35</v>
      </c>
      <c r="B1227" s="179">
        <v>2020</v>
      </c>
      <c r="C1227" s="179">
        <v>11</v>
      </c>
      <c r="D1227" s="39" t="str">
        <f t="shared" si="286"/>
        <v>Q3</v>
      </c>
      <c r="E1227" s="13" t="s">
        <v>35</v>
      </c>
      <c r="F1227" s="179">
        <v>2020</v>
      </c>
      <c r="G1227" s="179">
        <v>12</v>
      </c>
      <c r="H1227" s="191"/>
      <c r="I1227" s="39" t="str">
        <f t="shared" si="289"/>
        <v>Q3</v>
      </c>
      <c r="J1227" s="191" t="s">
        <v>1401</v>
      </c>
      <c r="K1227" s="191" t="s">
        <v>1402</v>
      </c>
      <c r="L1227" s="17" t="s">
        <v>54</v>
      </c>
      <c r="M1227" s="13" t="s">
        <v>46</v>
      </c>
      <c r="N1227" s="13">
        <v>1</v>
      </c>
      <c r="O1227" s="13"/>
      <c r="P1227" s="39" t="str">
        <f t="shared" si="290"/>
        <v>MAIN UNIT</v>
      </c>
      <c r="Q1227" s="13" t="s">
        <v>47</v>
      </c>
      <c r="R1227" s="13" t="s">
        <v>48</v>
      </c>
      <c r="S1227" s="13" t="s">
        <v>39</v>
      </c>
      <c r="T1227" s="13" t="s">
        <v>161</v>
      </c>
      <c r="U1227" s="13" t="s">
        <v>162</v>
      </c>
      <c r="V1227" s="13" t="s">
        <v>163</v>
      </c>
      <c r="W1227" s="13" t="s">
        <v>50</v>
      </c>
      <c r="X1227" s="192">
        <v>530000</v>
      </c>
      <c r="Y1227" s="193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85">
        <f t="shared" si="291"/>
        <v>105536.83628318585</v>
      </c>
      <c r="AD1227" s="141">
        <v>0.1915</v>
      </c>
      <c r="AE1227" s="186">
        <f t="shared" si="292"/>
        <v>0</v>
      </c>
      <c r="AF1227" s="186" t="str">
        <f>IF(AND(COUNTIFS($J$18:J1227,J1227)=1,AE1227=1),1,"")</f>
        <v/>
      </c>
      <c r="AG1227" s="186">
        <f>IF(C1227="","",IF(AND(COUNTIFS($J$18:J1227,J1227)=1,C1227&lt;&gt;""),1,""))</f>
        <v>1</v>
      </c>
      <c r="AH1227" s="186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214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6.4">
      <c r="A1228" s="13" t="s">
        <v>35</v>
      </c>
      <c r="B1228" s="179">
        <v>2020</v>
      </c>
      <c r="C1228" s="179">
        <v>11</v>
      </c>
      <c r="D1228" s="39" t="str">
        <f t="shared" si="286"/>
        <v>Q3</v>
      </c>
      <c r="E1228" s="13" t="s">
        <v>35</v>
      </c>
      <c r="F1228" s="179">
        <v>2020</v>
      </c>
      <c r="G1228" s="179">
        <v>12</v>
      </c>
      <c r="H1228" s="191"/>
      <c r="I1228" s="39" t="str">
        <f t="shared" si="289"/>
        <v>Q3</v>
      </c>
      <c r="J1228" s="191" t="s">
        <v>1403</v>
      </c>
      <c r="K1228" s="191" t="s">
        <v>1393</v>
      </c>
      <c r="L1228" s="17" t="s">
        <v>479</v>
      </c>
      <c r="M1228" s="13" t="s">
        <v>46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47</v>
      </c>
      <c r="R1228" s="13" t="s">
        <v>48</v>
      </c>
      <c r="S1228" s="13" t="s">
        <v>37</v>
      </c>
      <c r="T1228" s="13" t="s">
        <v>79</v>
      </c>
      <c r="U1228" s="13" t="s">
        <v>57</v>
      </c>
      <c r="V1228" s="13" t="s">
        <v>155</v>
      </c>
      <c r="W1228" s="13" t="s">
        <v>50</v>
      </c>
      <c r="X1228" s="192">
        <v>3617.6469999999999</v>
      </c>
      <c r="Y1228" s="196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85">
        <f t="shared" si="291"/>
        <v>17816.223161632748</v>
      </c>
      <c r="AD1228" s="141">
        <v>0.13930000000000001</v>
      </c>
      <c r="AE1228" s="186">
        <f t="shared" si="292"/>
        <v>0</v>
      </c>
      <c r="AF1228" s="186" t="str">
        <f>IF(AND(COUNTIFS($J$18:J1228,J1228)=1,AE1228=1),1,"")</f>
        <v/>
      </c>
      <c r="AG1228" s="186">
        <f>IF(C1228="","",IF(AND(COUNTIFS($J$18:J1228,J1228)=1,C1228&lt;&gt;""),1,""))</f>
        <v>1</v>
      </c>
      <c r="AH1228" s="186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214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35</v>
      </c>
      <c r="B1229" s="179">
        <v>2020</v>
      </c>
      <c r="C1229" s="179">
        <v>12</v>
      </c>
      <c r="D1229" s="39" t="str">
        <f t="shared" si="286"/>
        <v>Q3</v>
      </c>
      <c r="E1229" s="13" t="s">
        <v>35</v>
      </c>
      <c r="F1229" s="179">
        <v>2020</v>
      </c>
      <c r="G1229" s="179">
        <v>12</v>
      </c>
      <c r="H1229" s="191"/>
      <c r="I1229" s="39" t="str">
        <f t="shared" si="289"/>
        <v>Q3</v>
      </c>
      <c r="J1229" s="191" t="s">
        <v>1404</v>
      </c>
      <c r="K1229" s="191" t="s">
        <v>1405</v>
      </c>
      <c r="L1229" s="17" t="s">
        <v>54</v>
      </c>
      <c r="M1229" s="13" t="s">
        <v>46</v>
      </c>
      <c r="N1229" s="13">
        <v>1</v>
      </c>
      <c r="O1229" s="13"/>
      <c r="P1229" s="39" t="str">
        <f t="shared" si="290"/>
        <v>MAIN UNIT</v>
      </c>
      <c r="Q1229" s="13" t="s">
        <v>55</v>
      </c>
      <c r="R1229" s="13" t="s">
        <v>48</v>
      </c>
      <c r="S1229" s="13" t="s">
        <v>38</v>
      </c>
      <c r="T1229" s="13" t="s">
        <v>324</v>
      </c>
      <c r="U1229" s="13" t="s">
        <v>136</v>
      </c>
      <c r="V1229" s="13" t="s">
        <v>877</v>
      </c>
      <c r="W1229" s="13" t="s">
        <v>50</v>
      </c>
      <c r="X1229" s="192">
        <v>765000</v>
      </c>
      <c r="Y1229" s="196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85">
        <f t="shared" si="291"/>
        <v>89728.407079646029</v>
      </c>
      <c r="AD1229" s="141">
        <v>0.1128</v>
      </c>
      <c r="AE1229" s="186">
        <f t="shared" si="292"/>
        <v>1</v>
      </c>
      <c r="AF1229" s="186">
        <f>IF(AND(COUNTIFS($J$18:J1229,J1229)=1,AE1229=1),1,"")</f>
        <v>1</v>
      </c>
      <c r="AG1229" s="186">
        <f>IF(C1229="","",IF(AND(COUNTIFS($J$18:J1229,J1229)=1,C1229&lt;&gt;""),1,""))</f>
        <v>1</v>
      </c>
      <c r="AH1229" s="186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214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35</v>
      </c>
      <c r="B1230" s="179">
        <v>2020</v>
      </c>
      <c r="C1230" s="179">
        <v>12</v>
      </c>
      <c r="D1230" s="39" t="str">
        <f t="shared" si="286"/>
        <v>Q3</v>
      </c>
      <c r="E1230" s="13" t="s">
        <v>35</v>
      </c>
      <c r="F1230" s="179">
        <v>2020</v>
      </c>
      <c r="G1230" s="179">
        <v>12</v>
      </c>
      <c r="H1230" s="191"/>
      <c r="I1230" s="39" t="str">
        <f t="shared" si="289"/>
        <v>Q3</v>
      </c>
      <c r="J1230" s="191" t="s">
        <v>1406</v>
      </c>
      <c r="K1230" s="191" t="s">
        <v>1195</v>
      </c>
      <c r="L1230" s="17" t="s">
        <v>54</v>
      </c>
      <c r="M1230" s="13" t="s">
        <v>46</v>
      </c>
      <c r="N1230" s="13">
        <v>1</v>
      </c>
      <c r="O1230" s="13"/>
      <c r="P1230" s="39" t="str">
        <f t="shared" si="290"/>
        <v>MAIN UNIT</v>
      </c>
      <c r="Q1230" s="13" t="s">
        <v>47</v>
      </c>
      <c r="R1230" s="13" t="s">
        <v>48</v>
      </c>
      <c r="S1230" s="13" t="s">
        <v>36</v>
      </c>
      <c r="T1230" s="13" t="s">
        <v>64</v>
      </c>
      <c r="U1230" s="13" t="s">
        <v>65</v>
      </c>
      <c r="V1230" s="13" t="s">
        <v>98</v>
      </c>
      <c r="W1230" s="13" t="s">
        <v>95</v>
      </c>
      <c r="X1230" s="192">
        <v>11338000</v>
      </c>
      <c r="Y1230" s="196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85">
        <f t="shared" si="291"/>
        <v>126403.3937</v>
      </c>
      <c r="AD1230" s="141">
        <v>0.14649999999999999</v>
      </c>
      <c r="AE1230" s="186">
        <f t="shared" si="292"/>
        <v>0</v>
      </c>
      <c r="AF1230" s="186" t="str">
        <f>IF(AND(COUNTIFS($J$18:J1230,J1230)=1,AE1230=1),1,"")</f>
        <v/>
      </c>
      <c r="AG1230" s="186">
        <f>IF(C1230="","",IF(AND(COUNTIFS($J$18:J1230,J1230)=1,C1230&lt;&gt;""),1,""))</f>
        <v>1</v>
      </c>
      <c r="AH1230" s="186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214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6.4">
      <c r="A1231" s="13" t="s">
        <v>35</v>
      </c>
      <c r="B1231" s="179">
        <v>2020</v>
      </c>
      <c r="C1231" s="179">
        <v>9</v>
      </c>
      <c r="D1231" s="39" t="str">
        <f t="shared" si="286"/>
        <v>Q2</v>
      </c>
      <c r="E1231" s="13" t="s">
        <v>35</v>
      </c>
      <c r="F1231" s="179">
        <v>2020</v>
      </c>
      <c r="G1231" s="179">
        <v>12</v>
      </c>
      <c r="H1231" s="191"/>
      <c r="I1231" s="39" t="str">
        <f t="shared" si="289"/>
        <v>Q3</v>
      </c>
      <c r="J1231" s="191" t="s">
        <v>1407</v>
      </c>
      <c r="K1231" s="191" t="s">
        <v>1408</v>
      </c>
      <c r="L1231" s="17" t="s">
        <v>479</v>
      </c>
      <c r="M1231" s="13" t="s">
        <v>46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47</v>
      </c>
      <c r="R1231" s="13" t="s">
        <v>48</v>
      </c>
      <c r="S1231" s="13" t="s">
        <v>39</v>
      </c>
      <c r="T1231" s="13" t="s">
        <v>129</v>
      </c>
      <c r="U1231" s="13" t="s">
        <v>991</v>
      </c>
      <c r="V1231" s="13" t="s">
        <v>131</v>
      </c>
      <c r="W1231" s="13" t="s">
        <v>50</v>
      </c>
      <c r="X1231" s="192">
        <v>3199.268</v>
      </c>
      <c r="Y1231" s="196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85">
        <f t="shared" si="291"/>
        <v>27067.803283486726</v>
      </c>
      <c r="AD1231" s="141">
        <v>0.11459999999999999</v>
      </c>
      <c r="AE1231" s="186">
        <f t="shared" si="292"/>
        <v>0</v>
      </c>
      <c r="AF1231" s="186" t="str">
        <f>IF(AND(COUNTIFS($J$18:J1231,J1231)=1,AE1231=1),1,"")</f>
        <v/>
      </c>
      <c r="AG1231" s="186">
        <f>IF(C1231="","",IF(AND(COUNTIFS($J$18:J1231,J1231)=1,C1231&lt;&gt;""),1,""))</f>
        <v>1</v>
      </c>
      <c r="AH1231" s="186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214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35</v>
      </c>
      <c r="B1232" s="179">
        <v>2020</v>
      </c>
      <c r="C1232" s="179">
        <v>9</v>
      </c>
      <c r="D1232" s="39" t="str">
        <f t="shared" si="286"/>
        <v>Q2</v>
      </c>
      <c r="E1232" s="13" t="s">
        <v>35</v>
      </c>
      <c r="F1232" s="179">
        <v>2020</v>
      </c>
      <c r="G1232" s="179">
        <v>12</v>
      </c>
      <c r="H1232" s="191"/>
      <c r="I1232" s="39" t="str">
        <f t="shared" si="289"/>
        <v>Q3</v>
      </c>
      <c r="J1232" s="191" t="s">
        <v>1407</v>
      </c>
      <c r="K1232" s="191" t="s">
        <v>1409</v>
      </c>
      <c r="L1232" s="17" t="s">
        <v>54</v>
      </c>
      <c r="M1232" s="13" t="s">
        <v>46</v>
      </c>
      <c r="N1232" s="13">
        <v>2</v>
      </c>
      <c r="O1232" s="13"/>
      <c r="P1232" s="39" t="str">
        <f t="shared" si="290"/>
        <v>MAIN UNIT</v>
      </c>
      <c r="Q1232" s="13" t="s">
        <v>55</v>
      </c>
      <c r="R1232" s="13" t="s">
        <v>48</v>
      </c>
      <c r="S1232" s="13" t="s">
        <v>39</v>
      </c>
      <c r="T1232" s="13" t="s">
        <v>154</v>
      </c>
      <c r="U1232" s="13" t="s">
        <v>75</v>
      </c>
      <c r="V1232" s="13" t="s">
        <v>131</v>
      </c>
      <c r="W1232" s="13" t="s">
        <v>50</v>
      </c>
      <c r="X1232" s="192">
        <v>612578</v>
      </c>
      <c r="Y1232" s="196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85">
        <f t="shared" si="291"/>
        <v>147268.08803539825</v>
      </c>
      <c r="AD1232" s="141">
        <v>0.11559999999999999</v>
      </c>
      <c r="AE1232" s="186">
        <f t="shared" si="292"/>
        <v>1</v>
      </c>
      <c r="AF1232" s="186" t="str">
        <f>IF(AND(COUNTIFS($J$18:J1232,J1232)=1,AE1232=1),1,"")</f>
        <v/>
      </c>
      <c r="AG1232" s="186" t="str">
        <f>IF(C1232="","",IF(AND(COUNTIFS($J$18:J1232,J1232)=1,C1232&lt;&gt;""),1,""))</f>
        <v/>
      </c>
      <c r="AH1232" s="186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214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35</v>
      </c>
      <c r="B1233" s="179">
        <v>2020</v>
      </c>
      <c r="C1233" s="179">
        <v>7</v>
      </c>
      <c r="D1233" s="39" t="str">
        <f t="shared" si="286"/>
        <v>Q2</v>
      </c>
      <c r="E1233" s="13" t="s">
        <v>35</v>
      </c>
      <c r="F1233" s="179">
        <v>2021</v>
      </c>
      <c r="G1233" s="179">
        <v>3</v>
      </c>
      <c r="H1233" s="191"/>
      <c r="I1233" s="39" t="str">
        <f t="shared" si="289"/>
        <v>Q4</v>
      </c>
      <c r="J1233" s="191" t="s">
        <v>1410</v>
      </c>
      <c r="K1233" s="191" t="s">
        <v>1411</v>
      </c>
      <c r="L1233" s="17" t="s">
        <v>54</v>
      </c>
      <c r="M1233" s="13" t="s">
        <v>46</v>
      </c>
      <c r="N1233" s="13">
        <v>1</v>
      </c>
      <c r="O1233" s="13"/>
      <c r="P1233" s="39" t="str">
        <f t="shared" si="290"/>
        <v>MAIN UNIT</v>
      </c>
      <c r="Q1233" s="13" t="s">
        <v>47</v>
      </c>
      <c r="R1233" s="13" t="s">
        <v>48</v>
      </c>
      <c r="S1233" s="13" t="s">
        <v>36</v>
      </c>
      <c r="T1233" s="13" t="s">
        <v>64</v>
      </c>
      <c r="U1233" s="13" t="s">
        <v>65</v>
      </c>
      <c r="V1233" s="13" t="s">
        <v>1038</v>
      </c>
      <c r="W1233" s="13" t="s">
        <v>1017</v>
      </c>
      <c r="X1233" s="192">
        <v>6400000</v>
      </c>
      <c r="Y1233" s="193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85">
        <f t="shared" si="291"/>
        <v>63462.080000000002</v>
      </c>
      <c r="AD1233" s="141">
        <v>0.1331</v>
      </c>
      <c r="AE1233" s="186">
        <f t="shared" si="292"/>
        <v>0</v>
      </c>
      <c r="AF1233" s="186" t="str">
        <f>IF(AND(COUNTIFS($J$18:J1233,J1233)=1,AE1233=1),1,"")</f>
        <v/>
      </c>
      <c r="AG1233" s="186">
        <f>IF(C1233="","",IF(AND(COUNTIFS($J$18:J1233,J1233)=1,C1233&lt;&gt;""),1,""))</f>
        <v>1</v>
      </c>
      <c r="AH1233" s="186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214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35</v>
      </c>
      <c r="B1234" s="179">
        <v>2020</v>
      </c>
      <c r="C1234" s="179">
        <v>8</v>
      </c>
      <c r="D1234" s="39" t="str">
        <f t="shared" si="286"/>
        <v>Q2</v>
      </c>
      <c r="E1234" s="13" t="s">
        <v>35</v>
      </c>
      <c r="F1234" s="179">
        <v>2021</v>
      </c>
      <c r="G1234" s="179">
        <v>1</v>
      </c>
      <c r="H1234" s="191"/>
      <c r="I1234" s="39" t="str">
        <f t="shared" si="289"/>
        <v>Q4</v>
      </c>
      <c r="J1234" s="191" t="s">
        <v>1412</v>
      </c>
      <c r="K1234" s="191" t="s">
        <v>1413</v>
      </c>
      <c r="L1234" s="17" t="s">
        <v>54</v>
      </c>
      <c r="M1234" s="13" t="s">
        <v>46</v>
      </c>
      <c r="N1234" s="13">
        <v>1</v>
      </c>
      <c r="O1234" s="13"/>
      <c r="P1234" s="39" t="str">
        <f t="shared" si="290"/>
        <v>MAIN UNIT</v>
      </c>
      <c r="Q1234" s="13" t="s">
        <v>55</v>
      </c>
      <c r="R1234" s="13" t="s">
        <v>48</v>
      </c>
      <c r="S1234" s="13" t="s">
        <v>36</v>
      </c>
      <c r="T1234" s="13" t="s">
        <v>64</v>
      </c>
      <c r="U1234" s="13" t="s">
        <v>65</v>
      </c>
      <c r="V1234" s="13" t="s">
        <v>1220</v>
      </c>
      <c r="W1234" s="13" t="s">
        <v>1221</v>
      </c>
      <c r="X1234" s="192">
        <v>770000</v>
      </c>
      <c r="Y1234" s="193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85">
        <f t="shared" si="291"/>
        <v>130084.68584070797</v>
      </c>
      <c r="AD1234" s="141">
        <v>0.16109999999999999</v>
      </c>
      <c r="AE1234" s="186">
        <f t="shared" si="292"/>
        <v>1</v>
      </c>
      <c r="AF1234" s="186">
        <f>IF(AND(COUNTIFS($J$18:J1234,J1234)=1,AE1234=1),1,"")</f>
        <v>1</v>
      </c>
      <c r="AG1234" s="186">
        <f>IF(C1234="","",IF(AND(COUNTIFS($J$18:J1234,J1234)=1,C1234&lt;&gt;""),1,""))</f>
        <v>1</v>
      </c>
      <c r="AH1234" s="186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214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35</v>
      </c>
      <c r="B1235" s="179">
        <v>2020</v>
      </c>
      <c r="C1235" s="179">
        <v>8</v>
      </c>
      <c r="D1235" s="39" t="str">
        <f t="shared" si="286"/>
        <v>Q2</v>
      </c>
      <c r="E1235" s="13" t="s">
        <v>35</v>
      </c>
      <c r="F1235" s="179">
        <v>2021</v>
      </c>
      <c r="G1235" s="179">
        <v>1</v>
      </c>
      <c r="H1235" s="191"/>
      <c r="I1235" s="39" t="str">
        <f t="shared" si="289"/>
        <v>Q4</v>
      </c>
      <c r="J1235" s="191" t="s">
        <v>1412</v>
      </c>
      <c r="K1235" s="191" t="s">
        <v>1413</v>
      </c>
      <c r="L1235" s="17" t="s">
        <v>78</v>
      </c>
      <c r="M1235" s="13" t="s">
        <v>46</v>
      </c>
      <c r="N1235" s="13">
        <v>1</v>
      </c>
      <c r="O1235" s="13"/>
      <c r="P1235" s="39" t="str">
        <f t="shared" si="290"/>
        <v>MAIN UNIT</v>
      </c>
      <c r="Q1235" s="13" t="s">
        <v>55</v>
      </c>
      <c r="R1235" s="13" t="s">
        <v>48</v>
      </c>
      <c r="S1235" s="13" t="s">
        <v>36</v>
      </c>
      <c r="T1235" s="13" t="s">
        <v>64</v>
      </c>
      <c r="U1235" s="13" t="s">
        <v>65</v>
      </c>
      <c r="V1235" s="13" t="s">
        <v>1220</v>
      </c>
      <c r="W1235" s="13" t="s">
        <v>1221</v>
      </c>
      <c r="X1235" s="192">
        <v>1000000</v>
      </c>
      <c r="Y1235" s="193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85">
        <f t="shared" si="291"/>
        <v>168941.1504424779</v>
      </c>
      <c r="AD1235" s="141">
        <v>0.16109999999999999</v>
      </c>
      <c r="AE1235" s="186">
        <f t="shared" si="292"/>
        <v>1</v>
      </c>
      <c r="AF1235" s="186" t="str">
        <f>IF(AND(COUNTIFS($J$18:J1235,J1235)=1,AE1235=1),1,"")</f>
        <v/>
      </c>
      <c r="AG1235" s="186" t="str">
        <f>IF(C1235="","",IF(AND(COUNTIFS($J$18:J1235,J1235)=1,C1235&lt;&gt;""),1,""))</f>
        <v/>
      </c>
      <c r="AH1235" s="186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214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35</v>
      </c>
      <c r="B1236" s="179">
        <v>2020</v>
      </c>
      <c r="C1236" s="179">
        <v>9</v>
      </c>
      <c r="D1236" s="39" t="str">
        <f t="shared" si="286"/>
        <v>Q2</v>
      </c>
      <c r="E1236" s="13" t="s">
        <v>35</v>
      </c>
      <c r="F1236" s="179">
        <v>2021</v>
      </c>
      <c r="G1236" s="179">
        <v>2</v>
      </c>
      <c r="H1236" s="191"/>
      <c r="I1236" s="39" t="str">
        <f t="shared" si="289"/>
        <v>Q4</v>
      </c>
      <c r="J1236" s="191" t="s">
        <v>1414</v>
      </c>
      <c r="K1236" s="191" t="s">
        <v>1415</v>
      </c>
      <c r="L1236" s="17" t="s">
        <v>78</v>
      </c>
      <c r="M1236" s="13" t="s">
        <v>46</v>
      </c>
      <c r="N1236" s="13">
        <v>1</v>
      </c>
      <c r="O1236" s="13"/>
      <c r="P1236" s="39" t="str">
        <f t="shared" si="290"/>
        <v>MAIN UNIT</v>
      </c>
      <c r="Q1236" s="13" t="s">
        <v>47</v>
      </c>
      <c r="R1236" s="13" t="s">
        <v>48</v>
      </c>
      <c r="S1236" s="13" t="s">
        <v>36</v>
      </c>
      <c r="T1236" s="13" t="s">
        <v>64</v>
      </c>
      <c r="U1236" s="13" t="s">
        <v>65</v>
      </c>
      <c r="V1236" s="13" t="s">
        <v>98</v>
      </c>
      <c r="W1236" s="13" t="s">
        <v>1254</v>
      </c>
      <c r="X1236" s="192">
        <v>12704790</v>
      </c>
      <c r="Y1236" s="196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85">
        <f t="shared" si="291"/>
        <v>115891.1886615</v>
      </c>
      <c r="AD1236" s="141">
        <v>0.1205</v>
      </c>
      <c r="AE1236" s="186">
        <f t="shared" si="292"/>
        <v>0</v>
      </c>
      <c r="AF1236" s="186" t="str">
        <f>IF(AND(COUNTIFS($J$18:J1236,J1236)=1,AE1236=1),1,"")</f>
        <v/>
      </c>
      <c r="AG1236" s="186">
        <f>IF(C1236="","",IF(AND(COUNTIFS($J$18:J1236,J1236)=1,C1236&lt;&gt;""),1,""))</f>
        <v>1</v>
      </c>
      <c r="AH1236" s="186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214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35</v>
      </c>
      <c r="B1237" s="179">
        <v>2020</v>
      </c>
      <c r="C1237" s="179">
        <v>9</v>
      </c>
      <c r="D1237" s="39" t="str">
        <f t="shared" si="286"/>
        <v>Q2</v>
      </c>
      <c r="E1237" s="13" t="s">
        <v>35</v>
      </c>
      <c r="F1237" s="179">
        <v>2021</v>
      </c>
      <c r="G1237" s="179">
        <v>2</v>
      </c>
      <c r="H1237" s="191"/>
      <c r="I1237" s="39" t="str">
        <f t="shared" si="289"/>
        <v>Q4</v>
      </c>
      <c r="J1237" s="191" t="s">
        <v>1416</v>
      </c>
      <c r="K1237" s="191" t="s">
        <v>1415</v>
      </c>
      <c r="L1237" s="17" t="s">
        <v>78</v>
      </c>
      <c r="M1237" s="13" t="s">
        <v>46</v>
      </c>
      <c r="N1237" s="13">
        <v>1</v>
      </c>
      <c r="O1237" s="13"/>
      <c r="P1237" s="39" t="str">
        <f t="shared" si="290"/>
        <v>MAIN UNIT</v>
      </c>
      <c r="Q1237" s="13" t="s">
        <v>47</v>
      </c>
      <c r="R1237" s="13" t="s">
        <v>48</v>
      </c>
      <c r="S1237" s="13" t="s">
        <v>36</v>
      </c>
      <c r="T1237" s="13" t="s">
        <v>64</v>
      </c>
      <c r="U1237" s="13" t="s">
        <v>65</v>
      </c>
      <c r="V1237" s="13" t="s">
        <v>98</v>
      </c>
      <c r="W1237" s="13" t="s">
        <v>1254</v>
      </c>
      <c r="X1237" s="192">
        <v>12704790</v>
      </c>
      <c r="Y1237" s="196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85">
        <f t="shared" si="291"/>
        <v>115891.1886615</v>
      </c>
      <c r="AD1237" s="141">
        <v>0.1205</v>
      </c>
      <c r="AE1237" s="186">
        <f t="shared" si="292"/>
        <v>0</v>
      </c>
      <c r="AF1237" s="186" t="str">
        <f>IF(AND(COUNTIFS($J$18:J1237,J1237)=1,AE1237=1),1,"")</f>
        <v/>
      </c>
      <c r="AG1237" s="186" t="str">
        <f>IF(C1237="","",IF(AND(COUNTIFS($J$18:J1237,J1237)=1,C1237&lt;&gt;""),1,""))</f>
        <v/>
      </c>
      <c r="AH1237" s="186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214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35</v>
      </c>
      <c r="B1238" s="179">
        <v>2020</v>
      </c>
      <c r="C1238" s="179">
        <v>9</v>
      </c>
      <c r="D1238" s="39" t="str">
        <f t="shared" si="286"/>
        <v>Q2</v>
      </c>
      <c r="E1238" s="13" t="s">
        <v>35</v>
      </c>
      <c r="F1238" s="179">
        <v>2021</v>
      </c>
      <c r="G1238" s="179">
        <v>3</v>
      </c>
      <c r="H1238" s="191"/>
      <c r="I1238" s="39" t="str">
        <f t="shared" si="289"/>
        <v>Q4</v>
      </c>
      <c r="J1238" s="191" t="s">
        <v>1417</v>
      </c>
      <c r="K1238" s="191" t="s">
        <v>1415</v>
      </c>
      <c r="L1238" s="17" t="s">
        <v>54</v>
      </c>
      <c r="M1238" s="13" t="s">
        <v>46</v>
      </c>
      <c r="N1238" s="13">
        <v>1</v>
      </c>
      <c r="O1238" s="13"/>
      <c r="P1238" s="39" t="str">
        <f t="shared" si="290"/>
        <v>MAIN UNIT</v>
      </c>
      <c r="Q1238" s="13" t="s">
        <v>47</v>
      </c>
      <c r="R1238" s="13" t="s">
        <v>48</v>
      </c>
      <c r="S1238" s="13" t="s">
        <v>36</v>
      </c>
      <c r="T1238" s="13" t="s">
        <v>64</v>
      </c>
      <c r="U1238" s="13" t="s">
        <v>65</v>
      </c>
      <c r="V1238" s="13" t="s">
        <v>98</v>
      </c>
      <c r="W1238" s="13" t="s">
        <v>1254</v>
      </c>
      <c r="X1238" s="192">
        <v>7485110</v>
      </c>
      <c r="Y1238" s="196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85">
        <f t="shared" si="291"/>
        <v>68924.389901999995</v>
      </c>
      <c r="AD1238" s="141">
        <v>0.1236</v>
      </c>
      <c r="AE1238" s="186">
        <f t="shared" si="292"/>
        <v>0</v>
      </c>
      <c r="AF1238" s="186" t="str">
        <f>IF(AND(COUNTIFS($J$18:J1238,J1238)=1,AE1238=1),1,"")</f>
        <v/>
      </c>
      <c r="AG1238" s="186">
        <f>IF(C1238="","",IF(AND(COUNTIFS($J$18:J1238,J1238)=1,C1238&lt;&gt;""),1,""))</f>
        <v>1</v>
      </c>
      <c r="AH1238" s="186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214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35</v>
      </c>
      <c r="B1239" s="179">
        <v>2020</v>
      </c>
      <c r="C1239" s="179">
        <v>9</v>
      </c>
      <c r="D1239" s="39" t="str">
        <f t="shared" si="286"/>
        <v>Q2</v>
      </c>
      <c r="E1239" s="13" t="s">
        <v>35</v>
      </c>
      <c r="F1239" s="179">
        <v>2021</v>
      </c>
      <c r="G1239" s="179">
        <v>3</v>
      </c>
      <c r="H1239" s="191"/>
      <c r="I1239" s="39" t="str">
        <f t="shared" si="289"/>
        <v>Q4</v>
      </c>
      <c r="J1239" s="191" t="s">
        <v>1417</v>
      </c>
      <c r="K1239" s="191" t="s">
        <v>1415</v>
      </c>
      <c r="L1239" s="17" t="s">
        <v>54</v>
      </c>
      <c r="M1239" s="13" t="s">
        <v>46</v>
      </c>
      <c r="N1239" s="13">
        <v>1</v>
      </c>
      <c r="O1239" s="13"/>
      <c r="P1239" s="39" t="str">
        <f t="shared" si="290"/>
        <v>MAIN UNIT</v>
      </c>
      <c r="Q1239" s="13" t="s">
        <v>47</v>
      </c>
      <c r="R1239" s="13" t="s">
        <v>48</v>
      </c>
      <c r="S1239" s="13" t="s">
        <v>36</v>
      </c>
      <c r="T1239" s="13" t="s">
        <v>64</v>
      </c>
      <c r="U1239" s="13" t="s">
        <v>65</v>
      </c>
      <c r="V1239" s="13" t="s">
        <v>98</v>
      </c>
      <c r="W1239" s="13" t="s">
        <v>1254</v>
      </c>
      <c r="X1239" s="192">
        <v>7485110</v>
      </c>
      <c r="Y1239" s="196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85">
        <f t="shared" si="291"/>
        <v>68924.389901999995</v>
      </c>
      <c r="AD1239" s="141">
        <v>0.1236</v>
      </c>
      <c r="AE1239" s="186">
        <f t="shared" si="292"/>
        <v>0</v>
      </c>
      <c r="AF1239" s="186" t="str">
        <f>IF(AND(COUNTIFS($J$18:J1239,J1239)=1,AE1239=1),1,"")</f>
        <v/>
      </c>
      <c r="AG1239" s="186" t="str">
        <f>IF(C1239="","",IF(AND(COUNTIFS($J$18:J1239,J1239)=1,C1239&lt;&gt;""),1,""))</f>
        <v/>
      </c>
      <c r="AH1239" s="186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214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35</v>
      </c>
      <c r="B1240" s="179">
        <v>2020</v>
      </c>
      <c r="C1240" s="179">
        <v>10</v>
      </c>
      <c r="D1240" s="39" t="str">
        <f t="shared" si="286"/>
        <v>Q3</v>
      </c>
      <c r="E1240" s="13" t="s">
        <v>35</v>
      </c>
      <c r="F1240" s="179">
        <v>2021</v>
      </c>
      <c r="G1240" s="179">
        <v>1</v>
      </c>
      <c r="H1240" s="191"/>
      <c r="I1240" s="39" t="str">
        <f t="shared" si="289"/>
        <v>Q4</v>
      </c>
      <c r="J1240" s="191" t="s">
        <v>1418</v>
      </c>
      <c r="K1240" s="191" t="s">
        <v>1362</v>
      </c>
      <c r="L1240" s="17" t="s">
        <v>78</v>
      </c>
      <c r="M1240" s="13" t="s">
        <v>46</v>
      </c>
      <c r="N1240" s="13">
        <v>1</v>
      </c>
      <c r="O1240" s="13"/>
      <c r="P1240" s="39" t="str">
        <f t="shared" si="290"/>
        <v>MAIN UNIT</v>
      </c>
      <c r="Q1240" s="13" t="s">
        <v>47</v>
      </c>
      <c r="R1240" s="13" t="s">
        <v>48</v>
      </c>
      <c r="S1240" s="13" t="s">
        <v>37</v>
      </c>
      <c r="T1240" s="13" t="s">
        <v>195</v>
      </c>
      <c r="U1240" s="13" t="s">
        <v>196</v>
      </c>
      <c r="V1240" s="13" t="s">
        <v>197</v>
      </c>
      <c r="W1240" s="13" t="s">
        <v>962</v>
      </c>
      <c r="X1240" s="192">
        <v>10200000</v>
      </c>
      <c r="Y1240" s="196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85">
        <f t="shared" si="291"/>
        <v>79432.703999999998</v>
      </c>
      <c r="AD1240" s="141">
        <v>0.1014</v>
      </c>
      <c r="AE1240" s="186">
        <f t="shared" si="292"/>
        <v>0</v>
      </c>
      <c r="AF1240" s="186" t="str">
        <f>IF(AND(COUNTIFS($J$18:J1240,J1240)=1,AE1240=1),1,"")</f>
        <v/>
      </c>
      <c r="AG1240" s="186">
        <f>IF(C1240="","",IF(AND(COUNTIFS($J$18:J1240,J1240)=1,C1240&lt;&gt;""),1,""))</f>
        <v>1</v>
      </c>
      <c r="AH1240" s="186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214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35</v>
      </c>
      <c r="B1241" s="179">
        <v>2020</v>
      </c>
      <c r="C1241" s="179">
        <v>10</v>
      </c>
      <c r="D1241" s="39" t="str">
        <f t="shared" si="286"/>
        <v>Q3</v>
      </c>
      <c r="E1241" s="13" t="s">
        <v>35</v>
      </c>
      <c r="F1241" s="179">
        <v>2021</v>
      </c>
      <c r="G1241" s="179">
        <v>1</v>
      </c>
      <c r="H1241" s="191"/>
      <c r="I1241" s="39" t="str">
        <f t="shared" si="289"/>
        <v>Q4</v>
      </c>
      <c r="J1241" s="191" t="s">
        <v>1418</v>
      </c>
      <c r="K1241" s="191" t="s">
        <v>1362</v>
      </c>
      <c r="L1241" s="17" t="s">
        <v>78</v>
      </c>
      <c r="M1241" s="13" t="s">
        <v>46</v>
      </c>
      <c r="N1241" s="13">
        <v>1</v>
      </c>
      <c r="O1241" s="13"/>
      <c r="P1241" s="39" t="str">
        <f t="shared" si="290"/>
        <v>MAIN UNIT</v>
      </c>
      <c r="Q1241" s="13" t="s">
        <v>47</v>
      </c>
      <c r="R1241" s="13" t="s">
        <v>48</v>
      </c>
      <c r="S1241" s="13" t="s">
        <v>37</v>
      </c>
      <c r="T1241" s="13" t="s">
        <v>195</v>
      </c>
      <c r="U1241" s="13" t="s">
        <v>196</v>
      </c>
      <c r="V1241" s="13" t="s">
        <v>197</v>
      </c>
      <c r="W1241" s="13" t="s">
        <v>962</v>
      </c>
      <c r="X1241" s="192">
        <v>10200000</v>
      </c>
      <c r="Y1241" s="196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85">
        <f t="shared" si="291"/>
        <v>79432.703999999998</v>
      </c>
      <c r="AD1241" s="141">
        <v>0.1014</v>
      </c>
      <c r="AE1241" s="186">
        <f t="shared" si="292"/>
        <v>0</v>
      </c>
      <c r="AF1241" s="186" t="str">
        <f>IF(AND(COUNTIFS($J$18:J1241,J1241)=1,AE1241=1),1,"")</f>
        <v/>
      </c>
      <c r="AG1241" s="186" t="str">
        <f>IF(C1241="","",IF(AND(COUNTIFS($J$18:J1241,J1241)=1,C1241&lt;&gt;""),1,""))</f>
        <v/>
      </c>
      <c r="AH1241" s="186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214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35</v>
      </c>
      <c r="B1242" s="179">
        <v>2020</v>
      </c>
      <c r="C1242" s="179">
        <v>10</v>
      </c>
      <c r="D1242" s="39" t="str">
        <f t="shared" si="286"/>
        <v>Q3</v>
      </c>
      <c r="E1242" s="13" t="s">
        <v>35</v>
      </c>
      <c r="F1242" s="179">
        <v>2021</v>
      </c>
      <c r="G1242" s="179">
        <v>1</v>
      </c>
      <c r="H1242" s="191"/>
      <c r="I1242" s="39" t="str">
        <f t="shared" si="289"/>
        <v>Q4</v>
      </c>
      <c r="J1242" s="191" t="s">
        <v>1418</v>
      </c>
      <c r="K1242" s="191" t="s">
        <v>1362</v>
      </c>
      <c r="L1242" s="17" t="s">
        <v>78</v>
      </c>
      <c r="M1242" s="13" t="s">
        <v>46</v>
      </c>
      <c r="N1242" s="13">
        <v>1</v>
      </c>
      <c r="O1242" s="13"/>
      <c r="P1242" s="39" t="str">
        <f t="shared" si="290"/>
        <v>MAIN UNIT</v>
      </c>
      <c r="Q1242" s="13" t="s">
        <v>47</v>
      </c>
      <c r="R1242" s="13" t="s">
        <v>48</v>
      </c>
      <c r="S1242" s="13" t="s">
        <v>37</v>
      </c>
      <c r="T1242" s="13" t="s">
        <v>195</v>
      </c>
      <c r="U1242" s="13" t="s">
        <v>196</v>
      </c>
      <c r="V1242" s="13" t="s">
        <v>197</v>
      </c>
      <c r="W1242" s="13" t="s">
        <v>962</v>
      </c>
      <c r="X1242" s="192">
        <v>10200000</v>
      </c>
      <c r="Y1242" s="196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85">
        <f t="shared" si="291"/>
        <v>79432.703999999998</v>
      </c>
      <c r="AD1242" s="141">
        <v>0.1014</v>
      </c>
      <c r="AE1242" s="186">
        <f t="shared" si="292"/>
        <v>0</v>
      </c>
      <c r="AF1242" s="186" t="str">
        <f>IF(AND(COUNTIFS($J$18:J1242,J1242)=1,AE1242=1),1,"")</f>
        <v/>
      </c>
      <c r="AG1242" s="186" t="str">
        <f>IF(C1242="","",IF(AND(COUNTIFS($J$18:J1242,J1242)=1,C1242&lt;&gt;""),1,""))</f>
        <v/>
      </c>
      <c r="AH1242" s="186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214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35</v>
      </c>
      <c r="B1243" s="179">
        <v>2020</v>
      </c>
      <c r="C1243" s="179">
        <v>10</v>
      </c>
      <c r="D1243" s="39" t="str">
        <f t="shared" si="286"/>
        <v>Q3</v>
      </c>
      <c r="E1243" s="13" t="s">
        <v>35</v>
      </c>
      <c r="F1243" s="179">
        <v>2021</v>
      </c>
      <c r="G1243" s="179">
        <v>1</v>
      </c>
      <c r="H1243" s="191"/>
      <c r="I1243" s="39" t="str">
        <f t="shared" si="289"/>
        <v>Q4</v>
      </c>
      <c r="J1243" s="191" t="s">
        <v>1418</v>
      </c>
      <c r="K1243" s="191" t="s">
        <v>1362</v>
      </c>
      <c r="L1243" s="17" t="s">
        <v>78</v>
      </c>
      <c r="M1243" s="13" t="s">
        <v>46</v>
      </c>
      <c r="N1243" s="13">
        <v>1</v>
      </c>
      <c r="O1243" s="13"/>
      <c r="P1243" s="39" t="str">
        <f t="shared" si="290"/>
        <v>MAIN UNIT</v>
      </c>
      <c r="Q1243" s="13" t="s">
        <v>47</v>
      </c>
      <c r="R1243" s="13" t="s">
        <v>48</v>
      </c>
      <c r="S1243" s="13" t="s">
        <v>37</v>
      </c>
      <c r="T1243" s="13" t="s">
        <v>195</v>
      </c>
      <c r="U1243" s="13" t="s">
        <v>196</v>
      </c>
      <c r="V1243" s="13" t="s">
        <v>197</v>
      </c>
      <c r="W1243" s="13" t="s">
        <v>962</v>
      </c>
      <c r="X1243" s="192">
        <v>10200000</v>
      </c>
      <c r="Y1243" s="196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85">
        <f t="shared" si="291"/>
        <v>79432.703999999998</v>
      </c>
      <c r="AD1243" s="141">
        <v>0.1014</v>
      </c>
      <c r="AE1243" s="186">
        <f t="shared" si="292"/>
        <v>0</v>
      </c>
      <c r="AF1243" s="186" t="str">
        <f>IF(AND(COUNTIFS($J$18:J1243,J1243)=1,AE1243=1),1,"")</f>
        <v/>
      </c>
      <c r="AG1243" s="186" t="str">
        <f>IF(C1243="","",IF(AND(COUNTIFS($J$18:J1243,J1243)=1,C1243&lt;&gt;""),1,""))</f>
        <v/>
      </c>
      <c r="AH1243" s="186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214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35</v>
      </c>
      <c r="B1244" s="179">
        <v>2020</v>
      </c>
      <c r="C1244" s="179">
        <v>10</v>
      </c>
      <c r="D1244" s="39" t="str">
        <f t="shared" si="286"/>
        <v>Q3</v>
      </c>
      <c r="E1244" s="13" t="s">
        <v>35</v>
      </c>
      <c r="F1244" s="179">
        <v>2021</v>
      </c>
      <c r="G1244" s="179">
        <v>1</v>
      </c>
      <c r="H1244" s="191"/>
      <c r="I1244" s="39" t="str">
        <f t="shared" si="289"/>
        <v>Q4</v>
      </c>
      <c r="J1244" s="191" t="s">
        <v>1418</v>
      </c>
      <c r="K1244" s="191" t="s">
        <v>1362</v>
      </c>
      <c r="L1244" s="17" t="s">
        <v>54</v>
      </c>
      <c r="M1244" s="13" t="s">
        <v>46</v>
      </c>
      <c r="N1244" s="13">
        <v>1</v>
      </c>
      <c r="O1244" s="13"/>
      <c r="P1244" s="39" t="str">
        <f t="shared" si="290"/>
        <v>MAIN UNIT</v>
      </c>
      <c r="Q1244" s="13" t="s">
        <v>47</v>
      </c>
      <c r="R1244" s="13" t="s">
        <v>48</v>
      </c>
      <c r="S1244" s="13" t="s">
        <v>37</v>
      </c>
      <c r="T1244" s="13" t="s">
        <v>195</v>
      </c>
      <c r="U1244" s="13" t="s">
        <v>196</v>
      </c>
      <c r="V1244" s="13" t="s">
        <v>197</v>
      </c>
      <c r="W1244" s="13" t="s">
        <v>962</v>
      </c>
      <c r="X1244" s="192">
        <v>7600000</v>
      </c>
      <c r="Y1244" s="196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85">
        <f t="shared" si="291"/>
        <v>59185.152000000002</v>
      </c>
      <c r="AD1244" s="141">
        <v>0.1014</v>
      </c>
      <c r="AE1244" s="186">
        <f t="shared" si="292"/>
        <v>0</v>
      </c>
      <c r="AF1244" s="186" t="str">
        <f>IF(AND(COUNTIFS($J$18:J1244,J1244)=1,AE1244=1),1,"")</f>
        <v/>
      </c>
      <c r="AG1244" s="186" t="str">
        <f>IF(C1244="","",IF(AND(COUNTIFS($J$18:J1244,J1244)=1,C1244&lt;&gt;""),1,""))</f>
        <v/>
      </c>
      <c r="AH1244" s="186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214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35</v>
      </c>
      <c r="B1245" s="179">
        <v>2020</v>
      </c>
      <c r="C1245" s="179">
        <v>10</v>
      </c>
      <c r="D1245" s="39" t="str">
        <f t="shared" si="286"/>
        <v>Q3</v>
      </c>
      <c r="E1245" s="13" t="s">
        <v>35</v>
      </c>
      <c r="F1245" s="179">
        <v>2021</v>
      </c>
      <c r="G1245" s="179">
        <v>1</v>
      </c>
      <c r="H1245" s="191"/>
      <c r="I1245" s="39" t="str">
        <f t="shared" si="289"/>
        <v>Q4</v>
      </c>
      <c r="J1245" s="191" t="s">
        <v>1363</v>
      </c>
      <c r="K1245" s="191" t="s">
        <v>1364</v>
      </c>
      <c r="L1245" s="17" t="s">
        <v>54</v>
      </c>
      <c r="M1245" s="13" t="s">
        <v>46</v>
      </c>
      <c r="N1245" s="13">
        <v>1</v>
      </c>
      <c r="O1245" s="13"/>
      <c r="P1245" s="39" t="str">
        <f t="shared" si="290"/>
        <v>MAIN UNIT</v>
      </c>
      <c r="Q1245" s="13" t="s">
        <v>47</v>
      </c>
      <c r="R1245" s="13" t="s">
        <v>48</v>
      </c>
      <c r="S1245" s="13" t="s">
        <v>37</v>
      </c>
      <c r="T1245" s="13" t="s">
        <v>154</v>
      </c>
      <c r="U1245" s="13" t="s">
        <v>75</v>
      </c>
      <c r="V1245" s="13" t="s">
        <v>70</v>
      </c>
      <c r="W1245" s="13" t="s">
        <v>50</v>
      </c>
      <c r="X1245" s="192">
        <v>620000</v>
      </c>
      <c r="Y1245" s="196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85">
        <f t="shared" si="291"/>
        <v>66123.000000000015</v>
      </c>
      <c r="AD1245" s="141">
        <v>0.1017</v>
      </c>
      <c r="AE1245" s="186">
        <f t="shared" si="292"/>
        <v>0</v>
      </c>
      <c r="AF1245" s="186" t="str">
        <f>IF(AND(COUNTIFS($J$18:J1245,J1245)=1,AE1245=1),1,"")</f>
        <v/>
      </c>
      <c r="AG1245" s="186" t="str">
        <f>IF(C1245="","",IF(AND(COUNTIFS($J$18:J1245,J1245)=1,C1245&lt;&gt;""),1,""))</f>
        <v/>
      </c>
      <c r="AH1245" s="186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214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35</v>
      </c>
      <c r="B1246" s="179">
        <v>2020</v>
      </c>
      <c r="C1246" s="179">
        <v>10</v>
      </c>
      <c r="D1246" s="39" t="str">
        <f t="shared" si="286"/>
        <v>Q3</v>
      </c>
      <c r="E1246" s="13" t="s">
        <v>35</v>
      </c>
      <c r="F1246" s="179">
        <v>2021</v>
      </c>
      <c r="G1246" s="179">
        <v>1</v>
      </c>
      <c r="H1246" s="191"/>
      <c r="I1246" s="39" t="str">
        <f t="shared" si="289"/>
        <v>Q4</v>
      </c>
      <c r="J1246" s="191" t="s">
        <v>1419</v>
      </c>
      <c r="K1246" s="191" t="s">
        <v>1420</v>
      </c>
      <c r="L1246" s="17" t="s">
        <v>78</v>
      </c>
      <c r="M1246" s="13" t="s">
        <v>46</v>
      </c>
      <c r="N1246" s="13">
        <v>1</v>
      </c>
      <c r="O1246" s="13"/>
      <c r="P1246" s="39" t="str">
        <f t="shared" si="290"/>
        <v>MAIN UNIT</v>
      </c>
      <c r="Q1246" s="13" t="s">
        <v>936</v>
      </c>
      <c r="R1246" s="13" t="s">
        <v>48</v>
      </c>
      <c r="S1246" s="13" t="s">
        <v>37</v>
      </c>
      <c r="T1246" s="13" t="s">
        <v>74</v>
      </c>
      <c r="U1246" s="13" t="s">
        <v>75</v>
      </c>
      <c r="V1246" s="13" t="s">
        <v>70</v>
      </c>
      <c r="W1246" s="13" t="s">
        <v>50</v>
      </c>
      <c r="X1246" s="192">
        <v>1000000</v>
      </c>
      <c r="Y1246" s="196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85">
        <f t="shared" si="291"/>
        <v>121226.54867256639</v>
      </c>
      <c r="AD1246" s="141">
        <v>0.11559999999999999</v>
      </c>
      <c r="AE1246" s="186">
        <f t="shared" si="292"/>
        <v>1</v>
      </c>
      <c r="AF1246" s="186">
        <f>IF(AND(COUNTIFS($J$18:J1246,J1246)=1,AE1246=1),1,"")</f>
        <v>1</v>
      </c>
      <c r="AG1246" s="186">
        <f>IF(C1246="","",IF(AND(COUNTIFS($J$18:J1246,J1246)=1,C1246&lt;&gt;""),1,""))</f>
        <v>1</v>
      </c>
      <c r="AH1246" s="186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214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35</v>
      </c>
      <c r="B1247" s="179">
        <v>2020</v>
      </c>
      <c r="C1247" s="179">
        <v>10</v>
      </c>
      <c r="D1247" s="39" t="str">
        <f t="shared" si="286"/>
        <v>Q3</v>
      </c>
      <c r="E1247" s="13" t="s">
        <v>35</v>
      </c>
      <c r="F1247" s="179">
        <v>2021</v>
      </c>
      <c r="G1247" s="179">
        <v>1</v>
      </c>
      <c r="H1247" s="191"/>
      <c r="I1247" s="39" t="str">
        <f t="shared" si="289"/>
        <v>Q4</v>
      </c>
      <c r="J1247" s="191" t="s">
        <v>1419</v>
      </c>
      <c r="K1247" s="191" t="s">
        <v>1420</v>
      </c>
      <c r="L1247" s="17" t="s">
        <v>54</v>
      </c>
      <c r="M1247" s="13" t="s">
        <v>46</v>
      </c>
      <c r="N1247" s="13">
        <v>1</v>
      </c>
      <c r="O1247" s="13"/>
      <c r="P1247" s="39" t="str">
        <f t="shared" si="290"/>
        <v>MAIN UNIT</v>
      </c>
      <c r="Q1247" s="13" t="s">
        <v>936</v>
      </c>
      <c r="R1247" s="13" t="s">
        <v>48</v>
      </c>
      <c r="S1247" s="13" t="s">
        <v>37</v>
      </c>
      <c r="T1247" s="13" t="s">
        <v>74</v>
      </c>
      <c r="U1247" s="13" t="s">
        <v>75</v>
      </c>
      <c r="V1247" s="13" t="s">
        <v>70</v>
      </c>
      <c r="W1247" s="13" t="s">
        <v>50</v>
      </c>
      <c r="X1247" s="192">
        <v>800800</v>
      </c>
      <c r="Y1247" s="196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85">
        <f t="shared" si="291"/>
        <v>97078.220176991163</v>
      </c>
      <c r="AD1247" s="141">
        <v>0.11559999999999999</v>
      </c>
      <c r="AE1247" s="186">
        <f t="shared" si="292"/>
        <v>1</v>
      </c>
      <c r="AF1247" s="186" t="str">
        <f>IF(AND(COUNTIFS($J$18:J1247,J1247)=1,AE1247=1),1,"")</f>
        <v/>
      </c>
      <c r="AG1247" s="186" t="str">
        <f>IF(C1247="","",IF(AND(COUNTIFS($J$18:J1247,J1247)=1,C1247&lt;&gt;""),1,""))</f>
        <v/>
      </c>
      <c r="AH1247" s="186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214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35</v>
      </c>
      <c r="B1248" s="179">
        <v>2020</v>
      </c>
      <c r="C1248" s="179">
        <v>10</v>
      </c>
      <c r="D1248" s="39" t="str">
        <f t="shared" si="286"/>
        <v>Q3</v>
      </c>
      <c r="E1248" s="13" t="s">
        <v>35</v>
      </c>
      <c r="F1248" s="179">
        <v>2021</v>
      </c>
      <c r="G1248" s="179">
        <v>1</v>
      </c>
      <c r="H1248" s="191"/>
      <c r="I1248" s="39" t="str">
        <f t="shared" si="289"/>
        <v>Q4</v>
      </c>
      <c r="J1248" s="191" t="s">
        <v>1421</v>
      </c>
      <c r="K1248" s="191" t="s">
        <v>1083</v>
      </c>
      <c r="L1248" s="17" t="s">
        <v>78</v>
      </c>
      <c r="M1248" s="13" t="s">
        <v>46</v>
      </c>
      <c r="N1248" s="13">
        <v>1</v>
      </c>
      <c r="O1248" s="13"/>
      <c r="P1248" s="39" t="str">
        <f t="shared" si="290"/>
        <v>MAIN UNIT</v>
      </c>
      <c r="Q1248" s="13" t="s">
        <v>47</v>
      </c>
      <c r="R1248" s="13" t="s">
        <v>48</v>
      </c>
      <c r="S1248" s="13" t="s">
        <v>36</v>
      </c>
      <c r="T1248" s="13" t="s">
        <v>64</v>
      </c>
      <c r="U1248" s="13" t="s">
        <v>65</v>
      </c>
      <c r="V1248" s="13" t="s">
        <v>113</v>
      </c>
      <c r="W1248" s="13" t="s">
        <v>95</v>
      </c>
      <c r="X1248" s="192">
        <v>12600000</v>
      </c>
      <c r="Y1248" s="196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85">
        <f t="shared" si="291"/>
        <v>108283.39199999999</v>
      </c>
      <c r="AD1248" s="141">
        <v>0.1119</v>
      </c>
      <c r="AE1248" s="186">
        <f t="shared" si="292"/>
        <v>0</v>
      </c>
      <c r="AF1248" s="186" t="str">
        <f>IF(AND(COUNTIFS($J$18:J1248,J1248)=1,AE1248=1),1,"")</f>
        <v/>
      </c>
      <c r="AG1248" s="186">
        <f>IF(C1248="","",IF(AND(COUNTIFS($J$18:J1248,J1248)=1,C1248&lt;&gt;""),1,""))</f>
        <v>1</v>
      </c>
      <c r="AH1248" s="186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214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35</v>
      </c>
      <c r="B1249" s="179">
        <v>2020</v>
      </c>
      <c r="C1249" s="179">
        <v>10</v>
      </c>
      <c r="D1249" s="39" t="str">
        <f t="shared" si="286"/>
        <v>Q3</v>
      </c>
      <c r="E1249" s="13" t="s">
        <v>35</v>
      </c>
      <c r="F1249" s="179">
        <v>2021</v>
      </c>
      <c r="G1249" s="179">
        <v>1</v>
      </c>
      <c r="H1249" s="191"/>
      <c r="I1249" s="39" t="str">
        <f t="shared" si="289"/>
        <v>Q4</v>
      </c>
      <c r="J1249" s="191" t="s">
        <v>1422</v>
      </c>
      <c r="K1249" s="191" t="s">
        <v>1423</v>
      </c>
      <c r="L1249" s="17" t="s">
        <v>78</v>
      </c>
      <c r="M1249" s="13" t="s">
        <v>46</v>
      </c>
      <c r="N1249" s="13">
        <v>1</v>
      </c>
      <c r="O1249" s="13"/>
      <c r="P1249" s="39" t="str">
        <f t="shared" si="290"/>
        <v>MAIN UNIT</v>
      </c>
      <c r="Q1249" s="13" t="s">
        <v>55</v>
      </c>
      <c r="R1249" s="13" t="s">
        <v>48</v>
      </c>
      <c r="S1249" s="13" t="s">
        <v>36</v>
      </c>
      <c r="T1249" s="13" t="s">
        <v>64</v>
      </c>
      <c r="U1249" s="13" t="s">
        <v>65</v>
      </c>
      <c r="V1249" s="13" t="s">
        <v>288</v>
      </c>
      <c r="W1249" s="13" t="s">
        <v>95</v>
      </c>
      <c r="X1249" s="192">
        <v>15450000</v>
      </c>
      <c r="Y1249" s="196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85">
        <f t="shared" si="291"/>
        <v>133250.68799999999</v>
      </c>
      <c r="AD1249" s="141">
        <v>0.1123</v>
      </c>
      <c r="AE1249" s="186">
        <f t="shared" si="292"/>
        <v>1</v>
      </c>
      <c r="AF1249" s="186">
        <f>IF(AND(COUNTIFS($J$18:J1249,J1249)=1,AE1249=1),1,"")</f>
        <v>1</v>
      </c>
      <c r="AG1249" s="186">
        <f>IF(C1249="","",IF(AND(COUNTIFS($J$18:J1249,J1249)=1,C1249&lt;&gt;""),1,""))</f>
        <v>1</v>
      </c>
      <c r="AH1249" s="186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214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35</v>
      </c>
      <c r="B1250" s="179">
        <v>2020</v>
      </c>
      <c r="C1250" s="179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35</v>
      </c>
      <c r="F1250" s="179">
        <v>2021</v>
      </c>
      <c r="G1250" s="179">
        <v>1</v>
      </c>
      <c r="H1250" s="191"/>
      <c r="I1250" s="39" t="str">
        <f t="shared" si="289"/>
        <v>Q4</v>
      </c>
      <c r="J1250" s="191" t="s">
        <v>1422</v>
      </c>
      <c r="K1250" s="191" t="s">
        <v>1423</v>
      </c>
      <c r="L1250" s="17" t="s">
        <v>78</v>
      </c>
      <c r="M1250" s="13" t="s">
        <v>46</v>
      </c>
      <c r="N1250" s="13">
        <v>1</v>
      </c>
      <c r="O1250" s="13"/>
      <c r="P1250" s="39" t="str">
        <f t="shared" si="290"/>
        <v>MAIN UNIT</v>
      </c>
      <c r="Q1250" s="13" t="s">
        <v>55</v>
      </c>
      <c r="R1250" s="13" t="s">
        <v>48</v>
      </c>
      <c r="S1250" s="13" t="s">
        <v>36</v>
      </c>
      <c r="T1250" s="13" t="s">
        <v>64</v>
      </c>
      <c r="U1250" s="13" t="s">
        <v>65</v>
      </c>
      <c r="V1250" s="13" t="s">
        <v>288</v>
      </c>
      <c r="W1250" s="13" t="s">
        <v>95</v>
      </c>
      <c r="X1250" s="192">
        <v>15450000</v>
      </c>
      <c r="Y1250" s="196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85">
        <f t="shared" si="291"/>
        <v>133250.68799999999</v>
      </c>
      <c r="AD1250" s="141">
        <v>0.1123</v>
      </c>
      <c r="AE1250" s="186">
        <f t="shared" si="292"/>
        <v>1</v>
      </c>
      <c r="AF1250" s="186" t="str">
        <f>IF(AND(COUNTIFS($J$18:J1250,J1250)=1,AE1250=1),1,"")</f>
        <v/>
      </c>
      <c r="AG1250" s="186" t="str">
        <f>IF(C1250="","",IF(AND(COUNTIFS($J$18:J1250,J1250)=1,C1250&lt;&gt;""),1,""))</f>
        <v/>
      </c>
      <c r="AH1250" s="186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214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35</v>
      </c>
      <c r="B1251" s="179">
        <v>2020</v>
      </c>
      <c r="C1251" s="179">
        <v>10</v>
      </c>
      <c r="D1251" s="39" t="str">
        <f t="shared" si="303"/>
        <v>Q3</v>
      </c>
      <c r="E1251" s="13" t="s">
        <v>35</v>
      </c>
      <c r="F1251" s="179">
        <v>2021</v>
      </c>
      <c r="G1251" s="179">
        <v>1</v>
      </c>
      <c r="H1251" s="191"/>
      <c r="I1251" s="39" t="str">
        <f t="shared" si="289"/>
        <v>Q4</v>
      </c>
      <c r="J1251" s="191" t="s">
        <v>1424</v>
      </c>
      <c r="K1251" s="191" t="s">
        <v>1425</v>
      </c>
      <c r="L1251" s="17" t="s">
        <v>78</v>
      </c>
      <c r="M1251" s="13" t="s">
        <v>46</v>
      </c>
      <c r="N1251" s="13">
        <v>1</v>
      </c>
      <c r="O1251" s="13"/>
      <c r="P1251" s="39" t="str">
        <f t="shared" si="290"/>
        <v>MAIN UNIT</v>
      </c>
      <c r="Q1251" s="13" t="s">
        <v>47</v>
      </c>
      <c r="R1251" s="13" t="s">
        <v>48</v>
      </c>
      <c r="S1251" s="13" t="s">
        <v>36</v>
      </c>
      <c r="T1251" s="13" t="s">
        <v>64</v>
      </c>
      <c r="U1251" s="13" t="s">
        <v>65</v>
      </c>
      <c r="V1251" s="13" t="s">
        <v>288</v>
      </c>
      <c r="W1251" s="13" t="s">
        <v>95</v>
      </c>
      <c r="X1251" s="192">
        <v>12575000</v>
      </c>
      <c r="Y1251" s="196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85">
        <f t="shared" si="291"/>
        <v>127673.47199999999</v>
      </c>
      <c r="AD1251" s="141">
        <v>0.13220000000000001</v>
      </c>
      <c r="AE1251" s="186">
        <f t="shared" si="292"/>
        <v>0</v>
      </c>
      <c r="AF1251" s="186" t="str">
        <f>IF(AND(COUNTIFS($J$18:J1251,J1251)=1,AE1251=1),1,"")</f>
        <v/>
      </c>
      <c r="AG1251" s="186">
        <f>IF(C1251="","",IF(AND(COUNTIFS($J$18:J1251,J1251)=1,C1251&lt;&gt;""),1,""))</f>
        <v>1</v>
      </c>
      <c r="AH1251" s="186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1426</v>
      </c>
      <c r="AP1251" s="28" t="str">
        <f t="shared" si="296"/>
        <v>20211</v>
      </c>
      <c r="AQ1251" s="28" t="str">
        <f t="shared" si="297"/>
        <v>20211JPY</v>
      </c>
      <c r="AR1251" s="214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35</v>
      </c>
      <c r="B1252" s="179">
        <v>2020</v>
      </c>
      <c r="C1252" s="179">
        <v>10</v>
      </c>
      <c r="D1252" s="39" t="str">
        <f t="shared" si="303"/>
        <v>Q3</v>
      </c>
      <c r="E1252" s="13" t="s">
        <v>35</v>
      </c>
      <c r="F1252" s="179">
        <v>2021</v>
      </c>
      <c r="G1252" s="179">
        <v>1</v>
      </c>
      <c r="H1252" s="191"/>
      <c r="I1252" s="39" t="str">
        <f t="shared" si="289"/>
        <v>Q4</v>
      </c>
      <c r="J1252" s="191" t="s">
        <v>1427</v>
      </c>
      <c r="K1252" s="191" t="s">
        <v>917</v>
      </c>
      <c r="L1252" s="17" t="s">
        <v>54</v>
      </c>
      <c r="M1252" s="13" t="s">
        <v>46</v>
      </c>
      <c r="N1252" s="13">
        <v>1</v>
      </c>
      <c r="O1252" s="13"/>
      <c r="P1252" s="39" t="str">
        <f t="shared" si="290"/>
        <v>MAIN UNIT</v>
      </c>
      <c r="Q1252" s="13" t="s">
        <v>47</v>
      </c>
      <c r="R1252" s="13" t="s">
        <v>48</v>
      </c>
      <c r="S1252" s="13" t="s">
        <v>36</v>
      </c>
      <c r="T1252" s="13" t="s">
        <v>64</v>
      </c>
      <c r="U1252" s="13" t="s">
        <v>65</v>
      </c>
      <c r="V1252" s="13" t="s">
        <v>288</v>
      </c>
      <c r="W1252" s="13" t="s">
        <v>95</v>
      </c>
      <c r="X1252" s="192">
        <v>6300000</v>
      </c>
      <c r="Y1252" s="196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85">
        <f t="shared" si="291"/>
        <v>58593.02399999999</v>
      </c>
      <c r="AD1252" s="141">
        <v>0.1211</v>
      </c>
      <c r="AE1252" s="186">
        <f t="shared" si="292"/>
        <v>0</v>
      </c>
      <c r="AF1252" s="186" t="str">
        <f>IF(AND(COUNTIFS($J$18:J1252,J1252)=1,AE1252=1),1,"")</f>
        <v/>
      </c>
      <c r="AG1252" s="186">
        <f>IF(C1252="","",IF(AND(COUNTIFS($J$18:J1252,J1252)=1,C1252&lt;&gt;""),1,""))</f>
        <v>1</v>
      </c>
      <c r="AH1252" s="186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214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35</v>
      </c>
      <c r="B1253" s="179">
        <v>2020</v>
      </c>
      <c r="C1253" s="179">
        <v>10</v>
      </c>
      <c r="D1253" s="39" t="str">
        <f t="shared" si="303"/>
        <v>Q3</v>
      </c>
      <c r="E1253" s="13" t="s">
        <v>35</v>
      </c>
      <c r="F1253" s="179">
        <v>2021</v>
      </c>
      <c r="G1253" s="179">
        <v>1</v>
      </c>
      <c r="H1253" s="191"/>
      <c r="I1253" s="39" t="str">
        <f t="shared" si="289"/>
        <v>Q4</v>
      </c>
      <c r="J1253" s="191" t="s">
        <v>1427</v>
      </c>
      <c r="K1253" s="191" t="s">
        <v>917</v>
      </c>
      <c r="L1253" s="17" t="s">
        <v>54</v>
      </c>
      <c r="M1253" s="13" t="s">
        <v>46</v>
      </c>
      <c r="N1253" s="13">
        <v>1</v>
      </c>
      <c r="O1253" s="13"/>
      <c r="P1253" s="39" t="str">
        <f t="shared" si="290"/>
        <v>MAIN UNIT</v>
      </c>
      <c r="Q1253" s="13" t="s">
        <v>47</v>
      </c>
      <c r="R1253" s="13" t="s">
        <v>48</v>
      </c>
      <c r="S1253" s="13" t="s">
        <v>36</v>
      </c>
      <c r="T1253" s="13" t="s">
        <v>64</v>
      </c>
      <c r="U1253" s="13" t="s">
        <v>65</v>
      </c>
      <c r="V1253" s="13" t="s">
        <v>288</v>
      </c>
      <c r="W1253" s="13" t="s">
        <v>95</v>
      </c>
      <c r="X1253" s="192">
        <v>6300000</v>
      </c>
      <c r="Y1253" s="196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85">
        <f t="shared" si="291"/>
        <v>58593.02399999999</v>
      </c>
      <c r="AD1253" s="141">
        <v>0.1211</v>
      </c>
      <c r="AE1253" s="186">
        <f t="shared" si="292"/>
        <v>0</v>
      </c>
      <c r="AF1253" s="186" t="str">
        <f>IF(AND(COUNTIFS($J$18:J1253,J1253)=1,AE1253=1),1,"")</f>
        <v/>
      </c>
      <c r="AG1253" s="186" t="str">
        <f>IF(C1253="","",IF(AND(COUNTIFS($J$18:J1253,J1253)=1,C1253&lt;&gt;""),1,""))</f>
        <v/>
      </c>
      <c r="AH1253" s="186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214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35</v>
      </c>
      <c r="B1254" s="179">
        <v>2020</v>
      </c>
      <c r="C1254" s="179">
        <v>10</v>
      </c>
      <c r="D1254" s="39" t="str">
        <f t="shared" si="303"/>
        <v>Q3</v>
      </c>
      <c r="E1254" s="13" t="s">
        <v>35</v>
      </c>
      <c r="F1254" s="179">
        <v>2021</v>
      </c>
      <c r="G1254" s="179">
        <v>2</v>
      </c>
      <c r="H1254" s="191"/>
      <c r="I1254" s="39" t="str">
        <f t="shared" si="289"/>
        <v>Q4</v>
      </c>
      <c r="J1254" s="191" t="s">
        <v>1428</v>
      </c>
      <c r="K1254" s="191" t="s">
        <v>1429</v>
      </c>
      <c r="L1254" s="17" t="s">
        <v>78</v>
      </c>
      <c r="M1254" s="13" t="s">
        <v>46</v>
      </c>
      <c r="N1254" s="13">
        <v>1</v>
      </c>
      <c r="O1254" s="13"/>
      <c r="P1254" s="39" t="str">
        <f t="shared" si="290"/>
        <v>MAIN UNIT</v>
      </c>
      <c r="Q1254" s="13" t="s">
        <v>47</v>
      </c>
      <c r="R1254" s="13" t="s">
        <v>48</v>
      </c>
      <c r="S1254" s="13" t="s">
        <v>36</v>
      </c>
      <c r="T1254" s="13" t="s">
        <v>64</v>
      </c>
      <c r="U1254" s="13" t="s">
        <v>65</v>
      </c>
      <c r="V1254" s="13" t="s">
        <v>1430</v>
      </c>
      <c r="W1254" s="13" t="s">
        <v>95</v>
      </c>
      <c r="X1254" s="192">
        <v>11500000</v>
      </c>
      <c r="Y1254" s="196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85">
        <f t="shared" si="291"/>
        <v>88099.66</v>
      </c>
      <c r="AD1254" s="141">
        <v>0.1012</v>
      </c>
      <c r="AE1254" s="186">
        <f t="shared" si="292"/>
        <v>0</v>
      </c>
      <c r="AF1254" s="186" t="str">
        <f>IF(AND(COUNTIFS($J$18:J1254,J1254)=1,AE1254=1),1,"")</f>
        <v/>
      </c>
      <c r="AG1254" s="186">
        <f>IF(C1254="","",IF(AND(COUNTIFS($J$18:J1254,J1254)=1,C1254&lt;&gt;""),1,""))</f>
        <v>1</v>
      </c>
      <c r="AH1254" s="186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214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35</v>
      </c>
      <c r="B1255" s="179">
        <v>2020</v>
      </c>
      <c r="C1255" s="179">
        <v>10</v>
      </c>
      <c r="D1255" s="39" t="str">
        <f t="shared" si="303"/>
        <v>Q3</v>
      </c>
      <c r="E1255" s="13" t="s">
        <v>35</v>
      </c>
      <c r="F1255" s="179">
        <v>2021</v>
      </c>
      <c r="G1255" s="179">
        <v>2</v>
      </c>
      <c r="H1255" s="191"/>
      <c r="I1255" s="39" t="str">
        <f t="shared" si="289"/>
        <v>Q4</v>
      </c>
      <c r="J1255" s="191" t="s">
        <v>1428</v>
      </c>
      <c r="K1255" s="191" t="s">
        <v>1429</v>
      </c>
      <c r="L1255" s="17" t="s">
        <v>78</v>
      </c>
      <c r="M1255" s="13" t="s">
        <v>46</v>
      </c>
      <c r="N1255" s="13">
        <v>1</v>
      </c>
      <c r="O1255" s="13"/>
      <c r="P1255" s="39" t="str">
        <f t="shared" si="290"/>
        <v>MAIN UNIT</v>
      </c>
      <c r="Q1255" s="13" t="s">
        <v>47</v>
      </c>
      <c r="R1255" s="13" t="s">
        <v>48</v>
      </c>
      <c r="S1255" s="13" t="s">
        <v>36</v>
      </c>
      <c r="T1255" s="13" t="s">
        <v>64</v>
      </c>
      <c r="U1255" s="13" t="s">
        <v>65</v>
      </c>
      <c r="V1255" s="13" t="s">
        <v>1430</v>
      </c>
      <c r="W1255" s="13" t="s">
        <v>95</v>
      </c>
      <c r="X1255" s="192">
        <v>11500000</v>
      </c>
      <c r="Y1255" s="196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85">
        <f t="shared" si="291"/>
        <v>88099.66</v>
      </c>
      <c r="AD1255" s="141">
        <v>0.1012</v>
      </c>
      <c r="AE1255" s="186">
        <f t="shared" si="292"/>
        <v>0</v>
      </c>
      <c r="AF1255" s="186" t="str">
        <f>IF(AND(COUNTIFS($J$18:J1255,J1255)=1,AE1255=1),1,"")</f>
        <v/>
      </c>
      <c r="AG1255" s="186" t="str">
        <f>IF(C1255="","",IF(AND(COUNTIFS($J$18:J1255,J1255)=1,C1255&lt;&gt;""),1,""))</f>
        <v/>
      </c>
      <c r="AH1255" s="186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214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35</v>
      </c>
      <c r="B1256" s="179">
        <v>2020</v>
      </c>
      <c r="C1256" s="179">
        <v>10</v>
      </c>
      <c r="D1256" s="39" t="str">
        <f t="shared" si="303"/>
        <v>Q3</v>
      </c>
      <c r="E1256" s="13" t="s">
        <v>35</v>
      </c>
      <c r="F1256" s="179">
        <v>2021</v>
      </c>
      <c r="G1256" s="179">
        <v>1</v>
      </c>
      <c r="H1256" s="191"/>
      <c r="I1256" s="39" t="str">
        <f t="shared" si="289"/>
        <v>Q4</v>
      </c>
      <c r="J1256" s="191" t="s">
        <v>1431</v>
      </c>
      <c r="K1256" s="191" t="s">
        <v>396</v>
      </c>
      <c r="L1256" s="17" t="s">
        <v>78</v>
      </c>
      <c r="M1256" s="13" t="s">
        <v>46</v>
      </c>
      <c r="N1256" s="13">
        <v>1</v>
      </c>
      <c r="O1256" s="13"/>
      <c r="P1256" s="39" t="str">
        <f t="shared" si="290"/>
        <v>MAIN UNIT</v>
      </c>
      <c r="Q1256" s="13" t="s">
        <v>47</v>
      </c>
      <c r="R1256" s="13" t="s">
        <v>48</v>
      </c>
      <c r="S1256" s="13" t="s">
        <v>36</v>
      </c>
      <c r="T1256" s="13" t="s">
        <v>64</v>
      </c>
      <c r="U1256" s="13" t="s">
        <v>65</v>
      </c>
      <c r="V1256" s="13" t="s">
        <v>108</v>
      </c>
      <c r="W1256" s="13" t="s">
        <v>95</v>
      </c>
      <c r="X1256" s="192">
        <v>12000000</v>
      </c>
      <c r="Y1256" s="196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85">
        <f t="shared" si="291"/>
        <v>98703.359999999986</v>
      </c>
      <c r="AD1256" s="141">
        <v>0.1071</v>
      </c>
      <c r="AE1256" s="186">
        <f t="shared" si="292"/>
        <v>0</v>
      </c>
      <c r="AF1256" s="186" t="str">
        <f>IF(AND(COUNTIFS($J$18:J1256,J1256)=1,AE1256=1),1,"")</f>
        <v/>
      </c>
      <c r="AG1256" s="186">
        <f>IF(C1256="","",IF(AND(COUNTIFS($J$18:J1256,J1256)=1,C1256&lt;&gt;""),1,""))</f>
        <v>1</v>
      </c>
      <c r="AH1256" s="186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214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35</v>
      </c>
      <c r="B1257" s="179">
        <v>2020</v>
      </c>
      <c r="C1257" s="179">
        <v>10</v>
      </c>
      <c r="D1257" s="39" t="str">
        <f t="shared" si="303"/>
        <v>Q3</v>
      </c>
      <c r="E1257" s="13" t="s">
        <v>35</v>
      </c>
      <c r="F1257" s="179">
        <v>2021</v>
      </c>
      <c r="G1257" s="179">
        <v>1</v>
      </c>
      <c r="H1257" s="191"/>
      <c r="I1257" s="39" t="str">
        <f t="shared" si="289"/>
        <v>Q4</v>
      </c>
      <c r="J1257" s="191" t="s">
        <v>1431</v>
      </c>
      <c r="K1257" s="191" t="s">
        <v>396</v>
      </c>
      <c r="L1257" s="17" t="s">
        <v>78</v>
      </c>
      <c r="M1257" s="13" t="s">
        <v>46</v>
      </c>
      <c r="N1257" s="13">
        <v>1</v>
      </c>
      <c r="O1257" s="13"/>
      <c r="P1257" s="39" t="str">
        <f t="shared" si="290"/>
        <v>MAIN UNIT</v>
      </c>
      <c r="Q1257" s="13" t="s">
        <v>47</v>
      </c>
      <c r="R1257" s="13" t="s">
        <v>48</v>
      </c>
      <c r="S1257" s="13" t="s">
        <v>36</v>
      </c>
      <c r="T1257" s="13" t="s">
        <v>64</v>
      </c>
      <c r="U1257" s="13" t="s">
        <v>65</v>
      </c>
      <c r="V1257" s="13" t="s">
        <v>108</v>
      </c>
      <c r="W1257" s="13" t="s">
        <v>95</v>
      </c>
      <c r="X1257" s="192">
        <v>12000000</v>
      </c>
      <c r="Y1257" s="196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85">
        <f t="shared" si="291"/>
        <v>98703.359999999986</v>
      </c>
      <c r="AD1257" s="141">
        <v>0.1071</v>
      </c>
      <c r="AE1257" s="186">
        <f t="shared" si="292"/>
        <v>0</v>
      </c>
      <c r="AF1257" s="186" t="str">
        <f>IF(AND(COUNTIFS($J$18:J1257,J1257)=1,AE1257=1),1,"")</f>
        <v/>
      </c>
      <c r="AG1257" s="186" t="str">
        <f>IF(C1257="","",IF(AND(COUNTIFS($J$18:J1257,J1257)=1,C1257&lt;&gt;""),1,""))</f>
        <v/>
      </c>
      <c r="AH1257" s="186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214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35</v>
      </c>
      <c r="B1258" s="179">
        <v>2020</v>
      </c>
      <c r="C1258" s="179">
        <v>10</v>
      </c>
      <c r="D1258" s="39" t="str">
        <f t="shared" si="303"/>
        <v>Q3</v>
      </c>
      <c r="E1258" s="13" t="s">
        <v>35</v>
      </c>
      <c r="F1258" s="179">
        <v>2021</v>
      </c>
      <c r="G1258" s="179">
        <v>1</v>
      </c>
      <c r="H1258" s="191"/>
      <c r="I1258" s="39" t="str">
        <f t="shared" si="289"/>
        <v>Q4</v>
      </c>
      <c r="J1258" s="191" t="s">
        <v>1431</v>
      </c>
      <c r="K1258" s="191" t="s">
        <v>396</v>
      </c>
      <c r="L1258" s="17" t="s">
        <v>54</v>
      </c>
      <c r="M1258" s="13" t="s">
        <v>46</v>
      </c>
      <c r="N1258" s="13">
        <v>1</v>
      </c>
      <c r="O1258" s="13"/>
      <c r="P1258" s="39" t="str">
        <f t="shared" si="290"/>
        <v>MAIN UNIT</v>
      </c>
      <c r="Q1258" s="13" t="s">
        <v>47</v>
      </c>
      <c r="R1258" s="13" t="s">
        <v>48</v>
      </c>
      <c r="S1258" s="13" t="s">
        <v>36</v>
      </c>
      <c r="T1258" s="13" t="s">
        <v>64</v>
      </c>
      <c r="U1258" s="13" t="s">
        <v>65</v>
      </c>
      <c r="V1258" s="13" t="s">
        <v>108</v>
      </c>
      <c r="W1258" s="13" t="s">
        <v>95</v>
      </c>
      <c r="X1258" s="192">
        <v>9000000</v>
      </c>
      <c r="Y1258" s="196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85">
        <f t="shared" si="291"/>
        <v>74027.51999999999</v>
      </c>
      <c r="AD1258" s="141">
        <v>0.1071</v>
      </c>
      <c r="AE1258" s="186">
        <f t="shared" si="292"/>
        <v>0</v>
      </c>
      <c r="AF1258" s="186" t="str">
        <f>IF(AND(COUNTIFS($J$18:J1258,J1258)=1,AE1258=1),1,"")</f>
        <v/>
      </c>
      <c r="AG1258" s="186" t="str">
        <f>IF(C1258="","",IF(AND(COUNTIFS($J$18:J1258,J1258)=1,C1258&lt;&gt;""),1,""))</f>
        <v/>
      </c>
      <c r="AH1258" s="186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214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35</v>
      </c>
      <c r="B1259" s="179">
        <v>2020</v>
      </c>
      <c r="C1259" s="179">
        <v>11</v>
      </c>
      <c r="D1259" s="39" t="str">
        <f t="shared" si="303"/>
        <v>Q3</v>
      </c>
      <c r="E1259" s="13" t="s">
        <v>35</v>
      </c>
      <c r="F1259" s="179">
        <v>2021</v>
      </c>
      <c r="G1259" s="179">
        <v>1</v>
      </c>
      <c r="H1259" s="191"/>
      <c r="I1259" s="39" t="str">
        <f t="shared" si="289"/>
        <v>Q4</v>
      </c>
      <c r="J1259" s="191" t="s">
        <v>1432</v>
      </c>
      <c r="K1259" s="191" t="s">
        <v>944</v>
      </c>
      <c r="L1259" s="17" t="s">
        <v>78</v>
      </c>
      <c r="M1259" s="13" t="s">
        <v>46</v>
      </c>
      <c r="N1259" s="13">
        <v>1</v>
      </c>
      <c r="O1259" s="13"/>
      <c r="P1259" s="39" t="str">
        <f t="shared" si="290"/>
        <v>MAIN UNIT</v>
      </c>
      <c r="Q1259" s="13" t="s">
        <v>47</v>
      </c>
      <c r="R1259" s="13" t="s">
        <v>48</v>
      </c>
      <c r="S1259" s="13" t="s">
        <v>36</v>
      </c>
      <c r="T1259" s="13" t="s">
        <v>64</v>
      </c>
      <c r="U1259" s="13" t="s">
        <v>65</v>
      </c>
      <c r="V1259" s="13" t="s">
        <v>1430</v>
      </c>
      <c r="W1259" s="13" t="s">
        <v>95</v>
      </c>
      <c r="X1259" s="192">
        <v>12600000</v>
      </c>
      <c r="Y1259" s="196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85">
        <f t="shared" si="291"/>
        <v>123379.19999999998</v>
      </c>
      <c r="AD1259" s="141">
        <v>0.1275</v>
      </c>
      <c r="AE1259" s="186">
        <f t="shared" si="292"/>
        <v>0</v>
      </c>
      <c r="AF1259" s="186" t="str">
        <f>IF(AND(COUNTIFS($J$18:J1259,J1259)=1,AE1259=1),1,"")</f>
        <v/>
      </c>
      <c r="AG1259" s="186">
        <f>IF(C1259="","",IF(AND(COUNTIFS($J$18:J1259,J1259)=1,C1259&lt;&gt;""),1,""))</f>
        <v>1</v>
      </c>
      <c r="AH1259" s="186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214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35</v>
      </c>
      <c r="B1260" s="179">
        <v>2020</v>
      </c>
      <c r="C1260" s="179">
        <v>11</v>
      </c>
      <c r="D1260" s="39" t="str">
        <f t="shared" si="303"/>
        <v>Q3</v>
      </c>
      <c r="E1260" s="13" t="s">
        <v>35</v>
      </c>
      <c r="F1260" s="179">
        <v>2021</v>
      </c>
      <c r="G1260" s="179">
        <v>1</v>
      </c>
      <c r="H1260" s="191"/>
      <c r="I1260" s="39" t="str">
        <f t="shared" si="289"/>
        <v>Q4</v>
      </c>
      <c r="J1260" s="191" t="s">
        <v>1432</v>
      </c>
      <c r="K1260" s="191" t="s">
        <v>944</v>
      </c>
      <c r="L1260" s="17" t="s">
        <v>54</v>
      </c>
      <c r="M1260" s="13" t="s">
        <v>46</v>
      </c>
      <c r="N1260" s="13">
        <v>1</v>
      </c>
      <c r="O1260" s="13"/>
      <c r="P1260" s="39" t="str">
        <f t="shared" si="290"/>
        <v>MAIN UNIT</v>
      </c>
      <c r="Q1260" s="13" t="s">
        <v>47</v>
      </c>
      <c r="R1260" s="13" t="s">
        <v>48</v>
      </c>
      <c r="S1260" s="13" t="s">
        <v>36</v>
      </c>
      <c r="T1260" s="13" t="s">
        <v>64</v>
      </c>
      <c r="U1260" s="13" t="s">
        <v>65</v>
      </c>
      <c r="V1260" s="13" t="s">
        <v>1430</v>
      </c>
      <c r="W1260" s="13" t="s">
        <v>95</v>
      </c>
      <c r="X1260" s="192">
        <v>9000000</v>
      </c>
      <c r="Y1260" s="196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85">
        <f t="shared" si="291"/>
        <v>88127.999999999985</v>
      </c>
      <c r="AD1260" s="141">
        <v>0.1275</v>
      </c>
      <c r="AE1260" s="186">
        <f t="shared" si="292"/>
        <v>0</v>
      </c>
      <c r="AF1260" s="186" t="str">
        <f>IF(AND(COUNTIFS($J$18:J1260,J1260)=1,AE1260=1),1,"")</f>
        <v/>
      </c>
      <c r="AG1260" s="186" t="str">
        <f>IF(C1260="","",IF(AND(COUNTIFS($J$18:J1260,J1260)=1,C1260&lt;&gt;""),1,""))</f>
        <v/>
      </c>
      <c r="AH1260" s="186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214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35</v>
      </c>
      <c r="B1261" s="179">
        <v>2020</v>
      </c>
      <c r="C1261" s="179">
        <v>11</v>
      </c>
      <c r="D1261" s="39" t="str">
        <f t="shared" si="303"/>
        <v>Q3</v>
      </c>
      <c r="E1261" s="13" t="s">
        <v>35</v>
      </c>
      <c r="F1261" s="179">
        <v>2021</v>
      </c>
      <c r="G1261" s="179">
        <v>1</v>
      </c>
      <c r="H1261" s="191"/>
      <c r="I1261" s="39" t="str">
        <f t="shared" si="289"/>
        <v>Q4</v>
      </c>
      <c r="J1261" s="191" t="s">
        <v>1433</v>
      </c>
      <c r="K1261" s="191" t="s">
        <v>1434</v>
      </c>
      <c r="L1261" s="17" t="s">
        <v>78</v>
      </c>
      <c r="M1261" s="13" t="s">
        <v>46</v>
      </c>
      <c r="N1261" s="13">
        <v>1</v>
      </c>
      <c r="O1261" s="13"/>
      <c r="P1261" s="39" t="str">
        <f t="shared" si="290"/>
        <v>MAIN UNIT</v>
      </c>
      <c r="Q1261" s="13" t="s">
        <v>47</v>
      </c>
      <c r="R1261" s="13" t="s">
        <v>48</v>
      </c>
      <c r="S1261" s="13" t="s">
        <v>36</v>
      </c>
      <c r="T1261" s="13" t="s">
        <v>64</v>
      </c>
      <c r="U1261" s="13" t="s">
        <v>65</v>
      </c>
      <c r="V1261" s="13" t="s">
        <v>98</v>
      </c>
      <c r="W1261" s="13" t="s">
        <v>95</v>
      </c>
      <c r="X1261" s="192">
        <v>15000000</v>
      </c>
      <c r="Y1261" s="196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85">
        <f t="shared" si="291"/>
        <v>156441.60000000001</v>
      </c>
      <c r="AD1261" s="141">
        <v>0.1358</v>
      </c>
      <c r="AE1261" s="186">
        <f t="shared" si="292"/>
        <v>0</v>
      </c>
      <c r="AF1261" s="186" t="str">
        <f>IF(AND(COUNTIFS($J$18:J1261,J1261)=1,AE1261=1),1,"")</f>
        <v/>
      </c>
      <c r="AG1261" s="186">
        <f>IF(C1261="","",IF(AND(COUNTIFS($J$18:J1261,J1261)=1,C1261&lt;&gt;""),1,""))</f>
        <v>1</v>
      </c>
      <c r="AH1261" s="186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1354</v>
      </c>
      <c r="AP1261" s="28" t="str">
        <f t="shared" si="296"/>
        <v>20211</v>
      </c>
      <c r="AQ1261" s="28" t="str">
        <f t="shared" si="297"/>
        <v>20211JPY</v>
      </c>
      <c r="AR1261" s="214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35</v>
      </c>
      <c r="B1262" s="179">
        <v>2020</v>
      </c>
      <c r="C1262" s="179">
        <v>11</v>
      </c>
      <c r="D1262" s="39" t="str">
        <f t="shared" si="303"/>
        <v>Q3</v>
      </c>
      <c r="E1262" s="13" t="s">
        <v>35</v>
      </c>
      <c r="F1262" s="179">
        <v>2021</v>
      </c>
      <c r="G1262" s="179">
        <v>1</v>
      </c>
      <c r="H1262" s="191"/>
      <c r="I1262" s="39" t="str">
        <f t="shared" si="289"/>
        <v>Q4</v>
      </c>
      <c r="J1262" s="191" t="s">
        <v>1433</v>
      </c>
      <c r="K1262" s="191" t="s">
        <v>1434</v>
      </c>
      <c r="L1262" s="17" t="s">
        <v>54</v>
      </c>
      <c r="M1262" s="13" t="s">
        <v>46</v>
      </c>
      <c r="N1262" s="13">
        <v>1</v>
      </c>
      <c r="O1262" s="13"/>
      <c r="P1262" s="39" t="str">
        <f t="shared" si="290"/>
        <v>MAIN UNIT</v>
      </c>
      <c r="Q1262" s="13" t="s">
        <v>47</v>
      </c>
      <c r="R1262" s="13" t="s">
        <v>48</v>
      </c>
      <c r="S1262" s="13" t="s">
        <v>36</v>
      </c>
      <c r="T1262" s="13" t="s">
        <v>64</v>
      </c>
      <c r="U1262" s="13" t="s">
        <v>65</v>
      </c>
      <c r="V1262" s="13" t="s">
        <v>98</v>
      </c>
      <c r="W1262" s="13" t="s">
        <v>95</v>
      </c>
      <c r="X1262" s="192">
        <v>10290000</v>
      </c>
      <c r="Y1262" s="196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85">
        <f t="shared" si="291"/>
        <v>107318.93759999999</v>
      </c>
      <c r="AD1262" s="141">
        <v>0.1358</v>
      </c>
      <c r="AE1262" s="186">
        <f t="shared" si="292"/>
        <v>0</v>
      </c>
      <c r="AF1262" s="186" t="str">
        <f>IF(AND(COUNTIFS($J$18:J1262,J1262)=1,AE1262=1),1,"")</f>
        <v/>
      </c>
      <c r="AG1262" s="186" t="str">
        <f>IF(C1262="","",IF(AND(COUNTIFS($J$18:J1262,J1262)=1,C1262&lt;&gt;""),1,""))</f>
        <v/>
      </c>
      <c r="AH1262" s="186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1426</v>
      </c>
      <c r="AP1262" s="28" t="str">
        <f t="shared" si="296"/>
        <v>20211</v>
      </c>
      <c r="AQ1262" s="28" t="str">
        <f t="shared" si="297"/>
        <v>20211JPY</v>
      </c>
      <c r="AR1262" s="214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35</v>
      </c>
      <c r="B1263" s="179">
        <v>2020</v>
      </c>
      <c r="C1263" s="179">
        <v>11</v>
      </c>
      <c r="D1263" s="39" t="str">
        <f t="shared" si="303"/>
        <v>Q3</v>
      </c>
      <c r="E1263" s="13" t="s">
        <v>35</v>
      </c>
      <c r="F1263" s="179">
        <v>2021</v>
      </c>
      <c r="G1263" s="179">
        <v>1</v>
      </c>
      <c r="H1263" s="191"/>
      <c r="I1263" s="39" t="str">
        <f t="shared" si="289"/>
        <v>Q4</v>
      </c>
      <c r="J1263" s="191" t="s">
        <v>1435</v>
      </c>
      <c r="K1263" s="191" t="s">
        <v>713</v>
      </c>
      <c r="L1263" s="17" t="s">
        <v>78</v>
      </c>
      <c r="M1263" s="13" t="s">
        <v>46</v>
      </c>
      <c r="N1263" s="13">
        <v>1</v>
      </c>
      <c r="O1263" s="13"/>
      <c r="P1263" s="39" t="str">
        <f t="shared" si="290"/>
        <v>MAIN UNIT</v>
      </c>
      <c r="Q1263" s="13" t="s">
        <v>47</v>
      </c>
      <c r="R1263" s="13" t="s">
        <v>48</v>
      </c>
      <c r="S1263" s="13" t="s">
        <v>36</v>
      </c>
      <c r="T1263" s="13" t="s">
        <v>64</v>
      </c>
      <c r="U1263" s="13" t="s">
        <v>65</v>
      </c>
      <c r="V1263" s="13" t="s">
        <v>108</v>
      </c>
      <c r="W1263" s="13" t="s">
        <v>95</v>
      </c>
      <c r="X1263" s="192">
        <v>14760000</v>
      </c>
      <c r="Y1263" s="196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85">
        <f t="shared" si="291"/>
        <v>118117.7856</v>
      </c>
      <c r="AD1263" s="141">
        <v>0.1042</v>
      </c>
      <c r="AE1263" s="186">
        <f t="shared" si="292"/>
        <v>0</v>
      </c>
      <c r="AF1263" s="186" t="str">
        <f>IF(AND(COUNTIFS($J$18:J1263,J1263)=1,AE1263=1),1,"")</f>
        <v/>
      </c>
      <c r="AG1263" s="186">
        <f>IF(C1263="","",IF(AND(COUNTIFS($J$18:J1263,J1263)=1,C1263&lt;&gt;""),1,""))</f>
        <v>1</v>
      </c>
      <c r="AH1263" s="186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214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35</v>
      </c>
      <c r="B1264" s="179">
        <v>2020</v>
      </c>
      <c r="C1264" s="179">
        <v>11</v>
      </c>
      <c r="D1264" s="39" t="str">
        <f t="shared" si="303"/>
        <v>Q3</v>
      </c>
      <c r="E1264" s="13" t="s">
        <v>35</v>
      </c>
      <c r="F1264" s="179">
        <v>2021</v>
      </c>
      <c r="G1264" s="179">
        <v>1</v>
      </c>
      <c r="H1264" s="191"/>
      <c r="I1264" s="39" t="str">
        <f t="shared" si="289"/>
        <v>Q4</v>
      </c>
      <c r="J1264" s="191" t="s">
        <v>1435</v>
      </c>
      <c r="K1264" s="191" t="s">
        <v>713</v>
      </c>
      <c r="L1264" s="17" t="s">
        <v>54</v>
      </c>
      <c r="M1264" s="13" t="s">
        <v>46</v>
      </c>
      <c r="N1264" s="13">
        <v>1</v>
      </c>
      <c r="O1264" s="13"/>
      <c r="P1264" s="39" t="str">
        <f t="shared" si="290"/>
        <v>MAIN UNIT</v>
      </c>
      <c r="Q1264" s="13" t="s">
        <v>47</v>
      </c>
      <c r="R1264" s="13" t="s">
        <v>48</v>
      </c>
      <c r="S1264" s="13" t="s">
        <v>36</v>
      </c>
      <c r="T1264" s="13" t="s">
        <v>64</v>
      </c>
      <c r="U1264" s="13" t="s">
        <v>65</v>
      </c>
      <c r="V1264" s="13" t="s">
        <v>108</v>
      </c>
      <c r="W1264" s="13" t="s">
        <v>95</v>
      </c>
      <c r="X1264" s="192">
        <v>8250000</v>
      </c>
      <c r="Y1264" s="196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85">
        <f t="shared" si="291"/>
        <v>66021.119999999995</v>
      </c>
      <c r="AD1264" s="141">
        <v>0.1042</v>
      </c>
      <c r="AE1264" s="186">
        <f t="shared" si="292"/>
        <v>0</v>
      </c>
      <c r="AF1264" s="186" t="str">
        <f>IF(AND(COUNTIFS($J$18:J1264,J1264)=1,AE1264=1),1,"")</f>
        <v/>
      </c>
      <c r="AG1264" s="186" t="str">
        <f>IF(C1264="","",IF(AND(COUNTIFS($J$18:J1264,J1264)=1,C1264&lt;&gt;""),1,""))</f>
        <v/>
      </c>
      <c r="AH1264" s="186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214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35</v>
      </c>
      <c r="B1265" s="179">
        <v>2020</v>
      </c>
      <c r="C1265" s="179">
        <v>11</v>
      </c>
      <c r="D1265" s="39" t="str">
        <f t="shared" si="303"/>
        <v>Q3</v>
      </c>
      <c r="E1265" s="13" t="s">
        <v>35</v>
      </c>
      <c r="F1265" s="179">
        <v>2021</v>
      </c>
      <c r="G1265" s="179">
        <v>1</v>
      </c>
      <c r="H1265" s="191"/>
      <c r="I1265" s="39" t="str">
        <f t="shared" si="289"/>
        <v>Q4</v>
      </c>
      <c r="J1265" s="191" t="s">
        <v>1435</v>
      </c>
      <c r="K1265" s="191" t="s">
        <v>713</v>
      </c>
      <c r="L1265" s="17" t="s">
        <v>54</v>
      </c>
      <c r="M1265" s="13" t="s">
        <v>46</v>
      </c>
      <c r="N1265" s="13">
        <v>1</v>
      </c>
      <c r="O1265" s="13"/>
      <c r="P1265" s="39" t="str">
        <f t="shared" si="290"/>
        <v>MAIN UNIT</v>
      </c>
      <c r="Q1265" s="13" t="s">
        <v>47</v>
      </c>
      <c r="R1265" s="13" t="s">
        <v>48</v>
      </c>
      <c r="S1265" s="13" t="s">
        <v>36</v>
      </c>
      <c r="T1265" s="13" t="s">
        <v>64</v>
      </c>
      <c r="U1265" s="13" t="s">
        <v>65</v>
      </c>
      <c r="V1265" s="13" t="s">
        <v>108</v>
      </c>
      <c r="W1265" s="13" t="s">
        <v>95</v>
      </c>
      <c r="X1265" s="192">
        <v>8250000</v>
      </c>
      <c r="Y1265" s="196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85">
        <f t="shared" si="291"/>
        <v>66021.119999999995</v>
      </c>
      <c r="AD1265" s="141">
        <v>0.1042</v>
      </c>
      <c r="AE1265" s="186">
        <f t="shared" si="292"/>
        <v>0</v>
      </c>
      <c r="AF1265" s="186" t="str">
        <f>IF(AND(COUNTIFS($J$18:J1265,J1265)=1,AE1265=1),1,"")</f>
        <v/>
      </c>
      <c r="AG1265" s="186" t="str">
        <f>IF(C1265="","",IF(AND(COUNTIFS($J$18:J1265,J1265)=1,C1265&lt;&gt;""),1,""))</f>
        <v/>
      </c>
      <c r="AH1265" s="186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214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35</v>
      </c>
      <c r="B1266" s="179">
        <v>2020</v>
      </c>
      <c r="C1266" s="179">
        <v>11</v>
      </c>
      <c r="D1266" s="39" t="str">
        <f t="shared" si="303"/>
        <v>Q3</v>
      </c>
      <c r="E1266" s="13" t="s">
        <v>35</v>
      </c>
      <c r="F1266" s="179">
        <v>2021</v>
      </c>
      <c r="G1266" s="179">
        <v>1</v>
      </c>
      <c r="H1266" s="191"/>
      <c r="I1266" s="39" t="str">
        <f t="shared" si="289"/>
        <v>Q4</v>
      </c>
      <c r="J1266" s="191" t="s">
        <v>1436</v>
      </c>
      <c r="K1266" s="191" t="s">
        <v>713</v>
      </c>
      <c r="L1266" s="17" t="s">
        <v>78</v>
      </c>
      <c r="M1266" s="13" t="s">
        <v>46</v>
      </c>
      <c r="N1266" s="13">
        <v>1</v>
      </c>
      <c r="O1266" s="13"/>
      <c r="P1266" s="39" t="str">
        <f t="shared" si="290"/>
        <v>MAIN UNIT</v>
      </c>
      <c r="Q1266" s="13" t="s">
        <v>47</v>
      </c>
      <c r="R1266" s="13" t="s">
        <v>48</v>
      </c>
      <c r="S1266" s="13" t="s">
        <v>36</v>
      </c>
      <c r="T1266" s="13" t="s">
        <v>64</v>
      </c>
      <c r="U1266" s="13" t="s">
        <v>65</v>
      </c>
      <c r="V1266" s="13" t="s">
        <v>108</v>
      </c>
      <c r="W1266" s="13" t="s">
        <v>95</v>
      </c>
      <c r="X1266" s="192">
        <v>14760000</v>
      </c>
      <c r="Y1266" s="196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85">
        <f t="shared" si="291"/>
        <v>142489.4976</v>
      </c>
      <c r="AD1266" s="141">
        <v>0.12570000000000001</v>
      </c>
      <c r="AE1266" s="186">
        <f t="shared" si="292"/>
        <v>0</v>
      </c>
      <c r="AF1266" s="186" t="str">
        <f>IF(AND(COUNTIFS($J$18:J1266,J1266)=1,AE1266=1),1,"")</f>
        <v/>
      </c>
      <c r="AG1266" s="186">
        <f>IF(C1266="","",IF(AND(COUNTIFS($J$18:J1266,J1266)=1,C1266&lt;&gt;""),1,""))</f>
        <v>1</v>
      </c>
      <c r="AH1266" s="186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1437</v>
      </c>
      <c r="AP1266" s="28" t="str">
        <f t="shared" si="296"/>
        <v>20211</v>
      </c>
      <c r="AQ1266" s="28" t="str">
        <f t="shared" si="297"/>
        <v>20211JPY</v>
      </c>
      <c r="AR1266" s="214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35</v>
      </c>
      <c r="B1267" s="179">
        <v>2020</v>
      </c>
      <c r="C1267" s="179">
        <v>11</v>
      </c>
      <c r="D1267" s="39" t="str">
        <f t="shared" si="303"/>
        <v>Q3</v>
      </c>
      <c r="E1267" s="13" t="s">
        <v>35</v>
      </c>
      <c r="F1267" s="179">
        <v>2021</v>
      </c>
      <c r="G1267" s="179">
        <v>1</v>
      </c>
      <c r="H1267" s="191"/>
      <c r="I1267" s="39" t="str">
        <f t="shared" si="289"/>
        <v>Q4</v>
      </c>
      <c r="J1267" s="191" t="s">
        <v>1436</v>
      </c>
      <c r="K1267" s="191" t="s">
        <v>713</v>
      </c>
      <c r="L1267" s="17" t="s">
        <v>78</v>
      </c>
      <c r="M1267" s="13" t="s">
        <v>46</v>
      </c>
      <c r="N1267" s="13">
        <v>1</v>
      </c>
      <c r="O1267" s="13"/>
      <c r="P1267" s="39" t="str">
        <f t="shared" si="290"/>
        <v>MAIN UNIT</v>
      </c>
      <c r="Q1267" s="13" t="s">
        <v>47</v>
      </c>
      <c r="R1267" s="13" t="s">
        <v>48</v>
      </c>
      <c r="S1267" s="13" t="s">
        <v>36</v>
      </c>
      <c r="T1267" s="13" t="s">
        <v>64</v>
      </c>
      <c r="U1267" s="13" t="s">
        <v>65</v>
      </c>
      <c r="V1267" s="13" t="s">
        <v>108</v>
      </c>
      <c r="W1267" s="13" t="s">
        <v>95</v>
      </c>
      <c r="X1267" s="192">
        <v>14760000</v>
      </c>
      <c r="Y1267" s="196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85">
        <f t="shared" si="291"/>
        <v>142489.4976</v>
      </c>
      <c r="AD1267" s="141">
        <v>0.12570000000000001</v>
      </c>
      <c r="AE1267" s="186">
        <f t="shared" si="292"/>
        <v>0</v>
      </c>
      <c r="AF1267" s="186" t="str">
        <f>IF(AND(COUNTIFS($J$18:J1267,J1267)=1,AE1267=1),1,"")</f>
        <v/>
      </c>
      <c r="AG1267" s="186" t="str">
        <f>IF(C1267="","",IF(AND(COUNTIFS($J$18:J1267,J1267)=1,C1267&lt;&gt;""),1,""))</f>
        <v/>
      </c>
      <c r="AH1267" s="186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1437</v>
      </c>
      <c r="AP1267" s="28" t="str">
        <f t="shared" si="296"/>
        <v>20211</v>
      </c>
      <c r="AQ1267" s="28" t="str">
        <f t="shared" si="297"/>
        <v>20211JPY</v>
      </c>
      <c r="AR1267" s="214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35</v>
      </c>
      <c r="B1268" s="179">
        <v>2020</v>
      </c>
      <c r="C1268" s="179">
        <v>11</v>
      </c>
      <c r="D1268" s="39" t="str">
        <f t="shared" si="303"/>
        <v>Q3</v>
      </c>
      <c r="E1268" s="13" t="s">
        <v>35</v>
      </c>
      <c r="F1268" s="179">
        <v>2021</v>
      </c>
      <c r="G1268" s="179">
        <v>1</v>
      </c>
      <c r="H1268" s="191"/>
      <c r="I1268" s="39" t="str">
        <f t="shared" si="289"/>
        <v>Q4</v>
      </c>
      <c r="J1268" s="191" t="s">
        <v>1436</v>
      </c>
      <c r="K1268" s="191" t="s">
        <v>713</v>
      </c>
      <c r="L1268" s="17" t="s">
        <v>54</v>
      </c>
      <c r="M1268" s="13" t="s">
        <v>46</v>
      </c>
      <c r="N1268" s="13">
        <v>1</v>
      </c>
      <c r="O1268" s="13"/>
      <c r="P1268" s="39" t="str">
        <f t="shared" si="290"/>
        <v>MAIN UNIT</v>
      </c>
      <c r="Q1268" s="13" t="s">
        <v>47</v>
      </c>
      <c r="R1268" s="13" t="s">
        <v>48</v>
      </c>
      <c r="S1268" s="13" t="s">
        <v>36</v>
      </c>
      <c r="T1268" s="13" t="s">
        <v>64</v>
      </c>
      <c r="U1268" s="13" t="s">
        <v>65</v>
      </c>
      <c r="V1268" s="13" t="s">
        <v>108</v>
      </c>
      <c r="W1268" s="13" t="s">
        <v>95</v>
      </c>
      <c r="X1268" s="192">
        <v>8250000</v>
      </c>
      <c r="Y1268" s="196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85">
        <f t="shared" si="291"/>
        <v>79643.520000000004</v>
      </c>
      <c r="AD1268" s="141">
        <v>0.12570000000000001</v>
      </c>
      <c r="AE1268" s="186">
        <f t="shared" si="292"/>
        <v>0</v>
      </c>
      <c r="AF1268" s="186" t="str">
        <f>IF(AND(COUNTIFS($J$18:J1268,J1268)=1,AE1268=1),1,"")</f>
        <v/>
      </c>
      <c r="AG1268" s="186" t="str">
        <f>IF(C1268="","",IF(AND(COUNTIFS($J$18:J1268,J1268)=1,C1268&lt;&gt;""),1,""))</f>
        <v/>
      </c>
      <c r="AH1268" s="186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1426</v>
      </c>
      <c r="AP1268" s="28" t="str">
        <f t="shared" si="296"/>
        <v>20211</v>
      </c>
      <c r="AQ1268" s="28" t="str">
        <f t="shared" si="297"/>
        <v>20211JPY</v>
      </c>
      <c r="AR1268" s="214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35</v>
      </c>
      <c r="B1269" s="179">
        <v>2020</v>
      </c>
      <c r="C1269" s="179">
        <v>11</v>
      </c>
      <c r="D1269" s="39" t="str">
        <f t="shared" si="303"/>
        <v>Q3</v>
      </c>
      <c r="E1269" s="13" t="s">
        <v>35</v>
      </c>
      <c r="F1269" s="179">
        <v>2021</v>
      </c>
      <c r="G1269" s="179">
        <v>1</v>
      </c>
      <c r="H1269" s="191"/>
      <c r="I1269" s="39" t="str">
        <f t="shared" si="289"/>
        <v>Q4</v>
      </c>
      <c r="J1269" s="191" t="s">
        <v>1436</v>
      </c>
      <c r="K1269" s="191" t="s">
        <v>713</v>
      </c>
      <c r="L1269" s="17" t="s">
        <v>54</v>
      </c>
      <c r="M1269" s="13" t="s">
        <v>46</v>
      </c>
      <c r="N1269" s="13">
        <v>1</v>
      </c>
      <c r="O1269" s="13"/>
      <c r="P1269" s="39" t="str">
        <f t="shared" si="290"/>
        <v>MAIN UNIT</v>
      </c>
      <c r="Q1269" s="13" t="s">
        <v>47</v>
      </c>
      <c r="R1269" s="13" t="s">
        <v>48</v>
      </c>
      <c r="S1269" s="13" t="s">
        <v>36</v>
      </c>
      <c r="T1269" s="13" t="s">
        <v>64</v>
      </c>
      <c r="U1269" s="13" t="s">
        <v>65</v>
      </c>
      <c r="V1269" s="13" t="s">
        <v>108</v>
      </c>
      <c r="W1269" s="13" t="s">
        <v>95</v>
      </c>
      <c r="X1269" s="192">
        <v>8250000</v>
      </c>
      <c r="Y1269" s="196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85">
        <f t="shared" si="291"/>
        <v>79643.520000000004</v>
      </c>
      <c r="AD1269" s="141">
        <v>0.12570000000000001</v>
      </c>
      <c r="AE1269" s="186">
        <f t="shared" si="292"/>
        <v>0</v>
      </c>
      <c r="AF1269" s="186" t="str">
        <f>IF(AND(COUNTIFS($J$18:J1269,J1269)=1,AE1269=1),1,"")</f>
        <v/>
      </c>
      <c r="AG1269" s="186" t="str">
        <f>IF(C1269="","",IF(AND(COUNTIFS($J$18:J1269,J1269)=1,C1269&lt;&gt;""),1,""))</f>
        <v/>
      </c>
      <c r="AH1269" s="186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1426</v>
      </c>
      <c r="AP1269" s="28" t="str">
        <f t="shared" si="296"/>
        <v>20211</v>
      </c>
      <c r="AQ1269" s="28" t="str">
        <f t="shared" si="297"/>
        <v>20211JPY</v>
      </c>
      <c r="AR1269" s="214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35</v>
      </c>
      <c r="B1270" s="179">
        <v>2020</v>
      </c>
      <c r="C1270" s="179">
        <v>11</v>
      </c>
      <c r="D1270" s="39" t="str">
        <f t="shared" si="303"/>
        <v>Q3</v>
      </c>
      <c r="E1270" s="13" t="s">
        <v>35</v>
      </c>
      <c r="F1270" s="179">
        <v>2021</v>
      </c>
      <c r="G1270" s="179">
        <v>1</v>
      </c>
      <c r="H1270" s="191"/>
      <c r="I1270" s="39" t="str">
        <f t="shared" si="289"/>
        <v>Q4</v>
      </c>
      <c r="J1270" s="191" t="s">
        <v>1438</v>
      </c>
      <c r="K1270" s="191" t="s">
        <v>369</v>
      </c>
      <c r="L1270" s="17" t="s">
        <v>78</v>
      </c>
      <c r="M1270" s="13" t="s">
        <v>46</v>
      </c>
      <c r="N1270" s="13">
        <v>1</v>
      </c>
      <c r="O1270" s="13"/>
      <c r="P1270" s="39" t="str">
        <f t="shared" si="290"/>
        <v>MAIN UNIT</v>
      </c>
      <c r="Q1270" s="13" t="s">
        <v>47</v>
      </c>
      <c r="R1270" s="13" t="s">
        <v>48</v>
      </c>
      <c r="S1270" s="13" t="s">
        <v>36</v>
      </c>
      <c r="T1270" s="13" t="s">
        <v>64</v>
      </c>
      <c r="U1270" s="13" t="s">
        <v>65</v>
      </c>
      <c r="V1270" s="13" t="s">
        <v>66</v>
      </c>
      <c r="W1270" s="13" t="s">
        <v>95</v>
      </c>
      <c r="X1270" s="192">
        <v>15081320</v>
      </c>
      <c r="Y1270" s="196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85">
        <f t="shared" si="291"/>
        <v>200723.92366080001</v>
      </c>
      <c r="AD1270" s="141">
        <v>0.17330000000000001</v>
      </c>
      <c r="AE1270" s="186">
        <f t="shared" si="292"/>
        <v>0</v>
      </c>
      <c r="AF1270" s="186" t="str">
        <f>IF(AND(COUNTIFS($J$18:J1270,J1270)=1,AE1270=1),1,"")</f>
        <v/>
      </c>
      <c r="AG1270" s="186">
        <f>IF(C1270="","",IF(AND(COUNTIFS($J$18:J1270,J1270)=1,C1270&lt;&gt;""),1,""))</f>
        <v>1</v>
      </c>
      <c r="AH1270" s="186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214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35</v>
      </c>
      <c r="B1271" s="179">
        <v>2020</v>
      </c>
      <c r="C1271" s="179">
        <v>11</v>
      </c>
      <c r="D1271" s="39" t="str">
        <f t="shared" si="303"/>
        <v>Q3</v>
      </c>
      <c r="E1271" s="13" t="s">
        <v>35</v>
      </c>
      <c r="F1271" s="179">
        <v>2021</v>
      </c>
      <c r="G1271" s="179">
        <v>1</v>
      </c>
      <c r="H1271" s="191"/>
      <c r="I1271" s="39" t="str">
        <f t="shared" si="289"/>
        <v>Q4</v>
      </c>
      <c r="J1271" s="191" t="s">
        <v>1438</v>
      </c>
      <c r="K1271" s="191" t="s">
        <v>369</v>
      </c>
      <c r="L1271" s="17" t="s">
        <v>78</v>
      </c>
      <c r="M1271" s="13" t="s">
        <v>46</v>
      </c>
      <c r="N1271" s="13">
        <v>1</v>
      </c>
      <c r="O1271" s="13"/>
      <c r="P1271" s="39" t="str">
        <f t="shared" si="290"/>
        <v>MAIN UNIT</v>
      </c>
      <c r="Q1271" s="13" t="s">
        <v>47</v>
      </c>
      <c r="R1271" s="13" t="s">
        <v>48</v>
      </c>
      <c r="S1271" s="13" t="s">
        <v>36</v>
      </c>
      <c r="T1271" s="13" t="s">
        <v>64</v>
      </c>
      <c r="U1271" s="13" t="s">
        <v>65</v>
      </c>
      <c r="V1271" s="13" t="s">
        <v>66</v>
      </c>
      <c r="W1271" s="13" t="s">
        <v>95</v>
      </c>
      <c r="X1271" s="192">
        <v>15081320</v>
      </c>
      <c r="Y1271" s="196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85">
        <f t="shared" si="291"/>
        <v>200723.92366080001</v>
      </c>
      <c r="AD1271" s="141">
        <v>0.17330000000000001</v>
      </c>
      <c r="AE1271" s="186">
        <f t="shared" si="292"/>
        <v>0</v>
      </c>
      <c r="AF1271" s="186" t="str">
        <f>IF(AND(COUNTIFS($J$18:J1271,J1271)=1,AE1271=1),1,"")</f>
        <v/>
      </c>
      <c r="AG1271" s="186" t="str">
        <f>IF(C1271="","",IF(AND(COUNTIFS($J$18:J1271,J1271)=1,C1271&lt;&gt;""),1,""))</f>
        <v/>
      </c>
      <c r="AH1271" s="186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214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35</v>
      </c>
      <c r="B1272" s="179">
        <v>2020</v>
      </c>
      <c r="C1272" s="179">
        <v>11</v>
      </c>
      <c r="D1272" s="39" t="str">
        <f t="shared" si="303"/>
        <v>Q3</v>
      </c>
      <c r="E1272" s="13" t="s">
        <v>35</v>
      </c>
      <c r="F1272" s="179">
        <v>2021</v>
      </c>
      <c r="G1272" s="179">
        <v>1</v>
      </c>
      <c r="H1272" s="191"/>
      <c r="I1272" s="39" t="str">
        <f t="shared" si="289"/>
        <v>Q4</v>
      </c>
      <c r="J1272" s="191" t="s">
        <v>1439</v>
      </c>
      <c r="K1272" s="191" t="s">
        <v>1440</v>
      </c>
      <c r="L1272" s="17" t="s">
        <v>54</v>
      </c>
      <c r="M1272" s="13" t="s">
        <v>46</v>
      </c>
      <c r="N1272" s="13">
        <v>1</v>
      </c>
      <c r="O1272" s="13"/>
      <c r="P1272" s="39" t="str">
        <f t="shared" si="290"/>
        <v>MAIN UNIT</v>
      </c>
      <c r="Q1272" s="13" t="s">
        <v>55</v>
      </c>
      <c r="R1272" s="13" t="s">
        <v>48</v>
      </c>
      <c r="S1272" s="13" t="s">
        <v>36</v>
      </c>
      <c r="T1272" s="13" t="s">
        <v>64</v>
      </c>
      <c r="U1272" s="13" t="s">
        <v>65</v>
      </c>
      <c r="V1272" s="13" t="s">
        <v>98</v>
      </c>
      <c r="W1272" s="13" t="s">
        <v>95</v>
      </c>
      <c r="X1272" s="192">
        <v>10425000</v>
      </c>
      <c r="Y1272" s="196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85">
        <f t="shared" si="291"/>
        <v>96316.991999999984</v>
      </c>
      <c r="AD1272" s="141">
        <v>0.1203</v>
      </c>
      <c r="AE1272" s="186">
        <f t="shared" si="292"/>
        <v>1</v>
      </c>
      <c r="AF1272" s="186">
        <f>IF(AND(COUNTIFS($J$18:J1272,J1272)=1,AE1272=1),1,"")</f>
        <v>1</v>
      </c>
      <c r="AG1272" s="186">
        <f>IF(C1272="","",IF(AND(COUNTIFS($J$18:J1272,J1272)=1,C1272&lt;&gt;""),1,""))</f>
        <v>1</v>
      </c>
      <c r="AH1272" s="186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214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35</v>
      </c>
      <c r="B1273" s="179">
        <v>2020</v>
      </c>
      <c r="C1273" s="179">
        <v>11</v>
      </c>
      <c r="D1273" s="39" t="str">
        <f t="shared" si="303"/>
        <v>Q3</v>
      </c>
      <c r="E1273" s="13" t="s">
        <v>35</v>
      </c>
      <c r="F1273" s="179">
        <v>2021</v>
      </c>
      <c r="G1273" s="179">
        <v>1</v>
      </c>
      <c r="H1273" s="191"/>
      <c r="I1273" s="39" t="str">
        <f t="shared" si="289"/>
        <v>Q4</v>
      </c>
      <c r="J1273" s="191" t="s">
        <v>1439</v>
      </c>
      <c r="K1273" s="191" t="s">
        <v>1440</v>
      </c>
      <c r="L1273" s="17" t="s">
        <v>78</v>
      </c>
      <c r="M1273" s="13" t="s">
        <v>46</v>
      </c>
      <c r="N1273" s="13">
        <v>1</v>
      </c>
      <c r="O1273" s="13"/>
      <c r="P1273" s="39" t="str">
        <f t="shared" si="290"/>
        <v>MAIN UNIT</v>
      </c>
      <c r="Q1273" s="13" t="s">
        <v>55</v>
      </c>
      <c r="R1273" s="13" t="s">
        <v>48</v>
      </c>
      <c r="S1273" s="13" t="s">
        <v>36</v>
      </c>
      <c r="T1273" s="13" t="s">
        <v>64</v>
      </c>
      <c r="U1273" s="13" t="s">
        <v>65</v>
      </c>
      <c r="V1273" s="13" t="s">
        <v>98</v>
      </c>
      <c r="W1273" s="13" t="s">
        <v>95</v>
      </c>
      <c r="X1273" s="192">
        <v>13000000</v>
      </c>
      <c r="Y1273" s="196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85">
        <f t="shared" si="291"/>
        <v>120107.51999999999</v>
      </c>
      <c r="AD1273" s="141">
        <v>0.1203</v>
      </c>
      <c r="AE1273" s="186">
        <f t="shared" si="292"/>
        <v>1</v>
      </c>
      <c r="AF1273" s="186" t="str">
        <f>IF(AND(COUNTIFS($J$18:J1273,J1273)=1,AE1273=1),1,"")</f>
        <v/>
      </c>
      <c r="AG1273" s="186" t="str">
        <f>IF(C1273="","",IF(AND(COUNTIFS($J$18:J1273,J1273)=1,C1273&lt;&gt;""),1,""))</f>
        <v/>
      </c>
      <c r="AH1273" s="186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214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35</v>
      </c>
      <c r="B1274" s="179">
        <v>2020</v>
      </c>
      <c r="C1274" s="179">
        <v>11</v>
      </c>
      <c r="D1274" s="39" t="str">
        <f t="shared" si="303"/>
        <v>Q3</v>
      </c>
      <c r="E1274" s="13" t="s">
        <v>35</v>
      </c>
      <c r="F1274" s="179">
        <v>2021</v>
      </c>
      <c r="G1274" s="179">
        <v>2</v>
      </c>
      <c r="H1274" s="191"/>
      <c r="I1274" s="39" t="str">
        <f t="shared" si="289"/>
        <v>Q4</v>
      </c>
      <c r="J1274" s="191" t="s">
        <v>1441</v>
      </c>
      <c r="K1274" s="191" t="s">
        <v>1442</v>
      </c>
      <c r="L1274" s="17" t="s">
        <v>78</v>
      </c>
      <c r="M1274" s="13" t="s">
        <v>46</v>
      </c>
      <c r="N1274" s="13">
        <v>1</v>
      </c>
      <c r="O1274" s="13"/>
      <c r="P1274" s="39" t="str">
        <f t="shared" si="290"/>
        <v>MAIN UNIT</v>
      </c>
      <c r="Q1274" s="13" t="s">
        <v>55</v>
      </c>
      <c r="R1274" s="13" t="s">
        <v>48</v>
      </c>
      <c r="S1274" s="13" t="s">
        <v>36</v>
      </c>
      <c r="T1274" s="13" t="s">
        <v>64</v>
      </c>
      <c r="U1274" s="13" t="s">
        <v>65</v>
      </c>
      <c r="V1274" s="13" t="s">
        <v>98</v>
      </c>
      <c r="W1274" s="13" t="s">
        <v>95</v>
      </c>
      <c r="X1274" s="192">
        <v>13000000</v>
      </c>
      <c r="Y1274" s="196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85">
        <f t="shared" si="291"/>
        <v>122422.04</v>
      </c>
      <c r="AD1274" s="141">
        <v>0.1244</v>
      </c>
      <c r="AE1274" s="186">
        <f t="shared" si="292"/>
        <v>1</v>
      </c>
      <c r="AF1274" s="186">
        <f>IF(AND(COUNTIFS($J$18:J1274,J1274)=1,AE1274=1),1,"")</f>
        <v>1</v>
      </c>
      <c r="AG1274" s="186">
        <f>IF(C1274="","",IF(AND(COUNTIFS($J$18:J1274,J1274)=1,C1274&lt;&gt;""),1,""))</f>
        <v>1</v>
      </c>
      <c r="AH1274" s="186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214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35</v>
      </c>
      <c r="B1275" s="179">
        <v>2020</v>
      </c>
      <c r="C1275" s="179">
        <v>11</v>
      </c>
      <c r="D1275" s="39" t="str">
        <f t="shared" si="303"/>
        <v>Q3</v>
      </c>
      <c r="E1275" s="13" t="s">
        <v>35</v>
      </c>
      <c r="F1275" s="179">
        <v>2021</v>
      </c>
      <c r="G1275" s="179">
        <v>2</v>
      </c>
      <c r="H1275" s="191"/>
      <c r="I1275" s="39" t="str">
        <f t="shared" si="289"/>
        <v>Q4</v>
      </c>
      <c r="J1275" s="191" t="s">
        <v>1441</v>
      </c>
      <c r="K1275" s="191" t="s">
        <v>1442</v>
      </c>
      <c r="L1275" s="17" t="s">
        <v>54</v>
      </c>
      <c r="M1275" s="13" t="s">
        <v>46</v>
      </c>
      <c r="N1275" s="13">
        <v>1</v>
      </c>
      <c r="O1275" s="13"/>
      <c r="P1275" s="39" t="str">
        <f t="shared" si="290"/>
        <v>MAIN UNIT</v>
      </c>
      <c r="Q1275" s="13" t="s">
        <v>55</v>
      </c>
      <c r="R1275" s="13" t="s">
        <v>48</v>
      </c>
      <c r="S1275" s="13" t="s">
        <v>36</v>
      </c>
      <c r="T1275" s="13" t="s">
        <v>64</v>
      </c>
      <c r="U1275" s="13" t="s">
        <v>65</v>
      </c>
      <c r="V1275" s="13" t="s">
        <v>98</v>
      </c>
      <c r="W1275" s="13" t="s">
        <v>95</v>
      </c>
      <c r="X1275" s="192">
        <v>9000000</v>
      </c>
      <c r="Y1275" s="196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85">
        <f t="shared" si="291"/>
        <v>84753.72</v>
      </c>
      <c r="AD1275" s="141">
        <v>0.1244</v>
      </c>
      <c r="AE1275" s="186">
        <f t="shared" si="292"/>
        <v>1</v>
      </c>
      <c r="AF1275" s="186" t="str">
        <f>IF(AND(COUNTIFS($J$18:J1275,J1275)=1,AE1275=1),1,"")</f>
        <v/>
      </c>
      <c r="AG1275" s="186" t="str">
        <f>IF(C1275="","",IF(AND(COUNTIFS($J$18:J1275,J1275)=1,C1275&lt;&gt;""),1,""))</f>
        <v/>
      </c>
      <c r="AH1275" s="186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214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35</v>
      </c>
      <c r="B1276" s="179">
        <v>2020</v>
      </c>
      <c r="C1276" s="179">
        <v>11</v>
      </c>
      <c r="D1276" s="39" t="str">
        <f t="shared" si="303"/>
        <v>Q3</v>
      </c>
      <c r="E1276" s="13" t="s">
        <v>35</v>
      </c>
      <c r="F1276" s="179">
        <v>2021</v>
      </c>
      <c r="G1276" s="179">
        <v>1</v>
      </c>
      <c r="H1276" s="191"/>
      <c r="I1276" s="39" t="str">
        <f t="shared" si="289"/>
        <v>Q4</v>
      </c>
      <c r="J1276" s="191" t="s">
        <v>1390</v>
      </c>
      <c r="K1276" s="191" t="s">
        <v>1391</v>
      </c>
      <c r="L1276" s="17" t="s">
        <v>54</v>
      </c>
      <c r="M1276" s="13" t="s">
        <v>46</v>
      </c>
      <c r="N1276" s="13">
        <v>1</v>
      </c>
      <c r="O1276" s="13"/>
      <c r="P1276" s="39" t="str">
        <f t="shared" si="290"/>
        <v>MAIN UNIT</v>
      </c>
      <c r="Q1276" s="13" t="s">
        <v>47</v>
      </c>
      <c r="R1276" s="13" t="s">
        <v>48</v>
      </c>
      <c r="S1276" s="13" t="s">
        <v>37</v>
      </c>
      <c r="T1276" s="13" t="s">
        <v>87</v>
      </c>
      <c r="U1276" s="13" t="s">
        <v>57</v>
      </c>
      <c r="V1276" s="13" t="s">
        <v>80</v>
      </c>
      <c r="W1276" s="13" t="s">
        <v>50</v>
      </c>
      <c r="X1276" s="192">
        <v>540000</v>
      </c>
      <c r="Y1276" s="196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85">
        <f t="shared" si="291"/>
        <v>69482.94690265489</v>
      </c>
      <c r="AD1276" s="141">
        <v>0.1227</v>
      </c>
      <c r="AE1276" s="186">
        <f t="shared" si="292"/>
        <v>0</v>
      </c>
      <c r="AF1276" s="186" t="str">
        <f>IF(AND(COUNTIFS($J$18:J1276,J1276)=1,AE1276=1),1,"")</f>
        <v/>
      </c>
      <c r="AG1276" s="186" t="str">
        <f>IF(C1276="","",IF(AND(COUNTIFS($J$18:J1276,J1276)=1,C1276&lt;&gt;""),1,""))</f>
        <v/>
      </c>
      <c r="AH1276" s="186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214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35</v>
      </c>
      <c r="B1277" s="179">
        <v>2020</v>
      </c>
      <c r="C1277" s="179">
        <v>11</v>
      </c>
      <c r="D1277" s="39" t="str">
        <f t="shared" si="303"/>
        <v>Q3</v>
      </c>
      <c r="E1277" s="13" t="s">
        <v>35</v>
      </c>
      <c r="F1277" s="179">
        <v>2021</v>
      </c>
      <c r="G1277" s="179">
        <v>1</v>
      </c>
      <c r="H1277" s="191"/>
      <c r="I1277" s="39" t="str">
        <f t="shared" si="289"/>
        <v>Q4</v>
      </c>
      <c r="J1277" s="191" t="s">
        <v>1390</v>
      </c>
      <c r="K1277" s="191" t="s">
        <v>1391</v>
      </c>
      <c r="L1277" s="17" t="s">
        <v>54</v>
      </c>
      <c r="M1277" s="13" t="s">
        <v>46</v>
      </c>
      <c r="N1277" s="13">
        <v>1</v>
      </c>
      <c r="O1277" s="13"/>
      <c r="P1277" s="39" t="str">
        <f t="shared" si="290"/>
        <v>MAIN UNIT</v>
      </c>
      <c r="Q1277" s="13" t="s">
        <v>47</v>
      </c>
      <c r="R1277" s="13" t="s">
        <v>48</v>
      </c>
      <c r="S1277" s="13" t="s">
        <v>37</v>
      </c>
      <c r="T1277" s="13" t="s">
        <v>87</v>
      </c>
      <c r="U1277" s="13" t="s">
        <v>57</v>
      </c>
      <c r="V1277" s="13" t="s">
        <v>80</v>
      </c>
      <c r="W1277" s="13" t="s">
        <v>50</v>
      </c>
      <c r="X1277" s="192">
        <v>540000</v>
      </c>
      <c r="Y1277" s="196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85">
        <f t="shared" si="291"/>
        <v>69482.94690265489</v>
      </c>
      <c r="AD1277" s="141">
        <v>0.1227</v>
      </c>
      <c r="AE1277" s="186">
        <f t="shared" si="292"/>
        <v>0</v>
      </c>
      <c r="AF1277" s="186" t="str">
        <f>IF(AND(COUNTIFS($J$18:J1277,J1277)=1,AE1277=1),1,"")</f>
        <v/>
      </c>
      <c r="AG1277" s="186" t="str">
        <f>IF(C1277="","",IF(AND(COUNTIFS($J$18:J1277,J1277)=1,C1277&lt;&gt;""),1,""))</f>
        <v/>
      </c>
      <c r="AH1277" s="186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214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35</v>
      </c>
      <c r="B1278" s="179">
        <v>2020</v>
      </c>
      <c r="C1278" s="179">
        <v>11</v>
      </c>
      <c r="D1278" s="39" t="str">
        <f t="shared" si="303"/>
        <v>Q3</v>
      </c>
      <c r="E1278" s="13" t="s">
        <v>35</v>
      </c>
      <c r="F1278" s="179">
        <v>2021</v>
      </c>
      <c r="G1278" s="179">
        <v>1</v>
      </c>
      <c r="H1278" s="191"/>
      <c r="I1278" s="39" t="str">
        <f t="shared" si="289"/>
        <v>Q4</v>
      </c>
      <c r="J1278" s="191" t="s">
        <v>1443</v>
      </c>
      <c r="K1278" s="191" t="s">
        <v>1444</v>
      </c>
      <c r="L1278" s="17" t="s">
        <v>54</v>
      </c>
      <c r="M1278" s="13" t="s">
        <v>46</v>
      </c>
      <c r="N1278" s="13">
        <v>1</v>
      </c>
      <c r="O1278" s="13"/>
      <c r="P1278" s="39" t="str">
        <f t="shared" si="290"/>
        <v>MAIN UNIT</v>
      </c>
      <c r="Q1278" s="13" t="s">
        <v>47</v>
      </c>
      <c r="R1278" s="13" t="s">
        <v>48</v>
      </c>
      <c r="S1278" s="13" t="s">
        <v>39</v>
      </c>
      <c r="T1278" s="13" t="s">
        <v>161</v>
      </c>
      <c r="U1278" s="13" t="s">
        <v>162</v>
      </c>
      <c r="V1278" s="13" t="s">
        <v>163</v>
      </c>
      <c r="W1278" s="13" t="s">
        <v>50</v>
      </c>
      <c r="X1278" s="192">
        <v>550000</v>
      </c>
      <c r="Y1278" s="196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85">
        <f t="shared" si="291"/>
        <v>57850.022123893817</v>
      </c>
      <c r="AD1278" s="141">
        <v>0.1003</v>
      </c>
      <c r="AE1278" s="186">
        <f t="shared" si="292"/>
        <v>0</v>
      </c>
      <c r="AF1278" s="186" t="str">
        <f>IF(AND(COUNTIFS($J$18:J1278,J1278)=1,AE1278=1),1,"")</f>
        <v/>
      </c>
      <c r="AG1278" s="186">
        <f>IF(C1278="","",IF(AND(COUNTIFS($J$18:J1278,J1278)=1,C1278&lt;&gt;""),1,""))</f>
        <v>1</v>
      </c>
      <c r="AH1278" s="186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214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35</v>
      </c>
      <c r="B1279" s="179">
        <v>2020</v>
      </c>
      <c r="C1279" s="179">
        <v>11</v>
      </c>
      <c r="D1279" s="39" t="str">
        <f t="shared" si="303"/>
        <v>Q3</v>
      </c>
      <c r="E1279" s="13" t="s">
        <v>35</v>
      </c>
      <c r="F1279" s="179">
        <v>2021</v>
      </c>
      <c r="G1279" s="179">
        <v>1</v>
      </c>
      <c r="H1279" s="191"/>
      <c r="I1279" s="39" t="str">
        <f t="shared" si="289"/>
        <v>Q4</v>
      </c>
      <c r="J1279" s="191" t="s">
        <v>1445</v>
      </c>
      <c r="K1279" s="191" t="s">
        <v>1446</v>
      </c>
      <c r="L1279" s="17" t="s">
        <v>54</v>
      </c>
      <c r="M1279" s="13" t="s">
        <v>46</v>
      </c>
      <c r="N1279" s="13">
        <v>1</v>
      </c>
      <c r="O1279" s="13"/>
      <c r="P1279" s="39" t="str">
        <f t="shared" si="290"/>
        <v>MAIN UNIT</v>
      </c>
      <c r="Q1279" s="13" t="s">
        <v>47</v>
      </c>
      <c r="R1279" s="13" t="s">
        <v>48</v>
      </c>
      <c r="S1279" s="13" t="s">
        <v>36</v>
      </c>
      <c r="T1279" s="13" t="s">
        <v>64</v>
      </c>
      <c r="U1279" s="13" t="s">
        <v>65</v>
      </c>
      <c r="V1279" s="13" t="s">
        <v>288</v>
      </c>
      <c r="W1279" s="13" t="s">
        <v>95</v>
      </c>
      <c r="X1279" s="192">
        <v>7186000</v>
      </c>
      <c r="Y1279" s="196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85">
        <f t="shared" si="291"/>
        <v>76325.667839999995</v>
      </c>
      <c r="AD1279" s="141">
        <v>0.13830000000000001</v>
      </c>
      <c r="AE1279" s="186">
        <f t="shared" si="292"/>
        <v>0</v>
      </c>
      <c r="AF1279" s="186" t="str">
        <f>IF(AND(COUNTIFS($J$18:J1279,J1279)=1,AE1279=1),1,"")</f>
        <v/>
      </c>
      <c r="AG1279" s="186">
        <f>IF(C1279="","",IF(AND(COUNTIFS($J$18:J1279,J1279)=1,C1279&lt;&gt;""),1,""))</f>
        <v>1</v>
      </c>
      <c r="AH1279" s="186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214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35</v>
      </c>
      <c r="B1280" s="179">
        <v>2020</v>
      </c>
      <c r="C1280" s="179">
        <v>11</v>
      </c>
      <c r="D1280" s="39" t="str">
        <f t="shared" si="303"/>
        <v>Q3</v>
      </c>
      <c r="E1280" s="13" t="s">
        <v>35</v>
      </c>
      <c r="F1280" s="179">
        <v>2021</v>
      </c>
      <c r="G1280" s="179">
        <v>3</v>
      </c>
      <c r="H1280" s="191"/>
      <c r="I1280" s="39" t="str">
        <f t="shared" si="289"/>
        <v>Q4</v>
      </c>
      <c r="J1280" s="191" t="s">
        <v>1447</v>
      </c>
      <c r="K1280" s="191" t="s">
        <v>1448</v>
      </c>
      <c r="L1280" s="17" t="s">
        <v>54</v>
      </c>
      <c r="M1280" s="13" t="s">
        <v>46</v>
      </c>
      <c r="N1280" s="13">
        <v>1</v>
      </c>
      <c r="O1280" s="13"/>
      <c r="P1280" s="39" t="str">
        <f t="shared" si="290"/>
        <v>MAIN UNIT</v>
      </c>
      <c r="Q1280" s="13" t="s">
        <v>55</v>
      </c>
      <c r="R1280" s="13" t="s">
        <v>48</v>
      </c>
      <c r="S1280" s="13" t="s">
        <v>36</v>
      </c>
      <c r="T1280" s="13" t="s">
        <v>64</v>
      </c>
      <c r="U1280" s="13" t="s">
        <v>65</v>
      </c>
      <c r="V1280" s="13" t="s">
        <v>98</v>
      </c>
      <c r="W1280" s="13" t="s">
        <v>95</v>
      </c>
      <c r="X1280" s="192">
        <v>7000000</v>
      </c>
      <c r="Y1280" s="196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85">
        <f t="shared" si="291"/>
        <v>59242.400000000001</v>
      </c>
      <c r="AD1280" s="141">
        <v>0.11360000000000001</v>
      </c>
      <c r="AE1280" s="186">
        <f t="shared" si="292"/>
        <v>1</v>
      </c>
      <c r="AF1280" s="186">
        <f>IF(AND(COUNTIFS($J$18:J1280,J1280)=1,AE1280=1),1,"")</f>
        <v>1</v>
      </c>
      <c r="AG1280" s="186">
        <f>IF(C1280="","",IF(AND(COUNTIFS($J$18:J1280,J1280)=1,C1280&lt;&gt;""),1,""))</f>
        <v>1</v>
      </c>
      <c r="AH1280" s="186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214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35</v>
      </c>
      <c r="B1281" s="179">
        <v>2020</v>
      </c>
      <c r="C1281" s="179">
        <v>11</v>
      </c>
      <c r="D1281" s="39" t="str">
        <f t="shared" si="303"/>
        <v>Q3</v>
      </c>
      <c r="E1281" s="13" t="s">
        <v>35</v>
      </c>
      <c r="F1281" s="179">
        <v>2021</v>
      </c>
      <c r="G1281" s="179">
        <v>1</v>
      </c>
      <c r="H1281" s="191"/>
      <c r="I1281" s="39" t="str">
        <f t="shared" si="289"/>
        <v>Q4</v>
      </c>
      <c r="J1281" s="191" t="s">
        <v>1449</v>
      </c>
      <c r="K1281" s="191" t="s">
        <v>1450</v>
      </c>
      <c r="L1281" s="17" t="s">
        <v>54</v>
      </c>
      <c r="M1281" s="13" t="s">
        <v>46</v>
      </c>
      <c r="N1281" s="13">
        <v>1</v>
      </c>
      <c r="O1281" s="13"/>
      <c r="P1281" s="39" t="str">
        <f t="shared" si="290"/>
        <v>MAIN UNIT</v>
      </c>
      <c r="Q1281" s="13" t="s">
        <v>55</v>
      </c>
      <c r="R1281" s="13" t="s">
        <v>48</v>
      </c>
      <c r="S1281" s="13" t="s">
        <v>36</v>
      </c>
      <c r="T1281" s="13" t="s">
        <v>64</v>
      </c>
      <c r="U1281" s="13" t="s">
        <v>65</v>
      </c>
      <c r="V1281" s="13" t="s">
        <v>288</v>
      </c>
      <c r="W1281" s="13" t="s">
        <v>95</v>
      </c>
      <c r="X1281" s="192">
        <v>7940000</v>
      </c>
      <c r="Y1281" s="196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85">
        <f t="shared" si="291"/>
        <v>77809.459199999998</v>
      </c>
      <c r="AD1281" s="141">
        <v>0.12759999999999999</v>
      </c>
      <c r="AE1281" s="186">
        <f t="shared" si="292"/>
        <v>1</v>
      </c>
      <c r="AF1281" s="186">
        <f>IF(AND(COUNTIFS($J$18:J1281,J1281)=1,AE1281=1),1,"")</f>
        <v>1</v>
      </c>
      <c r="AG1281" s="186">
        <f>IF(C1281="","",IF(AND(COUNTIFS($J$18:J1281,J1281)=1,C1281&lt;&gt;""),1,""))</f>
        <v>1</v>
      </c>
      <c r="AH1281" s="186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214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35</v>
      </c>
      <c r="B1282" s="179">
        <v>2020</v>
      </c>
      <c r="C1282" s="179">
        <v>11</v>
      </c>
      <c r="D1282" s="39" t="str">
        <f t="shared" si="303"/>
        <v>Q3</v>
      </c>
      <c r="E1282" s="13" t="s">
        <v>35</v>
      </c>
      <c r="F1282" s="179">
        <v>2021</v>
      </c>
      <c r="G1282" s="179">
        <v>1</v>
      </c>
      <c r="H1282" s="191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1" t="s">
        <v>1449</v>
      </c>
      <c r="K1282" s="191" t="s">
        <v>1450</v>
      </c>
      <c r="L1282" s="17" t="s">
        <v>54</v>
      </c>
      <c r="M1282" s="13" t="s">
        <v>46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55</v>
      </c>
      <c r="R1282" s="13" t="s">
        <v>48</v>
      </c>
      <c r="S1282" s="13" t="s">
        <v>36</v>
      </c>
      <c r="T1282" s="13" t="s">
        <v>64</v>
      </c>
      <c r="U1282" s="13" t="s">
        <v>65</v>
      </c>
      <c r="V1282" s="13" t="s">
        <v>288</v>
      </c>
      <c r="W1282" s="13" t="s">
        <v>95</v>
      </c>
      <c r="X1282" s="192">
        <v>7940000</v>
      </c>
      <c r="Y1282" s="196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85">
        <f t="shared" ref="AC1282:AC1345" si="307">IF(R1282&lt;&gt;"",AB1282*AD1282,"")</f>
        <v>77809.459199999998</v>
      </c>
      <c r="AD1282" s="141">
        <v>0.12759999999999999</v>
      </c>
      <c r="AE1282" s="186">
        <f t="shared" ref="AE1282:AE1345" si="308">IF(Q1282="","",IF(Q1282="Yes",1,0))</f>
        <v>1</v>
      </c>
      <c r="AF1282" s="186" t="str">
        <f>IF(AND(COUNTIFS($J$18:J1282,J1282)=1,AE1282=1),1,"")</f>
        <v/>
      </c>
      <c r="AG1282" s="186" t="str">
        <f>IF(C1282="","",IF(AND(COUNTIFS($J$18:J1282,J1282)=1,C1282&lt;&gt;""),1,""))</f>
        <v/>
      </c>
      <c r="AH1282" s="186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214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35</v>
      </c>
      <c r="B1283" s="179">
        <v>2020</v>
      </c>
      <c r="C1283" s="179">
        <v>11</v>
      </c>
      <c r="D1283" s="39" t="str">
        <f t="shared" si="303"/>
        <v>Q3</v>
      </c>
      <c r="E1283" s="13" t="s">
        <v>35</v>
      </c>
      <c r="F1283" s="179">
        <v>2021</v>
      </c>
      <c r="G1283" s="179">
        <v>2</v>
      </c>
      <c r="H1283" s="191"/>
      <c r="I1283" s="39" t="str">
        <f t="shared" si="305"/>
        <v>Q4</v>
      </c>
      <c r="J1283" s="191" t="s">
        <v>1449</v>
      </c>
      <c r="K1283" s="191" t="s">
        <v>1450</v>
      </c>
      <c r="L1283" s="17" t="s">
        <v>54</v>
      </c>
      <c r="M1283" s="13" t="s">
        <v>46</v>
      </c>
      <c r="N1283" s="13">
        <v>1</v>
      </c>
      <c r="O1283" s="13"/>
      <c r="P1283" s="39" t="str">
        <f t="shared" si="306"/>
        <v>MAIN UNIT</v>
      </c>
      <c r="Q1283" s="13" t="s">
        <v>455</v>
      </c>
      <c r="R1283" s="13" t="s">
        <v>48</v>
      </c>
      <c r="S1283" s="13" t="s">
        <v>36</v>
      </c>
      <c r="T1283" s="13" t="s">
        <v>64</v>
      </c>
      <c r="U1283" s="13" t="s">
        <v>65</v>
      </c>
      <c r="V1283" s="13" t="s">
        <v>288</v>
      </c>
      <c r="W1283" s="13" t="s">
        <v>95</v>
      </c>
      <c r="X1283" s="192">
        <v>7940000</v>
      </c>
      <c r="Y1283" s="196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85">
        <f t="shared" si="307"/>
        <v>76695.000799999994</v>
      </c>
      <c r="AD1283" s="141">
        <v>0.12759999999999999</v>
      </c>
      <c r="AE1283" s="186">
        <f t="shared" si="308"/>
        <v>0</v>
      </c>
      <c r="AF1283" s="186" t="str">
        <f>IF(AND(COUNTIFS($J$18:J1283,J1283)=1,AE1283=1),1,"")</f>
        <v/>
      </c>
      <c r="AG1283" s="186" t="str">
        <f>IF(C1283="","",IF(AND(COUNTIFS($J$18:J1283,J1283)=1,C1283&lt;&gt;""),1,""))</f>
        <v/>
      </c>
      <c r="AH1283" s="186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214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35</v>
      </c>
      <c r="B1284" s="179">
        <v>2020</v>
      </c>
      <c r="C1284" s="179">
        <v>11</v>
      </c>
      <c r="D1284" s="39" t="str">
        <f t="shared" si="303"/>
        <v>Q3</v>
      </c>
      <c r="E1284" s="13" t="s">
        <v>35</v>
      </c>
      <c r="F1284" s="179">
        <v>2021</v>
      </c>
      <c r="G1284" s="179">
        <v>3</v>
      </c>
      <c r="H1284" s="191"/>
      <c r="I1284" s="39" t="str">
        <f t="shared" si="305"/>
        <v>Q4</v>
      </c>
      <c r="J1284" s="191" t="s">
        <v>1451</v>
      </c>
      <c r="K1284" s="191" t="s">
        <v>426</v>
      </c>
      <c r="L1284" s="17" t="s">
        <v>78</v>
      </c>
      <c r="M1284" s="13" t="s">
        <v>46</v>
      </c>
      <c r="N1284" s="13">
        <v>1</v>
      </c>
      <c r="O1284" s="13"/>
      <c r="P1284" s="39" t="str">
        <f t="shared" si="306"/>
        <v>MAIN UNIT</v>
      </c>
      <c r="Q1284" s="13" t="s">
        <v>47</v>
      </c>
      <c r="R1284" s="13" t="s">
        <v>48</v>
      </c>
      <c r="S1284" s="13" t="s">
        <v>36</v>
      </c>
      <c r="T1284" s="13" t="s">
        <v>64</v>
      </c>
      <c r="U1284" s="13" t="s">
        <v>65</v>
      </c>
      <c r="V1284" s="13" t="s">
        <v>108</v>
      </c>
      <c r="W1284" s="13" t="s">
        <v>50</v>
      </c>
      <c r="X1284" s="192">
        <v>945000</v>
      </c>
      <c r="Y1284" s="196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85">
        <f t="shared" si="307"/>
        <v>117915.92920353982</v>
      </c>
      <c r="AD1284" s="141">
        <v>0.11749999999999999</v>
      </c>
      <c r="AE1284" s="186">
        <f t="shared" si="308"/>
        <v>0</v>
      </c>
      <c r="AF1284" s="186" t="str">
        <f>IF(AND(COUNTIFS($J$18:J1284,J1284)=1,AE1284=1),1,"")</f>
        <v/>
      </c>
      <c r="AG1284" s="186">
        <f>IF(C1284="","",IF(AND(COUNTIFS($J$18:J1284,J1284)=1,C1284&lt;&gt;""),1,""))</f>
        <v>1</v>
      </c>
      <c r="AH1284" s="186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214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35</v>
      </c>
      <c r="B1285" s="179">
        <v>2020</v>
      </c>
      <c r="C1285" s="179">
        <v>11</v>
      </c>
      <c r="D1285" s="39" t="str">
        <f t="shared" si="303"/>
        <v>Q3</v>
      </c>
      <c r="E1285" s="13" t="s">
        <v>35</v>
      </c>
      <c r="F1285" s="179">
        <v>2021</v>
      </c>
      <c r="G1285" s="179">
        <v>3</v>
      </c>
      <c r="H1285" s="191"/>
      <c r="I1285" s="39" t="str">
        <f t="shared" si="305"/>
        <v>Q4</v>
      </c>
      <c r="J1285" s="191" t="s">
        <v>1451</v>
      </c>
      <c r="K1285" s="191" t="s">
        <v>426</v>
      </c>
      <c r="L1285" s="17" t="s">
        <v>78</v>
      </c>
      <c r="M1285" s="13" t="s">
        <v>46</v>
      </c>
      <c r="N1285" s="13">
        <v>1</v>
      </c>
      <c r="O1285" s="13"/>
      <c r="P1285" s="39" t="str">
        <f t="shared" si="306"/>
        <v>MAIN UNIT</v>
      </c>
      <c r="Q1285" s="13" t="s">
        <v>47</v>
      </c>
      <c r="R1285" s="13" t="s">
        <v>48</v>
      </c>
      <c r="S1285" s="13" t="s">
        <v>36</v>
      </c>
      <c r="T1285" s="13" t="s">
        <v>64</v>
      </c>
      <c r="U1285" s="13" t="s">
        <v>65</v>
      </c>
      <c r="V1285" s="13" t="s">
        <v>108</v>
      </c>
      <c r="W1285" s="13" t="s">
        <v>50</v>
      </c>
      <c r="X1285" s="192">
        <v>945000</v>
      </c>
      <c r="Y1285" s="196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85">
        <f t="shared" si="307"/>
        <v>117915.92920353982</v>
      </c>
      <c r="AD1285" s="141">
        <v>0.11749999999999999</v>
      </c>
      <c r="AE1285" s="186">
        <f t="shared" si="308"/>
        <v>0</v>
      </c>
      <c r="AF1285" s="186" t="str">
        <f>IF(AND(COUNTIFS($J$18:J1285,J1285)=1,AE1285=1),1,"")</f>
        <v/>
      </c>
      <c r="AG1285" s="186" t="str">
        <f>IF(C1285="","",IF(AND(COUNTIFS($J$18:J1285,J1285)=1,C1285&lt;&gt;""),1,""))</f>
        <v/>
      </c>
      <c r="AH1285" s="186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214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35</v>
      </c>
      <c r="B1286" s="179">
        <v>2020</v>
      </c>
      <c r="C1286" s="179">
        <v>11</v>
      </c>
      <c r="D1286" s="39" t="str">
        <f t="shared" si="303"/>
        <v>Q3</v>
      </c>
      <c r="E1286" s="13" t="s">
        <v>35</v>
      </c>
      <c r="F1286" s="179">
        <v>2021</v>
      </c>
      <c r="G1286" s="179">
        <v>2</v>
      </c>
      <c r="H1286" s="191"/>
      <c r="I1286" s="39" t="str">
        <f t="shared" si="305"/>
        <v>Q4</v>
      </c>
      <c r="J1286" s="191" t="s">
        <v>1452</v>
      </c>
      <c r="K1286" s="191" t="s">
        <v>1453</v>
      </c>
      <c r="L1286" s="17" t="s">
        <v>78</v>
      </c>
      <c r="M1286" s="13" t="s">
        <v>46</v>
      </c>
      <c r="N1286" s="13">
        <v>1</v>
      </c>
      <c r="O1286" s="13"/>
      <c r="P1286" s="39" t="str">
        <f t="shared" si="306"/>
        <v>MAIN UNIT</v>
      </c>
      <c r="Q1286" s="13" t="s">
        <v>55</v>
      </c>
      <c r="R1286" s="13" t="s">
        <v>48</v>
      </c>
      <c r="S1286" s="13" t="s">
        <v>36</v>
      </c>
      <c r="T1286" s="13" t="s">
        <v>64</v>
      </c>
      <c r="U1286" s="13" t="s">
        <v>65</v>
      </c>
      <c r="V1286" s="13" t="s">
        <v>622</v>
      </c>
      <c r="W1286" s="13" t="s">
        <v>95</v>
      </c>
      <c r="X1286" s="192">
        <v>10550000</v>
      </c>
      <c r="Y1286" s="196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85">
        <f t="shared" si="307"/>
        <v>57341.993000000002</v>
      </c>
      <c r="AD1286" s="141">
        <v>7.1800000000000003E-2</v>
      </c>
      <c r="AE1286" s="186">
        <f t="shared" si="308"/>
        <v>1</v>
      </c>
      <c r="AF1286" s="186">
        <f>IF(AND(COUNTIFS($J$18:J1286,J1286)=1,AE1286=1),1,"")</f>
        <v>1</v>
      </c>
      <c r="AG1286" s="186">
        <f>IF(C1286="","",IF(AND(COUNTIFS($J$18:J1286,J1286)=1,C1286&lt;&gt;""),1,""))</f>
        <v>1</v>
      </c>
      <c r="AH1286" s="186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214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35</v>
      </c>
      <c r="B1287" s="179">
        <v>2020</v>
      </c>
      <c r="C1287" s="179">
        <v>11</v>
      </c>
      <c r="D1287" s="39" t="str">
        <f t="shared" si="303"/>
        <v>Q3</v>
      </c>
      <c r="E1287" s="13" t="s">
        <v>35</v>
      </c>
      <c r="F1287" s="179">
        <v>2021</v>
      </c>
      <c r="G1287" s="179">
        <v>2</v>
      </c>
      <c r="H1287" s="191"/>
      <c r="I1287" s="39" t="str">
        <f t="shared" si="305"/>
        <v>Q4</v>
      </c>
      <c r="J1287" s="191" t="s">
        <v>1452</v>
      </c>
      <c r="K1287" s="191" t="s">
        <v>1453</v>
      </c>
      <c r="L1287" s="17" t="s">
        <v>54</v>
      </c>
      <c r="M1287" s="13" t="s">
        <v>46</v>
      </c>
      <c r="N1287" s="13">
        <v>1</v>
      </c>
      <c r="O1287" s="13"/>
      <c r="P1287" s="39" t="str">
        <f t="shared" si="306"/>
        <v>MAIN UNIT</v>
      </c>
      <c r="Q1287" s="13" t="s">
        <v>55</v>
      </c>
      <c r="R1287" s="13" t="s">
        <v>48</v>
      </c>
      <c r="S1287" s="13" t="s">
        <v>36</v>
      </c>
      <c r="T1287" s="13" t="s">
        <v>64</v>
      </c>
      <c r="U1287" s="13" t="s">
        <v>65</v>
      </c>
      <c r="V1287" s="13" t="s">
        <v>622</v>
      </c>
      <c r="W1287" s="13" t="s">
        <v>95</v>
      </c>
      <c r="X1287" s="192">
        <v>6400000</v>
      </c>
      <c r="Y1287" s="196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85">
        <f t="shared" si="307"/>
        <v>34785.664000000004</v>
      </c>
      <c r="AD1287" s="141">
        <v>7.1800000000000003E-2</v>
      </c>
      <c r="AE1287" s="186">
        <f t="shared" si="308"/>
        <v>1</v>
      </c>
      <c r="AF1287" s="186" t="str">
        <f>IF(AND(COUNTIFS($J$18:J1287,J1287)=1,AE1287=1),1,"")</f>
        <v/>
      </c>
      <c r="AG1287" s="186" t="str">
        <f>IF(C1287="","",IF(AND(COUNTIFS($J$18:J1287,J1287)=1,C1287&lt;&gt;""),1,""))</f>
        <v/>
      </c>
      <c r="AH1287" s="186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1454</v>
      </c>
      <c r="AP1287" s="28" t="str">
        <f t="shared" si="312"/>
        <v>20212</v>
      </c>
      <c r="AQ1287" s="28" t="str">
        <f t="shared" si="313"/>
        <v>20212JPY</v>
      </c>
      <c r="AR1287" s="214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35</v>
      </c>
      <c r="B1288" s="179">
        <v>2020</v>
      </c>
      <c r="C1288" s="179">
        <v>11</v>
      </c>
      <c r="D1288" s="39" t="str">
        <f t="shared" si="303"/>
        <v>Q3</v>
      </c>
      <c r="E1288" s="13" t="s">
        <v>35</v>
      </c>
      <c r="F1288" s="179">
        <v>2021</v>
      </c>
      <c r="G1288" s="179">
        <v>2</v>
      </c>
      <c r="H1288" s="191"/>
      <c r="I1288" s="39" t="str">
        <f t="shared" si="305"/>
        <v>Q4</v>
      </c>
      <c r="J1288" s="191" t="s">
        <v>1452</v>
      </c>
      <c r="K1288" s="191" t="s">
        <v>1453</v>
      </c>
      <c r="L1288" s="17" t="s">
        <v>54</v>
      </c>
      <c r="M1288" s="13" t="s">
        <v>46</v>
      </c>
      <c r="N1288" s="13">
        <v>1</v>
      </c>
      <c r="O1288" s="13"/>
      <c r="P1288" s="39" t="str">
        <f t="shared" si="306"/>
        <v>MAIN UNIT</v>
      </c>
      <c r="Q1288" s="13" t="s">
        <v>55</v>
      </c>
      <c r="R1288" s="13" t="s">
        <v>48</v>
      </c>
      <c r="S1288" s="13" t="s">
        <v>36</v>
      </c>
      <c r="T1288" s="13" t="s">
        <v>64</v>
      </c>
      <c r="U1288" s="13" t="s">
        <v>65</v>
      </c>
      <c r="V1288" s="13" t="s">
        <v>622</v>
      </c>
      <c r="W1288" s="13" t="s">
        <v>95</v>
      </c>
      <c r="X1288" s="192">
        <v>6400000</v>
      </c>
      <c r="Y1288" s="196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85">
        <f t="shared" si="307"/>
        <v>34785.664000000004</v>
      </c>
      <c r="AD1288" s="141">
        <v>7.1800000000000003E-2</v>
      </c>
      <c r="AE1288" s="186">
        <f t="shared" si="308"/>
        <v>1</v>
      </c>
      <c r="AF1288" s="186" t="str">
        <f>IF(AND(COUNTIFS($J$18:J1288,J1288)=1,AE1288=1),1,"")</f>
        <v/>
      </c>
      <c r="AG1288" s="186" t="str">
        <f>IF(C1288="","",IF(AND(COUNTIFS($J$18:J1288,J1288)=1,C1288&lt;&gt;""),1,""))</f>
        <v/>
      </c>
      <c r="AH1288" s="186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1454</v>
      </c>
      <c r="AP1288" s="28" t="str">
        <f t="shared" si="312"/>
        <v>20212</v>
      </c>
      <c r="AQ1288" s="28" t="str">
        <f t="shared" si="313"/>
        <v>20212JPY</v>
      </c>
      <c r="AR1288" s="214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35</v>
      </c>
      <c r="B1289" s="179">
        <v>2020</v>
      </c>
      <c r="C1289" s="179">
        <v>11</v>
      </c>
      <c r="D1289" s="39" t="str">
        <f t="shared" si="303"/>
        <v>Q3</v>
      </c>
      <c r="E1289" s="13" t="s">
        <v>35</v>
      </c>
      <c r="F1289" s="179">
        <v>2021</v>
      </c>
      <c r="G1289" s="179">
        <v>2</v>
      </c>
      <c r="H1289" s="191"/>
      <c r="I1289" s="39" t="str">
        <f t="shared" si="305"/>
        <v>Q4</v>
      </c>
      <c r="J1289" s="191" t="s">
        <v>1455</v>
      </c>
      <c r="K1289" s="191" t="s">
        <v>1456</v>
      </c>
      <c r="L1289" s="17" t="s">
        <v>54</v>
      </c>
      <c r="M1289" s="13" t="s">
        <v>46</v>
      </c>
      <c r="N1289" s="13">
        <v>1</v>
      </c>
      <c r="O1289" s="13"/>
      <c r="P1289" s="39" t="str">
        <f t="shared" si="306"/>
        <v>MAIN UNIT</v>
      </c>
      <c r="Q1289" s="13" t="s">
        <v>47</v>
      </c>
      <c r="R1289" s="13" t="s">
        <v>48</v>
      </c>
      <c r="S1289" s="13" t="s">
        <v>36</v>
      </c>
      <c r="T1289" s="13" t="s">
        <v>64</v>
      </c>
      <c r="U1289" s="13" t="s">
        <v>65</v>
      </c>
      <c r="V1289" s="13" t="s">
        <v>108</v>
      </c>
      <c r="W1289" s="13" t="s">
        <v>95</v>
      </c>
      <c r="X1289" s="192">
        <v>8000000</v>
      </c>
      <c r="Y1289" s="196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85">
        <f t="shared" si="307"/>
        <v>66676.56</v>
      </c>
      <c r="AD1289" s="141">
        <v>0.1101</v>
      </c>
      <c r="AE1289" s="186">
        <f t="shared" si="308"/>
        <v>0</v>
      </c>
      <c r="AF1289" s="186" t="str">
        <f>IF(AND(COUNTIFS($J$18:J1289,J1289)=1,AE1289=1),1,"")</f>
        <v/>
      </c>
      <c r="AG1289" s="186">
        <f>IF(C1289="","",IF(AND(COUNTIFS($J$18:J1289,J1289)=1,C1289&lt;&gt;""),1,""))</f>
        <v>1</v>
      </c>
      <c r="AH1289" s="186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214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35</v>
      </c>
      <c r="B1290" s="179">
        <v>2020</v>
      </c>
      <c r="C1290" s="179">
        <v>11</v>
      </c>
      <c r="D1290" s="39" t="str">
        <f t="shared" si="303"/>
        <v>Q3</v>
      </c>
      <c r="E1290" s="13" t="s">
        <v>35</v>
      </c>
      <c r="F1290" s="179">
        <v>2021</v>
      </c>
      <c r="G1290" s="179">
        <v>1</v>
      </c>
      <c r="H1290" s="191"/>
      <c r="I1290" s="39" t="str">
        <f t="shared" si="305"/>
        <v>Q4</v>
      </c>
      <c r="J1290" s="191" t="s">
        <v>1457</v>
      </c>
      <c r="K1290" s="191" t="s">
        <v>1458</v>
      </c>
      <c r="L1290" s="17" t="s">
        <v>54</v>
      </c>
      <c r="M1290" s="13" t="s">
        <v>46</v>
      </c>
      <c r="N1290" s="13">
        <v>1</v>
      </c>
      <c r="O1290" s="13"/>
      <c r="P1290" s="39" t="str">
        <f t="shared" si="306"/>
        <v>MAIN UNIT</v>
      </c>
      <c r="Q1290" s="13" t="s">
        <v>47</v>
      </c>
      <c r="R1290" s="13" t="s">
        <v>48</v>
      </c>
      <c r="S1290" s="13" t="s">
        <v>37</v>
      </c>
      <c r="T1290" s="13" t="s">
        <v>79</v>
      </c>
      <c r="U1290" s="13" t="s">
        <v>57</v>
      </c>
      <c r="V1290" s="13" t="s">
        <v>155</v>
      </c>
      <c r="W1290" s="13" t="s">
        <v>50</v>
      </c>
      <c r="X1290" s="192">
        <v>539000</v>
      </c>
      <c r="Y1290" s="196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85">
        <f t="shared" si="307"/>
        <v>71671.736283185848</v>
      </c>
      <c r="AD1290" s="141">
        <v>0.1268</v>
      </c>
      <c r="AE1290" s="186">
        <f t="shared" si="308"/>
        <v>0</v>
      </c>
      <c r="AF1290" s="186" t="str">
        <f>IF(AND(COUNTIFS($J$18:J1290,J1290)=1,AE1290=1),1,"")</f>
        <v/>
      </c>
      <c r="AG1290" s="186">
        <f>IF(C1290="","",IF(AND(COUNTIFS($J$18:J1290,J1290)=1,C1290&lt;&gt;""),1,""))</f>
        <v>1</v>
      </c>
      <c r="AH1290" s="186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214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35</v>
      </c>
      <c r="B1291" s="179">
        <v>2020</v>
      </c>
      <c r="C1291" s="179">
        <v>11</v>
      </c>
      <c r="D1291" s="39" t="str">
        <f t="shared" si="303"/>
        <v>Q3</v>
      </c>
      <c r="E1291" s="13" t="s">
        <v>35</v>
      </c>
      <c r="F1291" s="179">
        <v>2021</v>
      </c>
      <c r="G1291" s="179">
        <v>1</v>
      </c>
      <c r="H1291" s="191"/>
      <c r="I1291" s="39" t="str">
        <f t="shared" si="305"/>
        <v>Q4</v>
      </c>
      <c r="J1291" s="191" t="s">
        <v>1459</v>
      </c>
      <c r="K1291" s="191" t="s">
        <v>534</v>
      </c>
      <c r="L1291" s="17" t="s">
        <v>54</v>
      </c>
      <c r="M1291" s="13" t="s">
        <v>46</v>
      </c>
      <c r="N1291" s="13">
        <v>1</v>
      </c>
      <c r="O1291" s="13"/>
      <c r="P1291" s="39" t="str">
        <f t="shared" si="306"/>
        <v>MAIN UNIT</v>
      </c>
      <c r="Q1291" s="13" t="s">
        <v>47</v>
      </c>
      <c r="R1291" s="13" t="s">
        <v>48</v>
      </c>
      <c r="S1291" s="13" t="s">
        <v>37</v>
      </c>
      <c r="T1291" s="13" t="s">
        <v>87</v>
      </c>
      <c r="U1291" s="13" t="s">
        <v>57</v>
      </c>
      <c r="V1291" s="13" t="s">
        <v>88</v>
      </c>
      <c r="W1291" s="13" t="s">
        <v>50</v>
      </c>
      <c r="X1291" s="192">
        <v>636666.67000000004</v>
      </c>
      <c r="Y1291" s="196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85">
        <f t="shared" si="307"/>
        <v>60623.062264300897</v>
      </c>
      <c r="AD1291" s="141">
        <v>9.0800000000000006E-2</v>
      </c>
      <c r="AE1291" s="186">
        <f t="shared" si="308"/>
        <v>0</v>
      </c>
      <c r="AF1291" s="186" t="str">
        <f>IF(AND(COUNTIFS($J$18:J1291,J1291)=1,AE1291=1),1,"")</f>
        <v/>
      </c>
      <c r="AG1291" s="186">
        <f>IF(C1291="","",IF(AND(COUNTIFS($J$18:J1291,J1291)=1,C1291&lt;&gt;""),1,""))</f>
        <v>1</v>
      </c>
      <c r="AH1291" s="186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214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35</v>
      </c>
      <c r="B1292" s="179">
        <v>2020</v>
      </c>
      <c r="C1292" s="179">
        <v>11</v>
      </c>
      <c r="D1292" s="39" t="str">
        <f t="shared" si="303"/>
        <v>Q3</v>
      </c>
      <c r="E1292" s="13" t="s">
        <v>35</v>
      </c>
      <c r="F1292" s="179">
        <v>2021</v>
      </c>
      <c r="G1292" s="179">
        <v>1</v>
      </c>
      <c r="H1292" s="191"/>
      <c r="I1292" s="39" t="str">
        <f t="shared" si="305"/>
        <v>Q4</v>
      </c>
      <c r="J1292" s="191" t="s">
        <v>1459</v>
      </c>
      <c r="K1292" s="191" t="s">
        <v>534</v>
      </c>
      <c r="L1292" s="17" t="s">
        <v>54</v>
      </c>
      <c r="M1292" s="13" t="s">
        <v>46</v>
      </c>
      <c r="N1292" s="13">
        <v>1</v>
      </c>
      <c r="O1292" s="13"/>
      <c r="P1292" s="39" t="str">
        <f t="shared" si="306"/>
        <v>MAIN UNIT</v>
      </c>
      <c r="Q1292" s="13" t="s">
        <v>47</v>
      </c>
      <c r="R1292" s="13" t="s">
        <v>48</v>
      </c>
      <c r="S1292" s="13" t="s">
        <v>37</v>
      </c>
      <c r="T1292" s="13" t="s">
        <v>87</v>
      </c>
      <c r="U1292" s="13" t="s">
        <v>57</v>
      </c>
      <c r="V1292" s="13" t="s">
        <v>88</v>
      </c>
      <c r="W1292" s="13" t="s">
        <v>50</v>
      </c>
      <c r="X1292" s="192">
        <v>636666.67000000004</v>
      </c>
      <c r="Y1292" s="196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85">
        <f t="shared" si="307"/>
        <v>60623.062264300897</v>
      </c>
      <c r="AD1292" s="141">
        <v>9.0800000000000006E-2</v>
      </c>
      <c r="AE1292" s="186">
        <f t="shared" si="308"/>
        <v>0</v>
      </c>
      <c r="AF1292" s="186" t="str">
        <f>IF(AND(COUNTIFS($J$18:J1292,J1292)=1,AE1292=1),1,"")</f>
        <v/>
      </c>
      <c r="AG1292" s="186" t="str">
        <f>IF(C1292="","",IF(AND(COUNTIFS($J$18:J1292,J1292)=1,C1292&lt;&gt;""),1,""))</f>
        <v/>
      </c>
      <c r="AH1292" s="186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214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35</v>
      </c>
      <c r="B1293" s="179">
        <v>2020</v>
      </c>
      <c r="C1293" s="179">
        <v>11</v>
      </c>
      <c r="D1293" s="39" t="str">
        <f t="shared" si="303"/>
        <v>Q3</v>
      </c>
      <c r="E1293" s="13" t="s">
        <v>35</v>
      </c>
      <c r="F1293" s="179">
        <v>2021</v>
      </c>
      <c r="G1293" s="179">
        <v>2</v>
      </c>
      <c r="H1293" s="191"/>
      <c r="I1293" s="39" t="str">
        <f t="shared" si="305"/>
        <v>Q4</v>
      </c>
      <c r="J1293" s="191" t="s">
        <v>1460</v>
      </c>
      <c r="K1293" s="191" t="s">
        <v>1461</v>
      </c>
      <c r="L1293" s="17" t="s">
        <v>78</v>
      </c>
      <c r="M1293" s="13" t="s">
        <v>46</v>
      </c>
      <c r="N1293" s="13">
        <v>1</v>
      </c>
      <c r="O1293" s="13"/>
      <c r="P1293" s="39" t="str">
        <f t="shared" si="306"/>
        <v>MAIN UNIT</v>
      </c>
      <c r="Q1293" s="13" t="s">
        <v>47</v>
      </c>
      <c r="R1293" s="13" t="s">
        <v>48</v>
      </c>
      <c r="S1293" s="13" t="s">
        <v>36</v>
      </c>
      <c r="T1293" s="13" t="s">
        <v>64</v>
      </c>
      <c r="U1293" s="13" t="s">
        <v>65</v>
      </c>
      <c r="V1293" s="13" t="s">
        <v>113</v>
      </c>
      <c r="W1293" s="13" t="s">
        <v>95</v>
      </c>
      <c r="X1293" s="192">
        <v>12000000</v>
      </c>
      <c r="Y1293" s="196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85">
        <f t="shared" si="307"/>
        <v>109371.36</v>
      </c>
      <c r="AD1293" s="141">
        <v>0.12039999999999999</v>
      </c>
      <c r="AE1293" s="186">
        <f t="shared" si="308"/>
        <v>0</v>
      </c>
      <c r="AF1293" s="186" t="str">
        <f>IF(AND(COUNTIFS($J$18:J1293,J1293)=1,AE1293=1),1,"")</f>
        <v/>
      </c>
      <c r="AG1293" s="186">
        <f>IF(C1293="","",IF(AND(COUNTIFS($J$18:J1293,J1293)=1,C1293&lt;&gt;""),1,""))</f>
        <v>1</v>
      </c>
      <c r="AH1293" s="186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214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35</v>
      </c>
      <c r="B1294" s="179">
        <v>2020</v>
      </c>
      <c r="C1294" s="179">
        <v>11</v>
      </c>
      <c r="D1294" s="39" t="str">
        <f t="shared" si="303"/>
        <v>Q3</v>
      </c>
      <c r="E1294" s="13" t="s">
        <v>35</v>
      </c>
      <c r="F1294" s="179">
        <v>2021</v>
      </c>
      <c r="G1294" s="179">
        <v>3</v>
      </c>
      <c r="H1294" s="191"/>
      <c r="I1294" s="39" t="str">
        <f t="shared" si="305"/>
        <v>Q4</v>
      </c>
      <c r="J1294" s="191" t="s">
        <v>1462</v>
      </c>
      <c r="K1294" s="191" t="s">
        <v>944</v>
      </c>
      <c r="L1294" s="17" t="s">
        <v>78</v>
      </c>
      <c r="M1294" s="13" t="s">
        <v>46</v>
      </c>
      <c r="N1294" s="13">
        <v>1</v>
      </c>
      <c r="O1294" s="13"/>
      <c r="P1294" s="39" t="str">
        <f t="shared" si="306"/>
        <v>MAIN UNIT</v>
      </c>
      <c r="Q1294" s="13" t="s">
        <v>47</v>
      </c>
      <c r="R1294" s="13" t="s">
        <v>48</v>
      </c>
      <c r="S1294" s="13" t="s">
        <v>36</v>
      </c>
      <c r="T1294" s="13" t="s">
        <v>64</v>
      </c>
      <c r="U1294" s="13" t="s">
        <v>65</v>
      </c>
      <c r="V1294" s="13" t="s">
        <v>1430</v>
      </c>
      <c r="W1294" s="13" t="s">
        <v>95</v>
      </c>
      <c r="X1294" s="192">
        <v>12800000</v>
      </c>
      <c r="Y1294" s="196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85">
        <f t="shared" si="307"/>
        <v>114145.92</v>
      </c>
      <c r="AD1294" s="141">
        <v>0.1197</v>
      </c>
      <c r="AE1294" s="186">
        <f t="shared" si="308"/>
        <v>0</v>
      </c>
      <c r="AF1294" s="186" t="str">
        <f>IF(AND(COUNTIFS($J$18:J1294,J1294)=1,AE1294=1),1,"")</f>
        <v/>
      </c>
      <c r="AG1294" s="186">
        <f>IF(C1294="","",IF(AND(COUNTIFS($J$18:J1294,J1294)=1,C1294&lt;&gt;""),1,""))</f>
        <v>1</v>
      </c>
      <c r="AH1294" s="186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214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35</v>
      </c>
      <c r="B1295" s="179">
        <v>2020</v>
      </c>
      <c r="C1295" s="179">
        <v>11</v>
      </c>
      <c r="D1295" s="39" t="str">
        <f t="shared" si="303"/>
        <v>Q3</v>
      </c>
      <c r="E1295" s="13" t="s">
        <v>35</v>
      </c>
      <c r="F1295" s="179">
        <v>2021</v>
      </c>
      <c r="G1295" s="179">
        <v>3</v>
      </c>
      <c r="H1295" s="191"/>
      <c r="I1295" s="39" t="str">
        <f t="shared" si="305"/>
        <v>Q4</v>
      </c>
      <c r="J1295" s="191" t="s">
        <v>1462</v>
      </c>
      <c r="K1295" s="191" t="s">
        <v>944</v>
      </c>
      <c r="L1295" s="17" t="s">
        <v>78</v>
      </c>
      <c r="M1295" s="13" t="s">
        <v>46</v>
      </c>
      <c r="N1295" s="13">
        <v>1</v>
      </c>
      <c r="O1295" s="13"/>
      <c r="P1295" s="39" t="str">
        <f t="shared" si="306"/>
        <v>MAIN UNIT</v>
      </c>
      <c r="Q1295" s="13" t="s">
        <v>47</v>
      </c>
      <c r="R1295" s="13" t="s">
        <v>48</v>
      </c>
      <c r="S1295" s="13" t="s">
        <v>36</v>
      </c>
      <c r="T1295" s="13" t="s">
        <v>64</v>
      </c>
      <c r="U1295" s="13" t="s">
        <v>65</v>
      </c>
      <c r="V1295" s="13" t="s">
        <v>1430</v>
      </c>
      <c r="W1295" s="13" t="s">
        <v>95</v>
      </c>
      <c r="X1295" s="192">
        <v>12800000</v>
      </c>
      <c r="Y1295" s="196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85">
        <f t="shared" si="307"/>
        <v>114145.92</v>
      </c>
      <c r="AD1295" s="141">
        <v>0.1197</v>
      </c>
      <c r="AE1295" s="186">
        <f t="shared" si="308"/>
        <v>0</v>
      </c>
      <c r="AF1295" s="186" t="str">
        <f>IF(AND(COUNTIFS($J$18:J1295,J1295)=1,AE1295=1),1,"")</f>
        <v/>
      </c>
      <c r="AG1295" s="186" t="str">
        <f>IF(C1295="","",IF(AND(COUNTIFS($J$18:J1295,J1295)=1,C1295&lt;&gt;""),1,""))</f>
        <v/>
      </c>
      <c r="AH1295" s="186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214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35</v>
      </c>
      <c r="B1296" s="179">
        <v>2020</v>
      </c>
      <c r="C1296" s="179">
        <v>11</v>
      </c>
      <c r="D1296" s="39" t="str">
        <f t="shared" si="303"/>
        <v>Q3</v>
      </c>
      <c r="E1296" s="13" t="s">
        <v>35</v>
      </c>
      <c r="F1296" s="179">
        <v>2021</v>
      </c>
      <c r="G1296" s="179">
        <v>3</v>
      </c>
      <c r="H1296" s="191"/>
      <c r="I1296" s="39" t="str">
        <f t="shared" si="305"/>
        <v>Q4</v>
      </c>
      <c r="J1296" s="191" t="s">
        <v>1462</v>
      </c>
      <c r="K1296" s="191" t="s">
        <v>944</v>
      </c>
      <c r="L1296" s="17" t="s">
        <v>54</v>
      </c>
      <c r="M1296" s="13" t="s">
        <v>46</v>
      </c>
      <c r="N1296" s="13">
        <v>1</v>
      </c>
      <c r="O1296" s="13"/>
      <c r="P1296" s="39" t="str">
        <f t="shared" si="306"/>
        <v>MAIN UNIT</v>
      </c>
      <c r="Q1296" s="13" t="s">
        <v>47</v>
      </c>
      <c r="R1296" s="13" t="s">
        <v>48</v>
      </c>
      <c r="S1296" s="13" t="s">
        <v>36</v>
      </c>
      <c r="T1296" s="13" t="s">
        <v>64</v>
      </c>
      <c r="U1296" s="13" t="s">
        <v>65</v>
      </c>
      <c r="V1296" s="13" t="s">
        <v>1430</v>
      </c>
      <c r="W1296" s="13" t="s">
        <v>95</v>
      </c>
      <c r="X1296" s="192">
        <v>9000000</v>
      </c>
      <c r="Y1296" s="196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85">
        <f t="shared" si="307"/>
        <v>80258.850000000006</v>
      </c>
      <c r="AD1296" s="141">
        <v>0.1197</v>
      </c>
      <c r="AE1296" s="186">
        <f t="shared" si="308"/>
        <v>0</v>
      </c>
      <c r="AF1296" s="186" t="str">
        <f>IF(AND(COUNTIFS($J$18:J1296,J1296)=1,AE1296=1),1,"")</f>
        <v/>
      </c>
      <c r="AG1296" s="186" t="str">
        <f>IF(C1296="","",IF(AND(COUNTIFS($J$18:J1296,J1296)=1,C1296&lt;&gt;""),1,""))</f>
        <v/>
      </c>
      <c r="AH1296" s="186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214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35</v>
      </c>
      <c r="B1297" s="179">
        <v>2020</v>
      </c>
      <c r="C1297" s="179">
        <v>11</v>
      </c>
      <c r="D1297" s="39" t="str">
        <f t="shared" si="303"/>
        <v>Q3</v>
      </c>
      <c r="E1297" s="13" t="s">
        <v>35</v>
      </c>
      <c r="F1297" s="179">
        <v>2021</v>
      </c>
      <c r="G1297" s="179">
        <v>3</v>
      </c>
      <c r="H1297" s="191"/>
      <c r="I1297" s="39" t="str">
        <f t="shared" si="305"/>
        <v>Q4</v>
      </c>
      <c r="J1297" s="191" t="s">
        <v>1463</v>
      </c>
      <c r="K1297" s="191" t="s">
        <v>1464</v>
      </c>
      <c r="L1297" s="17" t="s">
        <v>78</v>
      </c>
      <c r="M1297" s="13" t="s">
        <v>46</v>
      </c>
      <c r="N1297" s="13">
        <v>1</v>
      </c>
      <c r="O1297" s="13"/>
      <c r="P1297" s="39" t="str">
        <f t="shared" si="306"/>
        <v>MAIN UNIT</v>
      </c>
      <c r="Q1297" s="13" t="s">
        <v>47</v>
      </c>
      <c r="R1297" s="13" t="s">
        <v>48</v>
      </c>
      <c r="S1297" s="13" t="s">
        <v>36</v>
      </c>
      <c r="T1297" s="13" t="s">
        <v>64</v>
      </c>
      <c r="U1297" s="13" t="s">
        <v>65</v>
      </c>
      <c r="V1297" s="13" t="s">
        <v>1430</v>
      </c>
      <c r="W1297" s="13" t="s">
        <v>95</v>
      </c>
      <c r="X1297" s="192">
        <v>13500000</v>
      </c>
      <c r="Y1297" s="196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85">
        <f t="shared" si="307"/>
        <v>112442.84999999999</v>
      </c>
      <c r="AD1297" s="141">
        <v>0.1118</v>
      </c>
      <c r="AE1297" s="186">
        <f t="shared" si="308"/>
        <v>0</v>
      </c>
      <c r="AF1297" s="186" t="str">
        <f>IF(AND(COUNTIFS($J$18:J1297,J1297)=1,AE1297=1),1,"")</f>
        <v/>
      </c>
      <c r="AG1297" s="186">
        <f>IF(C1297="","",IF(AND(COUNTIFS($J$18:J1297,J1297)=1,C1297&lt;&gt;""),1,""))</f>
        <v>1</v>
      </c>
      <c r="AH1297" s="186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214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35</v>
      </c>
      <c r="B1298" s="179">
        <v>2020</v>
      </c>
      <c r="C1298" s="179">
        <v>11</v>
      </c>
      <c r="D1298" s="39" t="str">
        <f t="shared" si="303"/>
        <v>Q3</v>
      </c>
      <c r="E1298" s="13" t="s">
        <v>35</v>
      </c>
      <c r="F1298" s="179">
        <v>2021</v>
      </c>
      <c r="G1298" s="179">
        <v>2</v>
      </c>
      <c r="H1298" s="191"/>
      <c r="I1298" s="39" t="str">
        <f t="shared" si="305"/>
        <v>Q4</v>
      </c>
      <c r="J1298" s="191" t="s">
        <v>1465</v>
      </c>
      <c r="K1298" s="191" t="s">
        <v>1450</v>
      </c>
      <c r="L1298" s="17" t="s">
        <v>54</v>
      </c>
      <c r="M1298" s="13" t="s">
        <v>46</v>
      </c>
      <c r="N1298" s="13">
        <v>1</v>
      </c>
      <c r="O1298" s="13"/>
      <c r="P1298" s="39" t="str">
        <f t="shared" si="306"/>
        <v>MAIN UNIT</v>
      </c>
      <c r="Q1298" s="13" t="s">
        <v>47</v>
      </c>
      <c r="R1298" s="13" t="s">
        <v>48</v>
      </c>
      <c r="S1298" s="13" t="s">
        <v>36</v>
      </c>
      <c r="T1298" s="13" t="s">
        <v>64</v>
      </c>
      <c r="U1298" s="13" t="s">
        <v>65</v>
      </c>
      <c r="V1298" s="13" t="s">
        <v>288</v>
      </c>
      <c r="W1298" s="13" t="s">
        <v>95</v>
      </c>
      <c r="X1298" s="192">
        <v>7590000</v>
      </c>
      <c r="Y1298" s="196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85">
        <f t="shared" si="307"/>
        <v>70269.054900000003</v>
      </c>
      <c r="AD1298" s="141">
        <v>0.12230000000000001</v>
      </c>
      <c r="AE1298" s="186">
        <f t="shared" si="308"/>
        <v>0</v>
      </c>
      <c r="AF1298" s="186" t="str">
        <f>IF(AND(COUNTIFS($J$18:J1298,J1298)=1,AE1298=1),1,"")</f>
        <v/>
      </c>
      <c r="AG1298" s="186">
        <f>IF(C1298="","",IF(AND(COUNTIFS($J$18:J1298,J1298)=1,C1298&lt;&gt;""),1,""))</f>
        <v>1</v>
      </c>
      <c r="AH1298" s="186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214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35</v>
      </c>
      <c r="B1299" s="179">
        <v>2020</v>
      </c>
      <c r="C1299" s="179">
        <v>11</v>
      </c>
      <c r="D1299" s="39" t="str">
        <f t="shared" si="303"/>
        <v>Q3</v>
      </c>
      <c r="E1299" s="13" t="s">
        <v>35</v>
      </c>
      <c r="F1299" s="179">
        <v>2021</v>
      </c>
      <c r="G1299" s="179">
        <v>3</v>
      </c>
      <c r="H1299" s="191"/>
      <c r="I1299" s="39" t="str">
        <f t="shared" si="305"/>
        <v>Q4</v>
      </c>
      <c r="J1299" s="191" t="s">
        <v>1466</v>
      </c>
      <c r="K1299" s="191" t="s">
        <v>1467</v>
      </c>
      <c r="L1299" s="17" t="s">
        <v>54</v>
      </c>
      <c r="M1299" s="13" t="s">
        <v>46</v>
      </c>
      <c r="N1299" s="13">
        <v>1</v>
      </c>
      <c r="O1299" s="13"/>
      <c r="P1299" s="39" t="str">
        <f t="shared" si="306"/>
        <v>MAIN UNIT</v>
      </c>
      <c r="Q1299" s="13" t="s">
        <v>47</v>
      </c>
      <c r="R1299" s="13" t="s">
        <v>48</v>
      </c>
      <c r="S1299" s="13" t="s">
        <v>36</v>
      </c>
      <c r="T1299" s="13" t="s">
        <v>64</v>
      </c>
      <c r="U1299" s="13" t="s">
        <v>65</v>
      </c>
      <c r="V1299" s="13" t="s">
        <v>98</v>
      </c>
      <c r="W1299" s="13" t="s">
        <v>95</v>
      </c>
      <c r="X1299" s="192">
        <v>7575000</v>
      </c>
      <c r="Y1299" s="196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85">
        <f t="shared" si="307"/>
        <v>99041.231249999997</v>
      </c>
      <c r="AD1299" s="141">
        <v>0.17549999999999999</v>
      </c>
      <c r="AE1299" s="186">
        <f t="shared" si="308"/>
        <v>0</v>
      </c>
      <c r="AF1299" s="186" t="str">
        <f>IF(AND(COUNTIFS($J$18:J1299,J1299)=1,AE1299=1),1,"")</f>
        <v/>
      </c>
      <c r="AG1299" s="186">
        <f>IF(C1299="","",IF(AND(COUNTIFS($J$18:J1299,J1299)=1,C1299&lt;&gt;""),1,""))</f>
        <v>1</v>
      </c>
      <c r="AH1299" s="186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214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35</v>
      </c>
      <c r="B1300" s="179">
        <v>2020</v>
      </c>
      <c r="C1300" s="179">
        <v>11</v>
      </c>
      <c r="D1300" s="39" t="str">
        <f t="shared" si="303"/>
        <v>Q3</v>
      </c>
      <c r="E1300" s="13" t="s">
        <v>35</v>
      </c>
      <c r="F1300" s="179">
        <v>2021</v>
      </c>
      <c r="G1300" s="179">
        <v>3</v>
      </c>
      <c r="H1300" s="191"/>
      <c r="I1300" s="39" t="str">
        <f t="shared" si="305"/>
        <v>Q4</v>
      </c>
      <c r="J1300" s="191" t="s">
        <v>1466</v>
      </c>
      <c r="K1300" s="191" t="s">
        <v>1467</v>
      </c>
      <c r="L1300" s="17" t="s">
        <v>54</v>
      </c>
      <c r="M1300" s="13" t="s">
        <v>46</v>
      </c>
      <c r="N1300" s="13">
        <v>1</v>
      </c>
      <c r="O1300" s="13"/>
      <c r="P1300" s="39" t="str">
        <f t="shared" si="306"/>
        <v>MAIN UNIT</v>
      </c>
      <c r="Q1300" s="13" t="s">
        <v>47</v>
      </c>
      <c r="R1300" s="13" t="s">
        <v>48</v>
      </c>
      <c r="S1300" s="13" t="s">
        <v>36</v>
      </c>
      <c r="T1300" s="13" t="s">
        <v>64</v>
      </c>
      <c r="U1300" s="13" t="s">
        <v>65</v>
      </c>
      <c r="V1300" s="13" t="s">
        <v>98</v>
      </c>
      <c r="W1300" s="13" t="s">
        <v>95</v>
      </c>
      <c r="X1300" s="192">
        <v>7575000</v>
      </c>
      <c r="Y1300" s="196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85">
        <f t="shared" si="307"/>
        <v>99041.231249999997</v>
      </c>
      <c r="AD1300" s="141">
        <v>0.17549999999999999</v>
      </c>
      <c r="AE1300" s="186">
        <f t="shared" si="308"/>
        <v>0</v>
      </c>
      <c r="AF1300" s="186" t="str">
        <f>IF(AND(COUNTIFS($J$18:J1300,J1300)=1,AE1300=1),1,"")</f>
        <v/>
      </c>
      <c r="AG1300" s="186" t="str">
        <f>IF(C1300="","",IF(AND(COUNTIFS($J$18:J1300,J1300)=1,C1300&lt;&gt;""),1,""))</f>
        <v/>
      </c>
      <c r="AH1300" s="186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214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35</v>
      </c>
      <c r="B1301" s="179">
        <v>2020</v>
      </c>
      <c r="C1301" s="179">
        <v>10</v>
      </c>
      <c r="D1301" s="39" t="str">
        <f t="shared" si="303"/>
        <v>Q3</v>
      </c>
      <c r="E1301" s="13" t="s">
        <v>35</v>
      </c>
      <c r="F1301" s="179">
        <v>2021</v>
      </c>
      <c r="G1301" s="179">
        <v>1</v>
      </c>
      <c r="H1301" s="191"/>
      <c r="I1301" s="39" t="str">
        <f t="shared" si="305"/>
        <v>Q4</v>
      </c>
      <c r="J1301" s="191" t="s">
        <v>1468</v>
      </c>
      <c r="K1301" s="191" t="s">
        <v>1469</v>
      </c>
      <c r="L1301" s="17" t="s">
        <v>54</v>
      </c>
      <c r="M1301" s="13" t="s">
        <v>46</v>
      </c>
      <c r="N1301" s="13">
        <v>1</v>
      </c>
      <c r="O1301" s="13"/>
      <c r="P1301" s="39" t="str">
        <f t="shared" si="306"/>
        <v>MAIN UNIT</v>
      </c>
      <c r="Q1301" s="13" t="s">
        <v>936</v>
      </c>
      <c r="R1301" s="13" t="s">
        <v>48</v>
      </c>
      <c r="S1301" s="13" t="s">
        <v>37</v>
      </c>
      <c r="T1301" s="13" t="s">
        <v>74</v>
      </c>
      <c r="U1301" s="13" t="s">
        <v>57</v>
      </c>
      <c r="V1301" s="13" t="s">
        <v>155</v>
      </c>
      <c r="W1301" s="13" t="s">
        <v>50</v>
      </c>
      <c r="X1301" s="192">
        <v>598000</v>
      </c>
      <c r="Y1301" s="196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85">
        <f t="shared" si="307"/>
        <v>84847.468141592937</v>
      </c>
      <c r="AD1301" s="141">
        <v>0.1353</v>
      </c>
      <c r="AE1301" s="186">
        <f t="shared" si="308"/>
        <v>1</v>
      </c>
      <c r="AF1301" s="186">
        <f>IF(AND(COUNTIFS($J$18:J1301,J1301)=1,AE1301=1),1,"")</f>
        <v>1</v>
      </c>
      <c r="AG1301" s="186">
        <f>IF(C1301="","",IF(AND(COUNTIFS($J$18:J1301,J1301)=1,C1301&lt;&gt;""),1,""))</f>
        <v>1</v>
      </c>
      <c r="AH1301" s="186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214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35</v>
      </c>
      <c r="B1302" s="179">
        <v>2020</v>
      </c>
      <c r="C1302" s="179">
        <v>10</v>
      </c>
      <c r="D1302" s="39" t="str">
        <f t="shared" si="303"/>
        <v>Q3</v>
      </c>
      <c r="E1302" s="13" t="s">
        <v>35</v>
      </c>
      <c r="F1302" s="179">
        <v>2021</v>
      </c>
      <c r="G1302" s="179">
        <v>2</v>
      </c>
      <c r="H1302" s="191"/>
      <c r="I1302" s="39" t="str">
        <f t="shared" si="305"/>
        <v>Q4</v>
      </c>
      <c r="J1302" s="191" t="s">
        <v>1470</v>
      </c>
      <c r="K1302" s="191" t="s">
        <v>1471</v>
      </c>
      <c r="L1302" s="17" t="s">
        <v>54</v>
      </c>
      <c r="M1302" s="13" t="s">
        <v>46</v>
      </c>
      <c r="N1302" s="13">
        <v>1</v>
      </c>
      <c r="O1302" s="13"/>
      <c r="P1302" s="39" t="str">
        <f t="shared" si="306"/>
        <v>MAIN UNIT</v>
      </c>
      <c r="Q1302" s="13" t="s">
        <v>47</v>
      </c>
      <c r="R1302" s="13" t="s">
        <v>48</v>
      </c>
      <c r="S1302" s="13" t="s">
        <v>36</v>
      </c>
      <c r="T1302" s="13" t="s">
        <v>64</v>
      </c>
      <c r="U1302" s="13" t="s">
        <v>65</v>
      </c>
      <c r="V1302" s="13" t="s">
        <v>288</v>
      </c>
      <c r="W1302" s="13" t="s">
        <v>95</v>
      </c>
      <c r="X1302" s="192">
        <v>9526667</v>
      </c>
      <c r="Y1302" s="196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85">
        <f t="shared" si="307"/>
        <v>63895.546102339998</v>
      </c>
      <c r="AD1302" s="141">
        <v>8.8599999999999998E-2</v>
      </c>
      <c r="AE1302" s="186">
        <f t="shared" si="308"/>
        <v>0</v>
      </c>
      <c r="AF1302" s="186" t="str">
        <f>IF(AND(COUNTIFS($J$18:J1302,J1302)=1,AE1302=1),1,"")</f>
        <v/>
      </c>
      <c r="AG1302" s="186">
        <f>IF(C1302="","",IF(AND(COUNTIFS($J$18:J1302,J1302)=1,C1302&lt;&gt;""),1,""))</f>
        <v>1</v>
      </c>
      <c r="AH1302" s="186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214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35</v>
      </c>
      <c r="B1303" s="179">
        <v>2020</v>
      </c>
      <c r="C1303" s="179">
        <v>10</v>
      </c>
      <c r="D1303" s="39" t="str">
        <f t="shared" si="303"/>
        <v>Q3</v>
      </c>
      <c r="E1303" s="13" t="s">
        <v>35</v>
      </c>
      <c r="F1303" s="179">
        <v>2021</v>
      </c>
      <c r="G1303" s="179">
        <v>2</v>
      </c>
      <c r="H1303" s="191"/>
      <c r="I1303" s="39" t="str">
        <f t="shared" si="305"/>
        <v>Q4</v>
      </c>
      <c r="J1303" s="191" t="s">
        <v>1470</v>
      </c>
      <c r="K1303" s="191" t="s">
        <v>1471</v>
      </c>
      <c r="L1303" s="17" t="s">
        <v>54</v>
      </c>
      <c r="M1303" s="13" t="s">
        <v>46</v>
      </c>
      <c r="N1303" s="13">
        <v>1</v>
      </c>
      <c r="O1303" s="13"/>
      <c r="P1303" s="39" t="str">
        <f t="shared" si="306"/>
        <v>MAIN UNIT</v>
      </c>
      <c r="Q1303" s="13" t="s">
        <v>47</v>
      </c>
      <c r="R1303" s="13" t="s">
        <v>48</v>
      </c>
      <c r="S1303" s="13" t="s">
        <v>36</v>
      </c>
      <c r="T1303" s="13" t="s">
        <v>64</v>
      </c>
      <c r="U1303" s="13" t="s">
        <v>65</v>
      </c>
      <c r="V1303" s="13" t="s">
        <v>288</v>
      </c>
      <c r="W1303" s="13" t="s">
        <v>95</v>
      </c>
      <c r="X1303" s="192">
        <v>9526667</v>
      </c>
      <c r="Y1303" s="196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85">
        <f t="shared" si="307"/>
        <v>63895.546102339998</v>
      </c>
      <c r="AD1303" s="141">
        <v>8.8599999999999998E-2</v>
      </c>
      <c r="AE1303" s="186">
        <f t="shared" si="308"/>
        <v>0</v>
      </c>
      <c r="AF1303" s="186" t="str">
        <f>IF(AND(COUNTIFS($J$18:J1303,J1303)=1,AE1303=1),1,"")</f>
        <v/>
      </c>
      <c r="AG1303" s="186" t="str">
        <f>IF(C1303="","",IF(AND(COUNTIFS($J$18:J1303,J1303)=1,C1303&lt;&gt;""),1,""))</f>
        <v/>
      </c>
      <c r="AH1303" s="186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214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35</v>
      </c>
      <c r="B1304" s="179">
        <v>2020</v>
      </c>
      <c r="C1304" s="179">
        <v>10</v>
      </c>
      <c r="D1304" s="39" t="str">
        <f t="shared" si="303"/>
        <v>Q3</v>
      </c>
      <c r="E1304" s="13" t="s">
        <v>35</v>
      </c>
      <c r="F1304" s="179">
        <v>2021</v>
      </c>
      <c r="G1304" s="179">
        <v>2</v>
      </c>
      <c r="H1304" s="191"/>
      <c r="I1304" s="39" t="str">
        <f t="shared" si="305"/>
        <v>Q4</v>
      </c>
      <c r="J1304" s="191" t="s">
        <v>1470</v>
      </c>
      <c r="K1304" s="191" t="s">
        <v>1471</v>
      </c>
      <c r="L1304" s="17" t="s">
        <v>54</v>
      </c>
      <c r="M1304" s="13" t="s">
        <v>46</v>
      </c>
      <c r="N1304" s="13">
        <v>1</v>
      </c>
      <c r="O1304" s="13"/>
      <c r="P1304" s="39" t="str">
        <f t="shared" si="306"/>
        <v>MAIN UNIT</v>
      </c>
      <c r="Q1304" s="13" t="s">
        <v>47</v>
      </c>
      <c r="R1304" s="13" t="s">
        <v>48</v>
      </c>
      <c r="S1304" s="13" t="s">
        <v>36</v>
      </c>
      <c r="T1304" s="13" t="s">
        <v>64</v>
      </c>
      <c r="U1304" s="13" t="s">
        <v>65</v>
      </c>
      <c r="V1304" s="13" t="s">
        <v>288</v>
      </c>
      <c r="W1304" s="13" t="s">
        <v>95</v>
      </c>
      <c r="X1304" s="192">
        <v>9526667</v>
      </c>
      <c r="Y1304" s="196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85">
        <f t="shared" si="307"/>
        <v>63895.546102339998</v>
      </c>
      <c r="AD1304" s="141">
        <v>8.8599999999999998E-2</v>
      </c>
      <c r="AE1304" s="186">
        <f t="shared" si="308"/>
        <v>0</v>
      </c>
      <c r="AF1304" s="186" t="str">
        <f>IF(AND(COUNTIFS($J$18:J1304,J1304)=1,AE1304=1),1,"")</f>
        <v/>
      </c>
      <c r="AG1304" s="186" t="str">
        <f>IF(C1304="","",IF(AND(COUNTIFS($J$18:J1304,J1304)=1,C1304&lt;&gt;""),1,""))</f>
        <v/>
      </c>
      <c r="AH1304" s="186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214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35</v>
      </c>
      <c r="B1305" s="179">
        <v>2020</v>
      </c>
      <c r="C1305" s="179">
        <v>12</v>
      </c>
      <c r="D1305" s="39" t="str">
        <f t="shared" si="303"/>
        <v>Q3</v>
      </c>
      <c r="E1305" s="13" t="s">
        <v>35</v>
      </c>
      <c r="F1305" s="179">
        <v>2021</v>
      </c>
      <c r="G1305" s="179">
        <v>1</v>
      </c>
      <c r="H1305" s="191"/>
      <c r="I1305" s="39" t="str">
        <f t="shared" si="305"/>
        <v>Q4</v>
      </c>
      <c r="J1305" s="191" t="s">
        <v>1472</v>
      </c>
      <c r="K1305" s="191" t="s">
        <v>1473</v>
      </c>
      <c r="L1305" s="17" t="s">
        <v>78</v>
      </c>
      <c r="M1305" s="13" t="s">
        <v>46</v>
      </c>
      <c r="N1305" s="13">
        <v>1</v>
      </c>
      <c r="O1305" s="13"/>
      <c r="P1305" s="39" t="str">
        <f t="shared" si="306"/>
        <v>MAIN UNIT</v>
      </c>
      <c r="Q1305" s="13" t="s">
        <v>55</v>
      </c>
      <c r="R1305" s="13" t="s">
        <v>48</v>
      </c>
      <c r="S1305" s="13" t="s">
        <v>38</v>
      </c>
      <c r="T1305" s="13" t="s">
        <v>324</v>
      </c>
      <c r="U1305" s="13" t="s">
        <v>136</v>
      </c>
      <c r="V1305" s="13" t="s">
        <v>520</v>
      </c>
      <c r="W1305" s="13" t="s">
        <v>50</v>
      </c>
      <c r="X1305" s="192">
        <v>1004000</v>
      </c>
      <c r="Y1305" s="196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85">
        <f t="shared" si="307"/>
        <v>105918.44601769913</v>
      </c>
      <c r="AD1305" s="141">
        <v>0.10059999999999999</v>
      </c>
      <c r="AE1305" s="186">
        <f t="shared" si="308"/>
        <v>1</v>
      </c>
      <c r="AF1305" s="186">
        <f>IF(AND(COUNTIFS($J$18:J1305,J1305)=1,AE1305=1),1,"")</f>
        <v>1</v>
      </c>
      <c r="AG1305" s="186">
        <f>IF(C1305="","",IF(AND(COUNTIFS($J$18:J1305,J1305)=1,C1305&lt;&gt;""),1,""))</f>
        <v>1</v>
      </c>
      <c r="AH1305" s="186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214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35</v>
      </c>
      <c r="B1306" s="179">
        <v>2020</v>
      </c>
      <c r="C1306" s="179">
        <v>12</v>
      </c>
      <c r="D1306" s="39" t="str">
        <f t="shared" si="303"/>
        <v>Q3</v>
      </c>
      <c r="E1306" s="13" t="s">
        <v>35</v>
      </c>
      <c r="F1306" s="179">
        <v>2021</v>
      </c>
      <c r="G1306" s="179">
        <v>1</v>
      </c>
      <c r="H1306" s="191"/>
      <c r="I1306" s="39" t="str">
        <f t="shared" si="305"/>
        <v>Q4</v>
      </c>
      <c r="J1306" s="191" t="s">
        <v>1472</v>
      </c>
      <c r="K1306" s="191" t="s">
        <v>1473</v>
      </c>
      <c r="L1306" s="17" t="s">
        <v>54</v>
      </c>
      <c r="M1306" s="13" t="s">
        <v>46</v>
      </c>
      <c r="N1306" s="13">
        <v>1</v>
      </c>
      <c r="O1306" s="13"/>
      <c r="P1306" s="39" t="str">
        <f t="shared" si="306"/>
        <v>MAIN UNIT</v>
      </c>
      <c r="Q1306" s="13" t="s">
        <v>55</v>
      </c>
      <c r="R1306" s="13" t="s">
        <v>48</v>
      </c>
      <c r="S1306" s="13" t="s">
        <v>38</v>
      </c>
      <c r="T1306" s="13" t="s">
        <v>324</v>
      </c>
      <c r="U1306" s="13" t="s">
        <v>136</v>
      </c>
      <c r="V1306" s="13" t="s">
        <v>520</v>
      </c>
      <c r="W1306" s="13" t="s">
        <v>50</v>
      </c>
      <c r="X1306" s="192">
        <v>696000</v>
      </c>
      <c r="Y1306" s="196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85">
        <f t="shared" si="307"/>
        <v>73425.536283185851</v>
      </c>
      <c r="AD1306" s="141">
        <v>0.10059999999999999</v>
      </c>
      <c r="AE1306" s="186">
        <f t="shared" si="308"/>
        <v>1</v>
      </c>
      <c r="AF1306" s="186" t="str">
        <f>IF(AND(COUNTIFS($J$18:J1306,J1306)=1,AE1306=1),1,"")</f>
        <v/>
      </c>
      <c r="AG1306" s="186" t="str">
        <f>IF(C1306="","",IF(AND(COUNTIFS($J$18:J1306,J1306)=1,C1306&lt;&gt;""),1,""))</f>
        <v/>
      </c>
      <c r="AH1306" s="186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214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35</v>
      </c>
      <c r="B1307" s="179">
        <v>2020</v>
      </c>
      <c r="C1307" s="179">
        <v>12</v>
      </c>
      <c r="D1307" s="39" t="str">
        <f t="shared" si="303"/>
        <v>Q3</v>
      </c>
      <c r="E1307" s="13" t="s">
        <v>35</v>
      </c>
      <c r="F1307" s="179">
        <v>2021</v>
      </c>
      <c r="G1307" s="179">
        <v>2</v>
      </c>
      <c r="H1307" s="191"/>
      <c r="I1307" s="39" t="str">
        <f t="shared" si="305"/>
        <v>Q4</v>
      </c>
      <c r="J1307" s="191" t="s">
        <v>1474</v>
      </c>
      <c r="K1307" s="191" t="s">
        <v>1475</v>
      </c>
      <c r="L1307" s="17" t="s">
        <v>78</v>
      </c>
      <c r="M1307" s="13" t="s">
        <v>46</v>
      </c>
      <c r="N1307" s="13">
        <v>1</v>
      </c>
      <c r="O1307" s="13"/>
      <c r="P1307" s="39" t="str">
        <f t="shared" si="306"/>
        <v>MAIN UNIT</v>
      </c>
      <c r="Q1307" s="13" t="s">
        <v>55</v>
      </c>
      <c r="R1307" s="13" t="s">
        <v>48</v>
      </c>
      <c r="S1307" s="13" t="s">
        <v>39</v>
      </c>
      <c r="T1307" s="13" t="s">
        <v>161</v>
      </c>
      <c r="U1307" s="13" t="s">
        <v>162</v>
      </c>
      <c r="V1307" s="13" t="s">
        <v>163</v>
      </c>
      <c r="W1307" s="13" t="s">
        <v>50</v>
      </c>
      <c r="X1307" s="192">
        <v>950000</v>
      </c>
      <c r="Y1307" s="196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85">
        <f t="shared" si="307"/>
        <v>101893.80530973454</v>
      </c>
      <c r="AD1307" s="141">
        <v>0.10100000000000001</v>
      </c>
      <c r="AE1307" s="186">
        <f t="shared" si="308"/>
        <v>1</v>
      </c>
      <c r="AF1307" s="186">
        <f>IF(AND(COUNTIFS($J$18:J1307,J1307)=1,AE1307=1),1,"")</f>
        <v>1</v>
      </c>
      <c r="AG1307" s="186">
        <f>IF(C1307="","",IF(AND(COUNTIFS($J$18:J1307,J1307)=1,C1307&lt;&gt;""),1,""))</f>
        <v>1</v>
      </c>
      <c r="AH1307" s="186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214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35</v>
      </c>
      <c r="B1308" s="179">
        <v>2020</v>
      </c>
      <c r="C1308" s="179">
        <v>12</v>
      </c>
      <c r="D1308" s="39" t="str">
        <f t="shared" si="303"/>
        <v>Q3</v>
      </c>
      <c r="E1308" s="13" t="s">
        <v>35</v>
      </c>
      <c r="F1308" s="179">
        <v>2021</v>
      </c>
      <c r="G1308" s="179">
        <v>2</v>
      </c>
      <c r="H1308" s="191"/>
      <c r="I1308" s="39" t="str">
        <f t="shared" si="305"/>
        <v>Q4</v>
      </c>
      <c r="J1308" s="191" t="s">
        <v>1474</v>
      </c>
      <c r="K1308" s="191" t="s">
        <v>1475</v>
      </c>
      <c r="L1308" s="17" t="s">
        <v>78</v>
      </c>
      <c r="M1308" s="13" t="s">
        <v>46</v>
      </c>
      <c r="N1308" s="13">
        <v>1</v>
      </c>
      <c r="O1308" s="13"/>
      <c r="P1308" s="39" t="str">
        <f t="shared" si="306"/>
        <v>MAIN UNIT</v>
      </c>
      <c r="Q1308" s="13" t="s">
        <v>55</v>
      </c>
      <c r="R1308" s="13" t="s">
        <v>48</v>
      </c>
      <c r="S1308" s="13" t="s">
        <v>39</v>
      </c>
      <c r="T1308" s="13" t="s">
        <v>161</v>
      </c>
      <c r="U1308" s="13" t="s">
        <v>162</v>
      </c>
      <c r="V1308" s="13" t="s">
        <v>163</v>
      </c>
      <c r="W1308" s="13" t="s">
        <v>50</v>
      </c>
      <c r="X1308" s="192">
        <v>950000</v>
      </c>
      <c r="Y1308" s="196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85">
        <f t="shared" si="307"/>
        <v>101893.80530973454</v>
      </c>
      <c r="AD1308" s="141">
        <v>0.10100000000000001</v>
      </c>
      <c r="AE1308" s="186">
        <f t="shared" si="308"/>
        <v>1</v>
      </c>
      <c r="AF1308" s="186" t="str">
        <f>IF(AND(COUNTIFS($J$18:J1308,J1308)=1,AE1308=1),1,"")</f>
        <v/>
      </c>
      <c r="AG1308" s="186" t="str">
        <f>IF(C1308="","",IF(AND(COUNTIFS($J$18:J1308,J1308)=1,C1308&lt;&gt;""),1,""))</f>
        <v/>
      </c>
      <c r="AH1308" s="186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214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35</v>
      </c>
      <c r="B1309" s="179">
        <v>2020</v>
      </c>
      <c r="C1309" s="179">
        <v>12</v>
      </c>
      <c r="D1309" s="39" t="str">
        <f t="shared" si="303"/>
        <v>Q3</v>
      </c>
      <c r="E1309" s="13" t="s">
        <v>35</v>
      </c>
      <c r="F1309" s="179">
        <v>2021</v>
      </c>
      <c r="G1309" s="179">
        <v>2</v>
      </c>
      <c r="H1309" s="191"/>
      <c r="I1309" s="39" t="str">
        <f t="shared" si="305"/>
        <v>Q4</v>
      </c>
      <c r="J1309" s="191" t="s">
        <v>1474</v>
      </c>
      <c r="K1309" s="191" t="s">
        <v>1475</v>
      </c>
      <c r="L1309" s="17" t="s">
        <v>78</v>
      </c>
      <c r="M1309" s="13" t="s">
        <v>46</v>
      </c>
      <c r="N1309" s="13">
        <v>1</v>
      </c>
      <c r="O1309" s="13"/>
      <c r="P1309" s="39" t="str">
        <f t="shared" si="306"/>
        <v>MAIN UNIT</v>
      </c>
      <c r="Q1309" s="13" t="s">
        <v>55</v>
      </c>
      <c r="R1309" s="13" t="s">
        <v>48</v>
      </c>
      <c r="S1309" s="13" t="s">
        <v>39</v>
      </c>
      <c r="T1309" s="13" t="s">
        <v>161</v>
      </c>
      <c r="U1309" s="13" t="s">
        <v>162</v>
      </c>
      <c r="V1309" s="13" t="s">
        <v>163</v>
      </c>
      <c r="W1309" s="13" t="s">
        <v>50</v>
      </c>
      <c r="X1309" s="192">
        <v>950000</v>
      </c>
      <c r="Y1309" s="196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85">
        <f t="shared" si="307"/>
        <v>101893.80530973454</v>
      </c>
      <c r="AD1309" s="141">
        <v>0.10100000000000001</v>
      </c>
      <c r="AE1309" s="186">
        <f t="shared" si="308"/>
        <v>1</v>
      </c>
      <c r="AF1309" s="186" t="str">
        <f>IF(AND(COUNTIFS($J$18:J1309,J1309)=1,AE1309=1),1,"")</f>
        <v/>
      </c>
      <c r="AG1309" s="186" t="str">
        <f>IF(C1309="","",IF(AND(COUNTIFS($J$18:J1309,J1309)=1,C1309&lt;&gt;""),1,""))</f>
        <v/>
      </c>
      <c r="AH1309" s="186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214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35</v>
      </c>
      <c r="B1310" s="179">
        <v>2020</v>
      </c>
      <c r="C1310" s="179">
        <v>12</v>
      </c>
      <c r="D1310" s="39" t="str">
        <f t="shared" si="303"/>
        <v>Q3</v>
      </c>
      <c r="E1310" s="13" t="s">
        <v>35</v>
      </c>
      <c r="F1310" s="179">
        <v>2021</v>
      </c>
      <c r="G1310" s="179">
        <v>2</v>
      </c>
      <c r="H1310" s="191"/>
      <c r="I1310" s="39" t="str">
        <f t="shared" si="305"/>
        <v>Q4</v>
      </c>
      <c r="J1310" s="191" t="s">
        <v>1474</v>
      </c>
      <c r="K1310" s="191" t="s">
        <v>1475</v>
      </c>
      <c r="L1310" s="17" t="s">
        <v>78</v>
      </c>
      <c r="M1310" s="13" t="s">
        <v>46</v>
      </c>
      <c r="N1310" s="13">
        <v>1</v>
      </c>
      <c r="O1310" s="13"/>
      <c r="P1310" s="39" t="str">
        <f t="shared" si="306"/>
        <v>MAIN UNIT</v>
      </c>
      <c r="Q1310" s="13" t="s">
        <v>55</v>
      </c>
      <c r="R1310" s="13" t="s">
        <v>48</v>
      </c>
      <c r="S1310" s="13" t="s">
        <v>39</v>
      </c>
      <c r="T1310" s="13" t="s">
        <v>161</v>
      </c>
      <c r="U1310" s="13" t="s">
        <v>162</v>
      </c>
      <c r="V1310" s="13" t="s">
        <v>163</v>
      </c>
      <c r="W1310" s="13" t="s">
        <v>50</v>
      </c>
      <c r="X1310" s="192">
        <v>950000</v>
      </c>
      <c r="Y1310" s="196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85">
        <f t="shared" si="307"/>
        <v>101893.80530973454</v>
      </c>
      <c r="AD1310" s="141">
        <v>0.10100000000000001</v>
      </c>
      <c r="AE1310" s="186">
        <f t="shared" si="308"/>
        <v>1</v>
      </c>
      <c r="AF1310" s="186" t="str">
        <f>IF(AND(COUNTIFS($J$18:J1310,J1310)=1,AE1310=1),1,"")</f>
        <v/>
      </c>
      <c r="AG1310" s="186" t="str">
        <f>IF(C1310="","",IF(AND(COUNTIFS($J$18:J1310,J1310)=1,C1310&lt;&gt;""),1,""))</f>
        <v/>
      </c>
      <c r="AH1310" s="186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214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35</v>
      </c>
      <c r="B1311" s="179">
        <v>2020</v>
      </c>
      <c r="C1311" s="179">
        <v>12</v>
      </c>
      <c r="D1311" s="39" t="str">
        <f t="shared" si="303"/>
        <v>Q3</v>
      </c>
      <c r="E1311" s="13" t="s">
        <v>35</v>
      </c>
      <c r="F1311" s="179">
        <v>2021</v>
      </c>
      <c r="G1311" s="179">
        <v>2</v>
      </c>
      <c r="H1311" s="191"/>
      <c r="I1311" s="39" t="str">
        <f t="shared" si="305"/>
        <v>Q4</v>
      </c>
      <c r="J1311" s="191" t="s">
        <v>1474</v>
      </c>
      <c r="K1311" s="191" t="s">
        <v>1475</v>
      </c>
      <c r="L1311" s="17" t="s">
        <v>78</v>
      </c>
      <c r="M1311" s="13" t="s">
        <v>46</v>
      </c>
      <c r="N1311" s="13">
        <v>1</v>
      </c>
      <c r="O1311" s="13"/>
      <c r="P1311" s="39" t="str">
        <f t="shared" si="306"/>
        <v>MAIN UNIT</v>
      </c>
      <c r="Q1311" s="13" t="s">
        <v>55</v>
      </c>
      <c r="R1311" s="13" t="s">
        <v>48</v>
      </c>
      <c r="S1311" s="13" t="s">
        <v>39</v>
      </c>
      <c r="T1311" s="13" t="s">
        <v>161</v>
      </c>
      <c r="U1311" s="13" t="s">
        <v>162</v>
      </c>
      <c r="V1311" s="13" t="s">
        <v>163</v>
      </c>
      <c r="W1311" s="13" t="s">
        <v>50</v>
      </c>
      <c r="X1311" s="192">
        <v>950000</v>
      </c>
      <c r="Y1311" s="196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85">
        <f t="shared" si="307"/>
        <v>101893.80530973454</v>
      </c>
      <c r="AD1311" s="141">
        <v>0.10100000000000001</v>
      </c>
      <c r="AE1311" s="186">
        <f t="shared" si="308"/>
        <v>1</v>
      </c>
      <c r="AF1311" s="186" t="str">
        <f>IF(AND(COUNTIFS($J$18:J1311,J1311)=1,AE1311=1),1,"")</f>
        <v/>
      </c>
      <c r="AG1311" s="186" t="str">
        <f>IF(C1311="","",IF(AND(COUNTIFS($J$18:J1311,J1311)=1,C1311&lt;&gt;""),1,""))</f>
        <v/>
      </c>
      <c r="AH1311" s="186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214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35</v>
      </c>
      <c r="B1312" s="179">
        <v>2020</v>
      </c>
      <c r="C1312" s="179">
        <v>12</v>
      </c>
      <c r="D1312" s="39" t="str">
        <f t="shared" si="303"/>
        <v>Q3</v>
      </c>
      <c r="E1312" s="13" t="s">
        <v>35</v>
      </c>
      <c r="F1312" s="179">
        <v>2021</v>
      </c>
      <c r="G1312" s="179">
        <v>3</v>
      </c>
      <c r="H1312" s="191"/>
      <c r="I1312" s="39" t="str">
        <f t="shared" si="305"/>
        <v>Q4</v>
      </c>
      <c r="J1312" s="191" t="s">
        <v>1476</v>
      </c>
      <c r="K1312" s="191" t="s">
        <v>1475</v>
      </c>
      <c r="L1312" s="17" t="s">
        <v>78</v>
      </c>
      <c r="M1312" s="13" t="s">
        <v>46</v>
      </c>
      <c r="N1312" s="13">
        <v>1</v>
      </c>
      <c r="O1312" s="13"/>
      <c r="P1312" s="39" t="str">
        <f t="shared" si="306"/>
        <v>MAIN UNIT</v>
      </c>
      <c r="Q1312" s="13" t="s">
        <v>47</v>
      </c>
      <c r="R1312" s="13" t="s">
        <v>48</v>
      </c>
      <c r="S1312" s="13" t="s">
        <v>39</v>
      </c>
      <c r="T1312" s="13" t="s">
        <v>161</v>
      </c>
      <c r="U1312" s="13" t="s">
        <v>162</v>
      </c>
      <c r="V1312" s="13" t="s">
        <v>163</v>
      </c>
      <c r="W1312" s="13" t="s">
        <v>50</v>
      </c>
      <c r="X1312" s="192">
        <v>800000</v>
      </c>
      <c r="Y1312" s="196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85">
        <f t="shared" si="307"/>
        <v>100417.69911504425</v>
      </c>
      <c r="AD1312" s="141">
        <v>0.1182</v>
      </c>
      <c r="AE1312" s="186">
        <f t="shared" si="308"/>
        <v>0</v>
      </c>
      <c r="AF1312" s="186" t="str">
        <f>IF(AND(COUNTIFS($J$18:J1312,J1312)=1,AE1312=1),1,"")</f>
        <v/>
      </c>
      <c r="AG1312" s="186">
        <f>IF(C1312="","",IF(AND(COUNTIFS($J$18:J1312,J1312)=1,C1312&lt;&gt;""),1,""))</f>
        <v>1</v>
      </c>
      <c r="AH1312" s="186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214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35</v>
      </c>
      <c r="B1313" s="179">
        <v>2020</v>
      </c>
      <c r="C1313" s="179">
        <v>12</v>
      </c>
      <c r="D1313" s="39" t="str">
        <f t="shared" si="303"/>
        <v>Q3</v>
      </c>
      <c r="E1313" s="13" t="s">
        <v>35</v>
      </c>
      <c r="F1313" s="179">
        <v>2021</v>
      </c>
      <c r="G1313" s="179">
        <v>3</v>
      </c>
      <c r="H1313" s="191"/>
      <c r="I1313" s="39" t="str">
        <f t="shared" si="305"/>
        <v>Q4</v>
      </c>
      <c r="J1313" s="191" t="s">
        <v>1477</v>
      </c>
      <c r="K1313" s="191" t="s">
        <v>1478</v>
      </c>
      <c r="L1313" s="17" t="s">
        <v>78</v>
      </c>
      <c r="M1313" s="13" t="s">
        <v>46</v>
      </c>
      <c r="N1313" s="13">
        <v>1</v>
      </c>
      <c r="O1313" s="13"/>
      <c r="P1313" s="39" t="str">
        <f t="shared" si="306"/>
        <v>MAIN UNIT</v>
      </c>
      <c r="Q1313" s="13" t="s">
        <v>55</v>
      </c>
      <c r="R1313" s="13" t="s">
        <v>48</v>
      </c>
      <c r="S1313" s="13" t="s">
        <v>37</v>
      </c>
      <c r="T1313" s="13" t="s">
        <v>74</v>
      </c>
      <c r="U1313" s="13" t="s">
        <v>57</v>
      </c>
      <c r="V1313" s="13" t="s">
        <v>155</v>
      </c>
      <c r="W1313" s="13" t="s">
        <v>50</v>
      </c>
      <c r="X1313" s="192">
        <v>910000</v>
      </c>
      <c r="Y1313" s="196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85">
        <f t="shared" si="307"/>
        <v>116351.15044247787</v>
      </c>
      <c r="AD1313" s="141">
        <v>0.12039999999999999</v>
      </c>
      <c r="AE1313" s="186">
        <f t="shared" si="308"/>
        <v>1</v>
      </c>
      <c r="AF1313" s="186">
        <f>IF(AND(COUNTIFS($J$18:J1313,J1313)=1,AE1313=1),1,"")</f>
        <v>1</v>
      </c>
      <c r="AG1313" s="186">
        <f>IF(C1313="","",IF(AND(COUNTIFS($J$18:J1313,J1313)=1,C1313&lt;&gt;""),1,""))</f>
        <v>1</v>
      </c>
      <c r="AH1313" s="186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214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35</v>
      </c>
      <c r="B1314" s="179">
        <v>2020</v>
      </c>
      <c r="C1314" s="179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35</v>
      </c>
      <c r="F1314" s="179">
        <v>2021</v>
      </c>
      <c r="G1314" s="179">
        <v>3</v>
      </c>
      <c r="H1314" s="191"/>
      <c r="I1314" s="39" t="str">
        <f t="shared" si="305"/>
        <v>Q4</v>
      </c>
      <c r="J1314" s="191" t="s">
        <v>1477</v>
      </c>
      <c r="K1314" s="191" t="s">
        <v>1478</v>
      </c>
      <c r="L1314" s="17" t="s">
        <v>54</v>
      </c>
      <c r="M1314" s="13" t="s">
        <v>46</v>
      </c>
      <c r="N1314" s="13">
        <v>1</v>
      </c>
      <c r="O1314" s="13"/>
      <c r="P1314" s="39" t="str">
        <f t="shared" si="306"/>
        <v>MAIN UNIT</v>
      </c>
      <c r="Q1314" s="13" t="s">
        <v>55</v>
      </c>
      <c r="R1314" s="13" t="s">
        <v>48</v>
      </c>
      <c r="S1314" s="13" t="s">
        <v>37</v>
      </c>
      <c r="T1314" s="13" t="s">
        <v>74</v>
      </c>
      <c r="U1314" s="13" t="s">
        <v>57</v>
      </c>
      <c r="V1314" s="13" t="s">
        <v>155</v>
      </c>
      <c r="W1314" s="13" t="s">
        <v>50</v>
      </c>
      <c r="X1314" s="192">
        <v>550000</v>
      </c>
      <c r="Y1314" s="196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85">
        <f t="shared" si="307"/>
        <v>70322.123893805314</v>
      </c>
      <c r="AD1314" s="141">
        <v>0.12039999999999999</v>
      </c>
      <c r="AE1314" s="186">
        <f t="shared" si="308"/>
        <v>1</v>
      </c>
      <c r="AF1314" s="186" t="str">
        <f>IF(AND(COUNTIFS($J$18:J1314,J1314)=1,AE1314=1),1,"")</f>
        <v/>
      </c>
      <c r="AG1314" s="186" t="str">
        <f>IF(C1314="","",IF(AND(COUNTIFS($J$18:J1314,J1314)=1,C1314&lt;&gt;""),1,""))</f>
        <v/>
      </c>
      <c r="AH1314" s="186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214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35</v>
      </c>
      <c r="B1315" s="179">
        <v>2020</v>
      </c>
      <c r="C1315" s="179">
        <v>12</v>
      </c>
      <c r="D1315" s="39" t="str">
        <f t="shared" si="319"/>
        <v>Q3</v>
      </c>
      <c r="E1315" s="13" t="s">
        <v>35</v>
      </c>
      <c r="F1315" s="179">
        <v>2021</v>
      </c>
      <c r="G1315" s="179">
        <v>3</v>
      </c>
      <c r="H1315" s="191"/>
      <c r="I1315" s="39" t="str">
        <f t="shared" si="305"/>
        <v>Q4</v>
      </c>
      <c r="J1315" s="191" t="s">
        <v>1479</v>
      </c>
      <c r="K1315" s="191" t="s">
        <v>1480</v>
      </c>
      <c r="L1315" s="17" t="s">
        <v>78</v>
      </c>
      <c r="M1315" s="13" t="s">
        <v>46</v>
      </c>
      <c r="N1315" s="13">
        <v>1</v>
      </c>
      <c r="O1315" s="13"/>
      <c r="P1315" s="39" t="str">
        <f t="shared" si="306"/>
        <v>MAIN UNIT</v>
      </c>
      <c r="Q1315" s="13" t="s">
        <v>47</v>
      </c>
      <c r="R1315" s="13" t="s">
        <v>48</v>
      </c>
      <c r="S1315" s="13" t="s">
        <v>37</v>
      </c>
      <c r="T1315" s="13" t="s">
        <v>74</v>
      </c>
      <c r="U1315" s="13" t="s">
        <v>57</v>
      </c>
      <c r="V1315" s="13" t="s">
        <v>58</v>
      </c>
      <c r="W1315" s="13" t="s">
        <v>50</v>
      </c>
      <c r="X1315" s="192">
        <v>1000000</v>
      </c>
      <c r="Y1315" s="196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85">
        <f t="shared" si="307"/>
        <v>145486.72566371685</v>
      </c>
      <c r="AD1315" s="141">
        <v>0.13700000000000001</v>
      </c>
      <c r="AE1315" s="186">
        <f t="shared" si="308"/>
        <v>0</v>
      </c>
      <c r="AF1315" s="186" t="str">
        <f>IF(AND(COUNTIFS($J$18:J1315,J1315)=1,AE1315=1),1,"")</f>
        <v/>
      </c>
      <c r="AG1315" s="186">
        <f>IF(C1315="","",IF(AND(COUNTIFS($J$18:J1315,J1315)=1,C1315&lt;&gt;""),1,""))</f>
        <v>1</v>
      </c>
      <c r="AH1315" s="186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214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35</v>
      </c>
      <c r="B1316" s="179">
        <v>2020</v>
      </c>
      <c r="C1316" s="179">
        <v>12</v>
      </c>
      <c r="D1316" s="39" t="str">
        <f t="shared" si="319"/>
        <v>Q3</v>
      </c>
      <c r="E1316" s="13" t="s">
        <v>35</v>
      </c>
      <c r="F1316" s="179">
        <v>2021</v>
      </c>
      <c r="G1316" s="179">
        <v>3</v>
      </c>
      <c r="H1316" s="191"/>
      <c r="I1316" s="39" t="str">
        <f t="shared" si="305"/>
        <v>Q4</v>
      </c>
      <c r="J1316" s="191" t="s">
        <v>1479</v>
      </c>
      <c r="K1316" s="191" t="s">
        <v>1480</v>
      </c>
      <c r="L1316" s="17" t="s">
        <v>54</v>
      </c>
      <c r="M1316" s="13" t="s">
        <v>46</v>
      </c>
      <c r="N1316" s="13">
        <v>1</v>
      </c>
      <c r="O1316" s="13"/>
      <c r="P1316" s="39" t="str">
        <f t="shared" si="306"/>
        <v>MAIN UNIT</v>
      </c>
      <c r="Q1316" s="13" t="s">
        <v>47</v>
      </c>
      <c r="R1316" s="13" t="s">
        <v>48</v>
      </c>
      <c r="S1316" s="13" t="s">
        <v>37</v>
      </c>
      <c r="T1316" s="13" t="s">
        <v>74</v>
      </c>
      <c r="U1316" s="13" t="s">
        <v>57</v>
      </c>
      <c r="V1316" s="13" t="s">
        <v>58</v>
      </c>
      <c r="W1316" s="13" t="s">
        <v>50</v>
      </c>
      <c r="X1316" s="192">
        <v>680000</v>
      </c>
      <c r="Y1316" s="196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85">
        <f t="shared" si="307"/>
        <v>98930.973451327445</v>
      </c>
      <c r="AD1316" s="141">
        <v>0.13700000000000001</v>
      </c>
      <c r="AE1316" s="186">
        <f t="shared" si="308"/>
        <v>0</v>
      </c>
      <c r="AF1316" s="186" t="str">
        <f>IF(AND(COUNTIFS($J$18:J1316,J1316)=1,AE1316=1),1,"")</f>
        <v/>
      </c>
      <c r="AG1316" s="186" t="str">
        <f>IF(C1316="","",IF(AND(COUNTIFS($J$18:J1316,J1316)=1,C1316&lt;&gt;""),1,""))</f>
        <v/>
      </c>
      <c r="AH1316" s="186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214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35</v>
      </c>
      <c r="B1317" s="179">
        <v>2020</v>
      </c>
      <c r="C1317" s="179">
        <v>12</v>
      </c>
      <c r="D1317" s="39" t="str">
        <f t="shared" si="319"/>
        <v>Q3</v>
      </c>
      <c r="E1317" s="13" t="s">
        <v>35</v>
      </c>
      <c r="F1317" s="179">
        <v>2021</v>
      </c>
      <c r="G1317" s="179">
        <v>3</v>
      </c>
      <c r="H1317" s="191"/>
      <c r="I1317" s="39" t="str">
        <f t="shared" si="305"/>
        <v>Q4</v>
      </c>
      <c r="J1317" s="191" t="s">
        <v>1406</v>
      </c>
      <c r="K1317" s="191" t="s">
        <v>1195</v>
      </c>
      <c r="L1317" s="17" t="s">
        <v>78</v>
      </c>
      <c r="M1317" s="13" t="s">
        <v>46</v>
      </c>
      <c r="N1317" s="13">
        <v>1</v>
      </c>
      <c r="O1317" s="13"/>
      <c r="P1317" s="39" t="str">
        <f t="shared" si="306"/>
        <v>MAIN UNIT</v>
      </c>
      <c r="Q1317" s="13" t="s">
        <v>47</v>
      </c>
      <c r="R1317" s="13" t="s">
        <v>48</v>
      </c>
      <c r="S1317" s="13" t="s">
        <v>36</v>
      </c>
      <c r="T1317" s="13" t="s">
        <v>64</v>
      </c>
      <c r="U1317" s="13" t="s">
        <v>65</v>
      </c>
      <c r="V1317" s="13" t="s">
        <v>98</v>
      </c>
      <c r="W1317" s="13" t="s">
        <v>95</v>
      </c>
      <c r="X1317" s="192">
        <v>13580000</v>
      </c>
      <c r="Y1317" s="196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85">
        <f t="shared" si="307"/>
        <v>148215.51499999998</v>
      </c>
      <c r="AD1317" s="141">
        <v>0.14649999999999999</v>
      </c>
      <c r="AE1317" s="186">
        <f t="shared" si="308"/>
        <v>0</v>
      </c>
      <c r="AF1317" s="186" t="str">
        <f>IF(AND(COUNTIFS($J$18:J1317,J1317)=1,AE1317=1),1,"")</f>
        <v/>
      </c>
      <c r="AG1317" s="186" t="str">
        <f>IF(C1317="","",IF(AND(COUNTIFS($J$18:J1317,J1317)=1,C1317&lt;&gt;""),1,""))</f>
        <v/>
      </c>
      <c r="AH1317" s="186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214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35</v>
      </c>
      <c r="B1318" s="179">
        <v>2020</v>
      </c>
      <c r="C1318" s="179">
        <v>12</v>
      </c>
      <c r="D1318" s="39" t="str">
        <f t="shared" si="319"/>
        <v>Q3</v>
      </c>
      <c r="E1318" s="13" t="s">
        <v>35</v>
      </c>
      <c r="F1318" s="179">
        <v>2021</v>
      </c>
      <c r="G1318" s="179">
        <v>3</v>
      </c>
      <c r="H1318" s="191"/>
      <c r="I1318" s="39" t="str">
        <f t="shared" si="305"/>
        <v>Q4</v>
      </c>
      <c r="J1318" s="191" t="s">
        <v>1406</v>
      </c>
      <c r="K1318" s="191" t="s">
        <v>1195</v>
      </c>
      <c r="L1318" s="17" t="s">
        <v>78</v>
      </c>
      <c r="M1318" s="13" t="s">
        <v>46</v>
      </c>
      <c r="N1318" s="13">
        <v>1</v>
      </c>
      <c r="O1318" s="13"/>
      <c r="P1318" s="39" t="str">
        <f t="shared" si="306"/>
        <v>MAIN UNIT</v>
      </c>
      <c r="Q1318" s="13" t="s">
        <v>47</v>
      </c>
      <c r="R1318" s="13" t="s">
        <v>48</v>
      </c>
      <c r="S1318" s="13" t="s">
        <v>36</v>
      </c>
      <c r="T1318" s="13" t="s">
        <v>64</v>
      </c>
      <c r="U1318" s="13" t="s">
        <v>65</v>
      </c>
      <c r="V1318" s="13" t="s">
        <v>98</v>
      </c>
      <c r="W1318" s="13" t="s">
        <v>95</v>
      </c>
      <c r="X1318" s="192">
        <v>13580000</v>
      </c>
      <c r="Y1318" s="196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85">
        <f t="shared" si="307"/>
        <v>148215.51499999998</v>
      </c>
      <c r="AD1318" s="141">
        <v>0.14649999999999999</v>
      </c>
      <c r="AE1318" s="186">
        <f t="shared" si="308"/>
        <v>0</v>
      </c>
      <c r="AF1318" s="186" t="str">
        <f>IF(AND(COUNTIFS($J$18:J1318,J1318)=1,AE1318=1),1,"")</f>
        <v/>
      </c>
      <c r="AG1318" s="186" t="str">
        <f>IF(C1318="","",IF(AND(COUNTIFS($J$18:J1318,J1318)=1,C1318&lt;&gt;""),1,""))</f>
        <v/>
      </c>
      <c r="AH1318" s="186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214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35</v>
      </c>
      <c r="B1319" s="179">
        <v>2020</v>
      </c>
      <c r="C1319" s="179">
        <v>12</v>
      </c>
      <c r="D1319" s="39" t="str">
        <f t="shared" si="319"/>
        <v>Q3</v>
      </c>
      <c r="E1319" s="13" t="s">
        <v>35</v>
      </c>
      <c r="F1319" s="179">
        <v>2021</v>
      </c>
      <c r="G1319" s="179">
        <v>2</v>
      </c>
      <c r="H1319" s="191"/>
      <c r="I1319" s="39" t="str">
        <f t="shared" si="305"/>
        <v>Q4</v>
      </c>
      <c r="J1319" s="191" t="s">
        <v>1481</v>
      </c>
      <c r="K1319" s="191" t="s">
        <v>1482</v>
      </c>
      <c r="L1319" s="17" t="s">
        <v>54</v>
      </c>
      <c r="M1319" s="13" t="s">
        <v>46</v>
      </c>
      <c r="N1319" s="13">
        <v>1</v>
      </c>
      <c r="O1319" s="13"/>
      <c r="P1319" s="39" t="str">
        <f t="shared" si="306"/>
        <v>MAIN UNIT</v>
      </c>
      <c r="Q1319" s="13" t="s">
        <v>47</v>
      </c>
      <c r="R1319" s="13" t="s">
        <v>48</v>
      </c>
      <c r="S1319" s="13" t="s">
        <v>36</v>
      </c>
      <c r="T1319" s="13" t="s">
        <v>64</v>
      </c>
      <c r="U1319" s="13" t="s">
        <v>65</v>
      </c>
      <c r="V1319" s="13" t="s">
        <v>1126</v>
      </c>
      <c r="W1319" s="13" t="s">
        <v>95</v>
      </c>
      <c r="X1319" s="192">
        <v>8225000</v>
      </c>
      <c r="Y1319" s="196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85">
        <f t="shared" si="307"/>
        <v>106407.89425</v>
      </c>
      <c r="AD1319" s="141">
        <v>0.1709</v>
      </c>
      <c r="AE1319" s="186">
        <f t="shared" si="308"/>
        <v>0</v>
      </c>
      <c r="AF1319" s="186" t="str">
        <f>IF(AND(COUNTIFS($J$18:J1319,J1319)=1,AE1319=1),1,"")</f>
        <v/>
      </c>
      <c r="AG1319" s="186">
        <f>IF(C1319="","",IF(AND(COUNTIFS($J$18:J1319,J1319)=1,C1319&lt;&gt;""),1,""))</f>
        <v>1</v>
      </c>
      <c r="AH1319" s="186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214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35</v>
      </c>
      <c r="B1320" s="179">
        <v>2020</v>
      </c>
      <c r="C1320" s="179">
        <v>12</v>
      </c>
      <c r="D1320" s="39" t="str">
        <f t="shared" si="319"/>
        <v>Q3</v>
      </c>
      <c r="E1320" s="13" t="s">
        <v>35</v>
      </c>
      <c r="F1320" s="179">
        <v>2021</v>
      </c>
      <c r="G1320" s="179">
        <v>3</v>
      </c>
      <c r="H1320" s="191"/>
      <c r="I1320" s="39" t="str">
        <f t="shared" si="305"/>
        <v>Q4</v>
      </c>
      <c r="J1320" s="191" t="s">
        <v>1483</v>
      </c>
      <c r="K1320" s="191" t="s">
        <v>1484</v>
      </c>
      <c r="L1320" s="17" t="s">
        <v>54</v>
      </c>
      <c r="M1320" s="13" t="s">
        <v>46</v>
      </c>
      <c r="N1320" s="13">
        <v>1</v>
      </c>
      <c r="O1320" s="13"/>
      <c r="P1320" s="39" t="str">
        <f t="shared" si="306"/>
        <v>MAIN UNIT</v>
      </c>
      <c r="Q1320" s="13" t="s">
        <v>55</v>
      </c>
      <c r="R1320" s="13" t="s">
        <v>48</v>
      </c>
      <c r="S1320" s="13" t="s">
        <v>36</v>
      </c>
      <c r="T1320" s="13" t="s">
        <v>64</v>
      </c>
      <c r="U1320" s="13" t="s">
        <v>65</v>
      </c>
      <c r="V1320" s="13" t="s">
        <v>98</v>
      </c>
      <c r="W1320" s="13" t="s">
        <v>95</v>
      </c>
      <c r="X1320" s="192">
        <v>8600000</v>
      </c>
      <c r="Y1320" s="196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85">
        <f t="shared" si="307"/>
        <v>103024.56</v>
      </c>
      <c r="AD1320" s="141">
        <v>0.1608</v>
      </c>
      <c r="AE1320" s="186">
        <f t="shared" si="308"/>
        <v>1</v>
      </c>
      <c r="AF1320" s="186">
        <f>IF(AND(COUNTIFS($J$18:J1320,J1320)=1,AE1320=1),1,"")</f>
        <v>1</v>
      </c>
      <c r="AG1320" s="186">
        <f>IF(C1320="","",IF(AND(COUNTIFS($J$18:J1320,J1320)=1,C1320&lt;&gt;""),1,""))</f>
        <v>1</v>
      </c>
      <c r="AH1320" s="186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214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35</v>
      </c>
      <c r="B1321" s="179">
        <v>2020</v>
      </c>
      <c r="C1321" s="179">
        <v>12</v>
      </c>
      <c r="D1321" s="39" t="str">
        <f t="shared" si="319"/>
        <v>Q3</v>
      </c>
      <c r="E1321" s="13" t="s">
        <v>35</v>
      </c>
      <c r="F1321" s="179">
        <v>2021</v>
      </c>
      <c r="G1321" s="179">
        <v>3</v>
      </c>
      <c r="H1321" s="191"/>
      <c r="I1321" s="39" t="str">
        <f t="shared" si="305"/>
        <v>Q4</v>
      </c>
      <c r="J1321" s="191" t="s">
        <v>1483</v>
      </c>
      <c r="K1321" s="191" t="s">
        <v>1484</v>
      </c>
      <c r="L1321" s="17" t="s">
        <v>54</v>
      </c>
      <c r="M1321" s="13" t="s">
        <v>46</v>
      </c>
      <c r="N1321" s="13">
        <v>1</v>
      </c>
      <c r="O1321" s="13"/>
      <c r="P1321" s="39" t="str">
        <f t="shared" si="306"/>
        <v>MAIN UNIT</v>
      </c>
      <c r="Q1321" s="13" t="s">
        <v>55</v>
      </c>
      <c r="R1321" s="13" t="s">
        <v>48</v>
      </c>
      <c r="S1321" s="13" t="s">
        <v>36</v>
      </c>
      <c r="T1321" s="13" t="s">
        <v>64</v>
      </c>
      <c r="U1321" s="13" t="s">
        <v>65</v>
      </c>
      <c r="V1321" s="13" t="s">
        <v>98</v>
      </c>
      <c r="W1321" s="13" t="s">
        <v>95</v>
      </c>
      <c r="X1321" s="192">
        <v>8600000</v>
      </c>
      <c r="Y1321" s="196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85">
        <f t="shared" si="307"/>
        <v>103024.56</v>
      </c>
      <c r="AD1321" s="141">
        <v>0.1608</v>
      </c>
      <c r="AE1321" s="186">
        <f t="shared" si="308"/>
        <v>1</v>
      </c>
      <c r="AF1321" s="186" t="str">
        <f>IF(AND(COUNTIFS($J$18:J1321,J1321)=1,AE1321=1),1,"")</f>
        <v/>
      </c>
      <c r="AG1321" s="186" t="str">
        <f>IF(C1321="","",IF(AND(COUNTIFS($J$18:J1321,J1321)=1,C1321&lt;&gt;""),1,""))</f>
        <v/>
      </c>
      <c r="AH1321" s="186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214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35</v>
      </c>
      <c r="B1322" s="179">
        <v>2020</v>
      </c>
      <c r="C1322" s="179">
        <v>12</v>
      </c>
      <c r="D1322" s="39" t="str">
        <f t="shared" si="319"/>
        <v>Q3</v>
      </c>
      <c r="E1322" s="13" t="s">
        <v>35</v>
      </c>
      <c r="F1322" s="179">
        <v>2021</v>
      </c>
      <c r="G1322" s="179">
        <v>2</v>
      </c>
      <c r="H1322" s="191"/>
      <c r="I1322" s="39" t="str">
        <f t="shared" si="305"/>
        <v>Q4</v>
      </c>
      <c r="J1322" s="191" t="s">
        <v>1485</v>
      </c>
      <c r="K1322" s="191" t="s">
        <v>1486</v>
      </c>
      <c r="L1322" s="17" t="s">
        <v>78</v>
      </c>
      <c r="M1322" s="13" t="s">
        <v>46</v>
      </c>
      <c r="N1322" s="13">
        <v>1</v>
      </c>
      <c r="O1322" s="13"/>
      <c r="P1322" s="39" t="str">
        <f t="shared" si="306"/>
        <v>MAIN UNIT</v>
      </c>
      <c r="Q1322" s="13" t="s">
        <v>47</v>
      </c>
      <c r="R1322" s="13" t="s">
        <v>48</v>
      </c>
      <c r="S1322" s="13" t="s">
        <v>36</v>
      </c>
      <c r="T1322" s="13" t="s">
        <v>64</v>
      </c>
      <c r="U1322" s="13" t="s">
        <v>65</v>
      </c>
      <c r="V1322" s="13" t="s">
        <v>66</v>
      </c>
      <c r="W1322" s="13" t="s">
        <v>95</v>
      </c>
      <c r="X1322" s="192">
        <v>19000000</v>
      </c>
      <c r="Y1322" s="196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85">
        <f t="shared" si="307"/>
        <v>250839.52</v>
      </c>
      <c r="AD1322" s="141">
        <v>0.1744</v>
      </c>
      <c r="AE1322" s="186">
        <f t="shared" si="308"/>
        <v>0</v>
      </c>
      <c r="AF1322" s="186" t="str">
        <f>IF(AND(COUNTIFS($J$18:J1322,J1322)=1,AE1322=1),1,"")</f>
        <v/>
      </c>
      <c r="AG1322" s="186">
        <f>IF(C1322="","",IF(AND(COUNTIFS($J$18:J1322,J1322)=1,C1322&lt;&gt;""),1,""))</f>
        <v>1</v>
      </c>
      <c r="AH1322" s="186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214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35</v>
      </c>
      <c r="B1323" s="179">
        <v>2020</v>
      </c>
      <c r="C1323" s="179">
        <v>12</v>
      </c>
      <c r="D1323" s="39" t="str">
        <f t="shared" si="319"/>
        <v>Q3</v>
      </c>
      <c r="E1323" s="13" t="s">
        <v>35</v>
      </c>
      <c r="F1323" s="179">
        <v>2021</v>
      </c>
      <c r="G1323" s="179">
        <v>2</v>
      </c>
      <c r="H1323" s="191"/>
      <c r="I1323" s="39" t="str">
        <f t="shared" si="305"/>
        <v>Q4</v>
      </c>
      <c r="J1323" s="191" t="s">
        <v>1485</v>
      </c>
      <c r="K1323" s="191" t="s">
        <v>1486</v>
      </c>
      <c r="L1323" s="17" t="s">
        <v>78</v>
      </c>
      <c r="M1323" s="13" t="s">
        <v>46</v>
      </c>
      <c r="N1323" s="13">
        <v>1</v>
      </c>
      <c r="O1323" s="13"/>
      <c r="P1323" s="39" t="str">
        <f t="shared" si="306"/>
        <v>MAIN UNIT</v>
      </c>
      <c r="Q1323" s="13" t="s">
        <v>47</v>
      </c>
      <c r="R1323" s="13" t="s">
        <v>48</v>
      </c>
      <c r="S1323" s="13" t="s">
        <v>36</v>
      </c>
      <c r="T1323" s="13" t="s">
        <v>64</v>
      </c>
      <c r="U1323" s="13" t="s">
        <v>65</v>
      </c>
      <c r="V1323" s="13" t="s">
        <v>66</v>
      </c>
      <c r="W1323" s="13" t="s">
        <v>95</v>
      </c>
      <c r="X1323" s="192">
        <v>19000000</v>
      </c>
      <c r="Y1323" s="196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85">
        <f t="shared" si="307"/>
        <v>250839.52</v>
      </c>
      <c r="AD1323" s="141">
        <v>0.1744</v>
      </c>
      <c r="AE1323" s="186">
        <f t="shared" si="308"/>
        <v>0</v>
      </c>
      <c r="AF1323" s="186" t="str">
        <f>IF(AND(COUNTIFS($J$18:J1323,J1323)=1,AE1323=1),1,"")</f>
        <v/>
      </c>
      <c r="AG1323" s="186" t="str">
        <f>IF(C1323="","",IF(AND(COUNTIFS($J$18:J1323,J1323)=1,C1323&lt;&gt;""),1,""))</f>
        <v/>
      </c>
      <c r="AH1323" s="186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214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35</v>
      </c>
      <c r="B1324" s="179">
        <v>2020</v>
      </c>
      <c r="C1324" s="179">
        <v>12</v>
      </c>
      <c r="D1324" s="39" t="str">
        <f t="shared" si="319"/>
        <v>Q3</v>
      </c>
      <c r="E1324" s="13" t="s">
        <v>35</v>
      </c>
      <c r="F1324" s="179">
        <v>2021</v>
      </c>
      <c r="G1324" s="179">
        <v>2</v>
      </c>
      <c r="H1324" s="191"/>
      <c r="I1324" s="39" t="str">
        <f t="shared" si="305"/>
        <v>Q4</v>
      </c>
      <c r="J1324" s="191" t="s">
        <v>1485</v>
      </c>
      <c r="K1324" s="191" t="s">
        <v>1486</v>
      </c>
      <c r="L1324" s="17" t="s">
        <v>54</v>
      </c>
      <c r="M1324" s="13" t="s">
        <v>46</v>
      </c>
      <c r="N1324" s="13">
        <v>1</v>
      </c>
      <c r="O1324" s="13"/>
      <c r="P1324" s="39" t="str">
        <f t="shared" si="306"/>
        <v>MAIN UNIT</v>
      </c>
      <c r="Q1324" s="13" t="s">
        <v>47</v>
      </c>
      <c r="R1324" s="13" t="s">
        <v>48</v>
      </c>
      <c r="S1324" s="13" t="s">
        <v>36</v>
      </c>
      <c r="T1324" s="13" t="s">
        <v>64</v>
      </c>
      <c r="U1324" s="13" t="s">
        <v>65</v>
      </c>
      <c r="V1324" s="13" t="s">
        <v>66</v>
      </c>
      <c r="W1324" s="13" t="s">
        <v>95</v>
      </c>
      <c r="X1324" s="192">
        <v>11000000</v>
      </c>
      <c r="Y1324" s="196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85">
        <f t="shared" si="307"/>
        <v>145222.88</v>
      </c>
      <c r="AD1324" s="141">
        <v>0.1744</v>
      </c>
      <c r="AE1324" s="186">
        <f t="shared" si="308"/>
        <v>0</v>
      </c>
      <c r="AF1324" s="186" t="str">
        <f>IF(AND(COUNTIFS($J$18:J1324,J1324)=1,AE1324=1),1,"")</f>
        <v/>
      </c>
      <c r="AG1324" s="186" t="str">
        <f>IF(C1324="","",IF(AND(COUNTIFS($J$18:J1324,J1324)=1,C1324&lt;&gt;""),1,""))</f>
        <v/>
      </c>
      <c r="AH1324" s="186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214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35</v>
      </c>
      <c r="B1325" s="179">
        <v>2020</v>
      </c>
      <c r="C1325" s="179">
        <v>12</v>
      </c>
      <c r="D1325" s="39" t="str">
        <f t="shared" si="319"/>
        <v>Q3</v>
      </c>
      <c r="E1325" s="13" t="s">
        <v>35</v>
      </c>
      <c r="F1325" s="179">
        <v>2021</v>
      </c>
      <c r="G1325" s="179">
        <v>3</v>
      </c>
      <c r="H1325" s="191"/>
      <c r="I1325" s="39" t="str">
        <f t="shared" si="305"/>
        <v>Q4</v>
      </c>
      <c r="J1325" s="191" t="s">
        <v>1485</v>
      </c>
      <c r="K1325" s="191" t="s">
        <v>1486</v>
      </c>
      <c r="L1325" s="17" t="s">
        <v>54</v>
      </c>
      <c r="M1325" s="13" t="s">
        <v>46</v>
      </c>
      <c r="N1325" s="13">
        <v>1</v>
      </c>
      <c r="O1325" s="13"/>
      <c r="P1325" s="39" t="str">
        <f t="shared" si="306"/>
        <v>MAIN UNIT</v>
      </c>
      <c r="Q1325" s="13" t="s">
        <v>47</v>
      </c>
      <c r="R1325" s="13" t="s">
        <v>48</v>
      </c>
      <c r="S1325" s="13" t="s">
        <v>36</v>
      </c>
      <c r="T1325" s="13" t="s">
        <v>64</v>
      </c>
      <c r="U1325" s="13" t="s">
        <v>65</v>
      </c>
      <c r="V1325" s="13" t="s">
        <v>66</v>
      </c>
      <c r="W1325" s="13" t="s">
        <v>95</v>
      </c>
      <c r="X1325" s="192">
        <v>11000000</v>
      </c>
      <c r="Y1325" s="196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85">
        <f t="shared" si="307"/>
        <v>142920.79999999999</v>
      </c>
      <c r="AD1325" s="141">
        <v>0.1744</v>
      </c>
      <c r="AE1325" s="186">
        <f t="shared" si="308"/>
        <v>0</v>
      </c>
      <c r="AF1325" s="186" t="str">
        <f>IF(AND(COUNTIFS($J$18:J1325,J1325)=1,AE1325=1),1,"")</f>
        <v/>
      </c>
      <c r="AG1325" s="186" t="str">
        <f>IF(C1325="","",IF(AND(COUNTIFS($J$18:J1325,J1325)=1,C1325&lt;&gt;""),1,""))</f>
        <v/>
      </c>
      <c r="AH1325" s="186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214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35</v>
      </c>
      <c r="B1326" s="179">
        <v>2020</v>
      </c>
      <c r="C1326" s="179">
        <v>12</v>
      </c>
      <c r="D1326" s="39" t="str">
        <f t="shared" si="319"/>
        <v>Q3</v>
      </c>
      <c r="E1326" s="13" t="s">
        <v>35</v>
      </c>
      <c r="F1326" s="179">
        <v>2021</v>
      </c>
      <c r="G1326" s="179">
        <v>3</v>
      </c>
      <c r="H1326" s="191"/>
      <c r="I1326" s="39" t="str">
        <f t="shared" si="305"/>
        <v>Q4</v>
      </c>
      <c r="J1326" s="191" t="s">
        <v>1487</v>
      </c>
      <c r="K1326" s="191" t="s">
        <v>1227</v>
      </c>
      <c r="L1326" s="17" t="s">
        <v>54</v>
      </c>
      <c r="M1326" s="13" t="s">
        <v>46</v>
      </c>
      <c r="N1326" s="13">
        <v>1</v>
      </c>
      <c r="O1326" s="13"/>
      <c r="P1326" s="39" t="str">
        <f t="shared" si="306"/>
        <v>MAIN UNIT</v>
      </c>
      <c r="Q1326" s="13" t="s">
        <v>47</v>
      </c>
      <c r="R1326" s="13" t="s">
        <v>48</v>
      </c>
      <c r="S1326" s="13" t="s">
        <v>36</v>
      </c>
      <c r="T1326" s="13" t="s">
        <v>64</v>
      </c>
      <c r="U1326" s="13" t="s">
        <v>65</v>
      </c>
      <c r="V1326" s="13" t="s">
        <v>49</v>
      </c>
      <c r="W1326" s="13" t="s">
        <v>827</v>
      </c>
      <c r="X1326" s="192">
        <v>78997</v>
      </c>
      <c r="Y1326" s="196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85">
        <f t="shared" si="307"/>
        <v>140488.2648</v>
      </c>
      <c r="AD1326" s="141">
        <v>0.22800000000000001</v>
      </c>
      <c r="AE1326" s="186">
        <f t="shared" si="308"/>
        <v>0</v>
      </c>
      <c r="AF1326" s="186" t="str">
        <f>IF(AND(COUNTIFS($J$18:J1326,J1326)=1,AE1326=1),1,"")</f>
        <v/>
      </c>
      <c r="AG1326" s="186">
        <f>IF(C1326="","",IF(AND(COUNTIFS($J$18:J1326,J1326)=1,C1326&lt;&gt;""),1,""))</f>
        <v>1</v>
      </c>
      <c r="AH1326" s="186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214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35</v>
      </c>
      <c r="B1327" s="179">
        <v>2020</v>
      </c>
      <c r="C1327" s="179">
        <v>12</v>
      </c>
      <c r="D1327" s="39" t="str">
        <f t="shared" si="319"/>
        <v>Q3</v>
      </c>
      <c r="E1327" s="13" t="s">
        <v>35</v>
      </c>
      <c r="F1327" s="179">
        <v>2021</v>
      </c>
      <c r="G1327" s="179">
        <v>3</v>
      </c>
      <c r="H1327" s="191"/>
      <c r="I1327" s="39" t="str">
        <f t="shared" si="305"/>
        <v>Q4</v>
      </c>
      <c r="J1327" s="191" t="s">
        <v>1488</v>
      </c>
      <c r="K1327" s="191" t="s">
        <v>1489</v>
      </c>
      <c r="L1327" s="17" t="s">
        <v>78</v>
      </c>
      <c r="M1327" s="13" t="s">
        <v>46</v>
      </c>
      <c r="N1327" s="13">
        <v>1</v>
      </c>
      <c r="O1327" s="13"/>
      <c r="P1327" s="39" t="str">
        <f t="shared" si="306"/>
        <v>MAIN UNIT</v>
      </c>
      <c r="Q1327" s="13" t="s">
        <v>47</v>
      </c>
      <c r="R1327" s="13" t="s">
        <v>48</v>
      </c>
      <c r="S1327" s="13" t="s">
        <v>36</v>
      </c>
      <c r="T1327" s="13" t="s">
        <v>64</v>
      </c>
      <c r="U1327" s="13" t="s">
        <v>65</v>
      </c>
      <c r="V1327" s="13" t="s">
        <v>108</v>
      </c>
      <c r="W1327" s="13" t="s">
        <v>95</v>
      </c>
      <c r="X1327" s="192">
        <v>13300000</v>
      </c>
      <c r="Y1327" s="196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85">
        <f t="shared" si="307"/>
        <v>109885.265</v>
      </c>
      <c r="AD1327" s="141">
        <v>0.1109</v>
      </c>
      <c r="AE1327" s="186">
        <f t="shared" si="308"/>
        <v>0</v>
      </c>
      <c r="AF1327" s="186" t="str">
        <f>IF(AND(COUNTIFS($J$18:J1327,J1327)=1,AE1327=1),1,"")</f>
        <v/>
      </c>
      <c r="AG1327" s="186">
        <f>IF(C1327="","",IF(AND(COUNTIFS($J$18:J1327,J1327)=1,C1327&lt;&gt;""),1,""))</f>
        <v>1</v>
      </c>
      <c r="AH1327" s="186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1490</v>
      </c>
      <c r="AP1327" s="28" t="str">
        <f t="shared" si="312"/>
        <v>20213</v>
      </c>
      <c r="AQ1327" s="28" t="str">
        <f t="shared" si="313"/>
        <v>20213JPY</v>
      </c>
      <c r="AR1327" s="214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35</v>
      </c>
      <c r="B1328" s="179">
        <v>2020</v>
      </c>
      <c r="C1328" s="179">
        <v>12</v>
      </c>
      <c r="D1328" s="39" t="str">
        <f t="shared" si="319"/>
        <v>Q3</v>
      </c>
      <c r="E1328" s="13" t="s">
        <v>35</v>
      </c>
      <c r="F1328" s="179">
        <v>2021</v>
      </c>
      <c r="G1328" s="179">
        <v>3</v>
      </c>
      <c r="H1328" s="191"/>
      <c r="I1328" s="39" t="str">
        <f t="shared" si="305"/>
        <v>Q4</v>
      </c>
      <c r="J1328" s="191" t="s">
        <v>1491</v>
      </c>
      <c r="K1328" s="191" t="s">
        <v>1492</v>
      </c>
      <c r="L1328" s="17" t="s">
        <v>54</v>
      </c>
      <c r="M1328" s="13" t="s">
        <v>46</v>
      </c>
      <c r="N1328" s="13">
        <v>1</v>
      </c>
      <c r="O1328" s="13"/>
      <c r="P1328" s="39" t="str">
        <f t="shared" si="306"/>
        <v>MAIN UNIT</v>
      </c>
      <c r="Q1328" s="13" t="s">
        <v>47</v>
      </c>
      <c r="R1328" s="13" t="s">
        <v>48</v>
      </c>
      <c r="S1328" s="13" t="s">
        <v>37</v>
      </c>
      <c r="T1328" s="13" t="s">
        <v>74</v>
      </c>
      <c r="U1328" s="13" t="s">
        <v>57</v>
      </c>
      <c r="V1328" s="13" t="s">
        <v>58</v>
      </c>
      <c r="W1328" s="13" t="s">
        <v>50</v>
      </c>
      <c r="X1328" s="192">
        <v>525000</v>
      </c>
      <c r="Y1328" s="196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85">
        <f t="shared" si="307"/>
        <v>67237.16814159292</v>
      </c>
      <c r="AD1328" s="141">
        <v>0.1206</v>
      </c>
      <c r="AE1328" s="186">
        <f t="shared" si="308"/>
        <v>0</v>
      </c>
      <c r="AF1328" s="186" t="str">
        <f>IF(AND(COUNTIFS($J$18:J1328,J1328)=1,AE1328=1),1,"")</f>
        <v/>
      </c>
      <c r="AG1328" s="186">
        <f>IF(C1328="","",IF(AND(COUNTIFS($J$18:J1328,J1328)=1,C1328&lt;&gt;""),1,""))</f>
        <v>1</v>
      </c>
      <c r="AH1328" s="186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214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35</v>
      </c>
      <c r="B1329" s="179">
        <v>2020</v>
      </c>
      <c r="C1329" s="179">
        <v>12</v>
      </c>
      <c r="D1329" s="39" t="str">
        <f t="shared" si="319"/>
        <v>Q3</v>
      </c>
      <c r="E1329" s="13" t="s">
        <v>35</v>
      </c>
      <c r="F1329" s="179">
        <v>2021</v>
      </c>
      <c r="G1329" s="179">
        <v>1</v>
      </c>
      <c r="H1329" s="191"/>
      <c r="I1329" s="39" t="str">
        <f t="shared" si="305"/>
        <v>Q4</v>
      </c>
      <c r="J1329" s="191" t="s">
        <v>1493</v>
      </c>
      <c r="K1329" s="191" t="s">
        <v>1494</v>
      </c>
      <c r="L1329" s="17" t="s">
        <v>54</v>
      </c>
      <c r="M1329" s="13" t="s">
        <v>46</v>
      </c>
      <c r="N1329" s="13">
        <v>3</v>
      </c>
      <c r="O1329" s="13"/>
      <c r="P1329" s="39" t="str">
        <f t="shared" si="306"/>
        <v>MAIN UNIT</v>
      </c>
      <c r="Q1329" s="13" t="s">
        <v>55</v>
      </c>
      <c r="R1329" s="13" t="s">
        <v>48</v>
      </c>
      <c r="S1329" s="13" t="s">
        <v>37</v>
      </c>
      <c r="T1329" s="13" t="s">
        <v>74</v>
      </c>
      <c r="U1329" s="13" t="s">
        <v>57</v>
      </c>
      <c r="V1329" s="13" t="s">
        <v>927</v>
      </c>
      <c r="W1329" s="13" t="s">
        <v>50</v>
      </c>
      <c r="X1329" s="192">
        <v>611000</v>
      </c>
      <c r="Y1329" s="196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85">
        <f t="shared" si="307"/>
        <v>197219.44513274339</v>
      </c>
      <c r="AD1329" s="141">
        <v>0.1026</v>
      </c>
      <c r="AE1329" s="186">
        <f t="shared" si="308"/>
        <v>1</v>
      </c>
      <c r="AF1329" s="186">
        <f>IF(AND(COUNTIFS($J$18:J1329,J1329)=1,AE1329=1),1,"")</f>
        <v>1</v>
      </c>
      <c r="AG1329" s="186">
        <f>IF(C1329="","",IF(AND(COUNTIFS($J$18:J1329,J1329)=1,C1329&lt;&gt;""),1,""))</f>
        <v>1</v>
      </c>
      <c r="AH1329" s="186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214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35</v>
      </c>
      <c r="B1330" s="179">
        <v>2020</v>
      </c>
      <c r="C1330" s="179">
        <v>12</v>
      </c>
      <c r="D1330" s="39" t="str">
        <f t="shared" si="319"/>
        <v>Q3</v>
      </c>
      <c r="E1330" s="13" t="s">
        <v>35</v>
      </c>
      <c r="F1330" s="179">
        <v>2021</v>
      </c>
      <c r="G1330" s="179">
        <v>3</v>
      </c>
      <c r="H1330" s="191"/>
      <c r="I1330" s="39" t="str">
        <f t="shared" si="305"/>
        <v>Q4</v>
      </c>
      <c r="J1330" s="191" t="s">
        <v>1493</v>
      </c>
      <c r="K1330" s="191" t="s">
        <v>1494</v>
      </c>
      <c r="L1330" s="17" t="s">
        <v>78</v>
      </c>
      <c r="M1330" s="13" t="s">
        <v>46</v>
      </c>
      <c r="N1330" s="13">
        <v>1</v>
      </c>
      <c r="O1330" s="13"/>
      <c r="P1330" s="39" t="str">
        <f t="shared" si="306"/>
        <v>MAIN UNIT</v>
      </c>
      <c r="Q1330" s="13" t="s">
        <v>455</v>
      </c>
      <c r="R1330" s="13" t="s">
        <v>48</v>
      </c>
      <c r="S1330" s="13" t="s">
        <v>37</v>
      </c>
      <c r="T1330" s="13" t="s">
        <v>74</v>
      </c>
      <c r="U1330" s="13" t="s">
        <v>57</v>
      </c>
      <c r="V1330" s="13" t="s">
        <v>927</v>
      </c>
      <c r="W1330" s="13" t="s">
        <v>50</v>
      </c>
      <c r="X1330" s="192">
        <v>787000</v>
      </c>
      <c r="Y1330" s="196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85">
        <f t="shared" si="307"/>
        <v>85748.176991150438</v>
      </c>
      <c r="AD1330" s="141">
        <v>0.1026</v>
      </c>
      <c r="AE1330" s="186">
        <f t="shared" si="308"/>
        <v>0</v>
      </c>
      <c r="AF1330" s="186" t="str">
        <f>IF(AND(COUNTIFS($J$18:J1330,J1330)=1,AE1330=1),1,"")</f>
        <v/>
      </c>
      <c r="AG1330" s="186" t="str">
        <f>IF(C1330="","",IF(AND(COUNTIFS($J$18:J1330,J1330)=1,C1330&lt;&gt;""),1,""))</f>
        <v/>
      </c>
      <c r="AH1330" s="186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214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35</v>
      </c>
      <c r="B1331" s="179">
        <v>2020</v>
      </c>
      <c r="C1331" s="179">
        <v>12</v>
      </c>
      <c r="D1331" s="39" t="str">
        <f t="shared" si="319"/>
        <v>Q3</v>
      </c>
      <c r="E1331" s="13" t="s">
        <v>35</v>
      </c>
      <c r="F1331" s="179">
        <v>2021</v>
      </c>
      <c r="G1331" s="179">
        <v>1</v>
      </c>
      <c r="H1331" s="191"/>
      <c r="I1331" s="39" t="str">
        <f t="shared" si="305"/>
        <v>Q4</v>
      </c>
      <c r="J1331" s="191" t="s">
        <v>1495</v>
      </c>
      <c r="K1331" s="191" t="s">
        <v>1496</v>
      </c>
      <c r="L1331" s="17" t="s">
        <v>54</v>
      </c>
      <c r="M1331" s="13" t="s">
        <v>46</v>
      </c>
      <c r="N1331" s="13">
        <v>1</v>
      </c>
      <c r="O1331" s="13"/>
      <c r="P1331" s="39" t="str">
        <f t="shared" si="306"/>
        <v>MAIN UNIT</v>
      </c>
      <c r="Q1331" s="13" t="s">
        <v>55</v>
      </c>
      <c r="R1331" s="13" t="s">
        <v>48</v>
      </c>
      <c r="S1331" s="13" t="s">
        <v>37</v>
      </c>
      <c r="T1331" s="13" t="s">
        <v>220</v>
      </c>
      <c r="U1331" s="13" t="s">
        <v>57</v>
      </c>
      <c r="V1331" s="13" t="s">
        <v>1314</v>
      </c>
      <c r="W1331" s="13" t="s">
        <v>50</v>
      </c>
      <c r="X1331" s="192">
        <v>606750</v>
      </c>
      <c r="Y1331" s="196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85">
        <f t="shared" si="307"/>
        <v>85961.708960176999</v>
      </c>
      <c r="AD1331" s="141">
        <v>0.1351</v>
      </c>
      <c r="AE1331" s="186">
        <f t="shared" si="308"/>
        <v>1</v>
      </c>
      <c r="AF1331" s="186">
        <f>IF(AND(COUNTIFS($J$18:J1331,J1331)=1,AE1331=1),1,"")</f>
        <v>1</v>
      </c>
      <c r="AG1331" s="186">
        <f>IF(C1331="","",IF(AND(COUNTIFS($J$18:J1331,J1331)=1,C1331&lt;&gt;""),1,""))</f>
        <v>1</v>
      </c>
      <c r="AH1331" s="186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214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35</v>
      </c>
      <c r="B1332" s="179">
        <v>2020</v>
      </c>
      <c r="C1332" s="179">
        <v>12</v>
      </c>
      <c r="D1332" s="39" t="str">
        <f t="shared" si="319"/>
        <v>Q3</v>
      </c>
      <c r="E1332" s="13" t="s">
        <v>35</v>
      </c>
      <c r="F1332" s="179">
        <v>2021</v>
      </c>
      <c r="G1332" s="179">
        <v>3</v>
      </c>
      <c r="H1332" s="191"/>
      <c r="I1332" s="39" t="str">
        <f t="shared" si="305"/>
        <v>Q4</v>
      </c>
      <c r="J1332" s="191" t="s">
        <v>1497</v>
      </c>
      <c r="K1332" s="191" t="s">
        <v>1498</v>
      </c>
      <c r="L1332" s="17" t="s">
        <v>78</v>
      </c>
      <c r="M1332" s="13" t="s">
        <v>46</v>
      </c>
      <c r="N1332" s="13">
        <v>1</v>
      </c>
      <c r="O1332" s="13"/>
      <c r="P1332" s="39" t="str">
        <f t="shared" si="306"/>
        <v>MAIN UNIT</v>
      </c>
      <c r="Q1332" s="13" t="s">
        <v>55</v>
      </c>
      <c r="R1332" s="13" t="s">
        <v>48</v>
      </c>
      <c r="S1332" s="13" t="s">
        <v>38</v>
      </c>
      <c r="T1332" s="13" t="s">
        <v>324</v>
      </c>
      <c r="U1332" s="13" t="s">
        <v>136</v>
      </c>
      <c r="V1332" s="13" t="s">
        <v>121</v>
      </c>
      <c r="W1332" s="13" t="s">
        <v>50</v>
      </c>
      <c r="X1332" s="192">
        <v>1090000</v>
      </c>
      <c r="Y1332" s="196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85">
        <f t="shared" si="307"/>
        <v>120382.30088495575</v>
      </c>
      <c r="AD1332" s="141">
        <v>0.104</v>
      </c>
      <c r="AE1332" s="186">
        <f t="shared" si="308"/>
        <v>1</v>
      </c>
      <c r="AF1332" s="186">
        <f>IF(AND(COUNTIFS($J$18:J1332,J1332)=1,AE1332=1),1,"")</f>
        <v>1</v>
      </c>
      <c r="AG1332" s="186">
        <f>IF(C1332="","",IF(AND(COUNTIFS($J$18:J1332,J1332)=1,C1332&lt;&gt;""),1,""))</f>
        <v>1</v>
      </c>
      <c r="AH1332" s="186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214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35</v>
      </c>
      <c r="B1333" s="179">
        <v>2020</v>
      </c>
      <c r="C1333" s="179">
        <v>12</v>
      </c>
      <c r="D1333" s="39" t="str">
        <f t="shared" si="319"/>
        <v>Q3</v>
      </c>
      <c r="E1333" s="13" t="s">
        <v>35</v>
      </c>
      <c r="F1333" s="179">
        <v>2021</v>
      </c>
      <c r="G1333" s="179">
        <v>3</v>
      </c>
      <c r="H1333" s="191"/>
      <c r="I1333" s="39" t="str">
        <f t="shared" si="305"/>
        <v>Q4</v>
      </c>
      <c r="J1333" s="191" t="s">
        <v>1497</v>
      </c>
      <c r="K1333" s="191" t="s">
        <v>1498</v>
      </c>
      <c r="L1333" s="17" t="s">
        <v>54</v>
      </c>
      <c r="M1333" s="13" t="s">
        <v>46</v>
      </c>
      <c r="N1333" s="13">
        <v>1</v>
      </c>
      <c r="O1333" s="13"/>
      <c r="P1333" s="39" t="str">
        <f t="shared" si="306"/>
        <v>MAIN UNIT</v>
      </c>
      <c r="Q1333" s="13" t="s">
        <v>55</v>
      </c>
      <c r="R1333" s="13" t="s">
        <v>48</v>
      </c>
      <c r="S1333" s="13" t="s">
        <v>38</v>
      </c>
      <c r="T1333" s="13" t="s">
        <v>324</v>
      </c>
      <c r="U1333" s="13" t="s">
        <v>136</v>
      </c>
      <c r="V1333" s="13" t="s">
        <v>121</v>
      </c>
      <c r="W1333" s="13" t="s">
        <v>50</v>
      </c>
      <c r="X1333" s="192">
        <v>780000</v>
      </c>
      <c r="Y1333" s="196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85">
        <f t="shared" si="307"/>
        <v>86145.132743362832</v>
      </c>
      <c r="AD1333" s="141">
        <v>0.104</v>
      </c>
      <c r="AE1333" s="186">
        <f t="shared" si="308"/>
        <v>1</v>
      </c>
      <c r="AF1333" s="186" t="str">
        <f>IF(AND(COUNTIFS($J$18:J1333,J1333)=1,AE1333=1),1,"")</f>
        <v/>
      </c>
      <c r="AG1333" s="186" t="str">
        <f>IF(C1333="","",IF(AND(COUNTIFS($J$18:J1333,J1333)=1,C1333&lt;&gt;""),1,""))</f>
        <v/>
      </c>
      <c r="AH1333" s="186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214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35</v>
      </c>
      <c r="B1334" s="179">
        <v>2020</v>
      </c>
      <c r="C1334" s="179">
        <v>12</v>
      </c>
      <c r="D1334" s="39" t="str">
        <f t="shared" si="319"/>
        <v>Q3</v>
      </c>
      <c r="E1334" s="13" t="s">
        <v>35</v>
      </c>
      <c r="F1334" s="179">
        <v>2021</v>
      </c>
      <c r="G1334" s="179">
        <v>3</v>
      </c>
      <c r="H1334" s="191"/>
      <c r="I1334" s="39" t="str">
        <f t="shared" si="305"/>
        <v>Q4</v>
      </c>
      <c r="J1334" s="191" t="s">
        <v>1497</v>
      </c>
      <c r="K1334" s="191" t="s">
        <v>1498</v>
      </c>
      <c r="L1334" s="17" t="s">
        <v>54</v>
      </c>
      <c r="M1334" s="13" t="s">
        <v>46</v>
      </c>
      <c r="N1334" s="13">
        <v>1</v>
      </c>
      <c r="O1334" s="13"/>
      <c r="P1334" s="39" t="str">
        <f t="shared" si="306"/>
        <v>MAIN UNIT</v>
      </c>
      <c r="Q1334" s="13" t="s">
        <v>55</v>
      </c>
      <c r="R1334" s="13" t="s">
        <v>48</v>
      </c>
      <c r="S1334" s="13" t="s">
        <v>38</v>
      </c>
      <c r="T1334" s="13" t="s">
        <v>324</v>
      </c>
      <c r="U1334" s="13" t="s">
        <v>136</v>
      </c>
      <c r="V1334" s="13" t="s">
        <v>121</v>
      </c>
      <c r="W1334" s="13" t="s">
        <v>50</v>
      </c>
      <c r="X1334" s="192">
        <v>780000</v>
      </c>
      <c r="Y1334" s="196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85">
        <f t="shared" si="307"/>
        <v>86145.132743362832</v>
      </c>
      <c r="AD1334" s="141">
        <v>0.104</v>
      </c>
      <c r="AE1334" s="186">
        <f t="shared" si="308"/>
        <v>1</v>
      </c>
      <c r="AF1334" s="186" t="str">
        <f>IF(AND(COUNTIFS($J$18:J1334,J1334)=1,AE1334=1),1,"")</f>
        <v/>
      </c>
      <c r="AG1334" s="186" t="str">
        <f>IF(C1334="","",IF(AND(COUNTIFS($J$18:J1334,J1334)=1,C1334&lt;&gt;""),1,""))</f>
        <v/>
      </c>
      <c r="AH1334" s="186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214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35</v>
      </c>
      <c r="B1335" s="179">
        <v>2020</v>
      </c>
      <c r="C1335" s="179">
        <v>12</v>
      </c>
      <c r="D1335" s="39" t="str">
        <f t="shared" si="319"/>
        <v>Q3</v>
      </c>
      <c r="E1335" s="13" t="s">
        <v>35</v>
      </c>
      <c r="F1335" s="179">
        <v>2021</v>
      </c>
      <c r="G1335" s="179">
        <v>1</v>
      </c>
      <c r="H1335" s="191"/>
      <c r="I1335" s="39" t="str">
        <f t="shared" si="305"/>
        <v>Q4</v>
      </c>
      <c r="J1335" s="191" t="s">
        <v>1499</v>
      </c>
      <c r="K1335" s="191" t="s">
        <v>1500</v>
      </c>
      <c r="L1335" s="17" t="s">
        <v>54</v>
      </c>
      <c r="M1335" s="13" t="s">
        <v>46</v>
      </c>
      <c r="N1335" s="13">
        <v>1</v>
      </c>
      <c r="O1335" s="13"/>
      <c r="P1335" s="39" t="str">
        <f t="shared" si="306"/>
        <v>MAIN UNIT</v>
      </c>
      <c r="Q1335" s="13" t="s">
        <v>47</v>
      </c>
      <c r="R1335" s="13" t="s">
        <v>48</v>
      </c>
      <c r="S1335" s="13" t="s">
        <v>39</v>
      </c>
      <c r="T1335" s="13" t="s">
        <v>385</v>
      </c>
      <c r="U1335" s="13" t="s">
        <v>991</v>
      </c>
      <c r="V1335" s="13" t="s">
        <v>131</v>
      </c>
      <c r="W1335" s="13" t="s">
        <v>50</v>
      </c>
      <c r="X1335" s="192">
        <v>580000</v>
      </c>
      <c r="Y1335" s="196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85">
        <f t="shared" si="307"/>
        <v>74325.716814159299</v>
      </c>
      <c r="AD1335" s="141">
        <v>0.1222</v>
      </c>
      <c r="AE1335" s="186">
        <f t="shared" si="308"/>
        <v>0</v>
      </c>
      <c r="AF1335" s="186" t="str">
        <f>IF(AND(COUNTIFS($J$18:J1335,J1335)=1,AE1335=1),1,"")</f>
        <v/>
      </c>
      <c r="AG1335" s="186">
        <f>IF(C1335="","",IF(AND(COUNTIFS($J$18:J1335,J1335)=1,C1335&lt;&gt;""),1,""))</f>
        <v>1</v>
      </c>
      <c r="AH1335" s="186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214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35</v>
      </c>
      <c r="B1336" s="179">
        <v>2020</v>
      </c>
      <c r="C1336" s="179">
        <v>12</v>
      </c>
      <c r="D1336" s="39" t="str">
        <f t="shared" si="319"/>
        <v>Q3</v>
      </c>
      <c r="E1336" s="13" t="s">
        <v>35</v>
      </c>
      <c r="F1336" s="179">
        <v>2021</v>
      </c>
      <c r="G1336" s="179">
        <v>3</v>
      </c>
      <c r="H1336" s="191"/>
      <c r="I1336" s="39" t="str">
        <f t="shared" si="305"/>
        <v>Q4</v>
      </c>
      <c r="J1336" s="191" t="s">
        <v>1501</v>
      </c>
      <c r="K1336" s="191" t="s">
        <v>1502</v>
      </c>
      <c r="L1336" s="17" t="s">
        <v>54</v>
      </c>
      <c r="M1336" s="13" t="s">
        <v>46</v>
      </c>
      <c r="N1336" s="13">
        <v>1</v>
      </c>
      <c r="O1336" s="13"/>
      <c r="P1336" s="39" t="str">
        <f t="shared" si="306"/>
        <v>MAIN UNIT</v>
      </c>
      <c r="Q1336" s="13" t="s">
        <v>47</v>
      </c>
      <c r="R1336" s="13" t="s">
        <v>48</v>
      </c>
      <c r="S1336" s="13" t="s">
        <v>36</v>
      </c>
      <c r="T1336" s="13" t="s">
        <v>64</v>
      </c>
      <c r="U1336" s="13" t="s">
        <v>65</v>
      </c>
      <c r="V1336" s="13" t="s">
        <v>113</v>
      </c>
      <c r="W1336" s="13" t="s">
        <v>95</v>
      </c>
      <c r="X1336" s="192">
        <v>7587500</v>
      </c>
      <c r="Y1336" s="196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85">
        <f t="shared" si="307"/>
        <v>77159.184375000012</v>
      </c>
      <c r="AD1336" s="141">
        <v>0.13650000000000001</v>
      </c>
      <c r="AE1336" s="186">
        <f t="shared" si="308"/>
        <v>0</v>
      </c>
      <c r="AF1336" s="186" t="str">
        <f>IF(AND(COUNTIFS($J$18:J1336,J1336)=1,AE1336=1),1,"")</f>
        <v/>
      </c>
      <c r="AG1336" s="186">
        <f>IF(C1336="","",IF(AND(COUNTIFS($J$18:J1336,J1336)=1,C1336&lt;&gt;""),1,""))</f>
        <v>1</v>
      </c>
      <c r="AH1336" s="186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214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35</v>
      </c>
      <c r="B1337" s="179">
        <v>2020</v>
      </c>
      <c r="C1337" s="179">
        <v>12</v>
      </c>
      <c r="D1337" s="39" t="str">
        <f t="shared" si="319"/>
        <v>Q3</v>
      </c>
      <c r="E1337" s="13" t="s">
        <v>35</v>
      </c>
      <c r="F1337" s="179">
        <v>2021</v>
      </c>
      <c r="G1337" s="179">
        <v>3</v>
      </c>
      <c r="H1337" s="191"/>
      <c r="I1337" s="39" t="str">
        <f t="shared" si="305"/>
        <v>Q4</v>
      </c>
      <c r="J1337" s="191" t="s">
        <v>1501</v>
      </c>
      <c r="K1337" s="191" t="s">
        <v>1502</v>
      </c>
      <c r="L1337" s="17" t="s">
        <v>54</v>
      </c>
      <c r="M1337" s="13" t="s">
        <v>46</v>
      </c>
      <c r="N1337" s="13">
        <v>1</v>
      </c>
      <c r="O1337" s="13"/>
      <c r="P1337" s="39" t="str">
        <f t="shared" si="306"/>
        <v>MAIN UNIT</v>
      </c>
      <c r="Q1337" s="13" t="s">
        <v>47</v>
      </c>
      <c r="R1337" s="13" t="s">
        <v>48</v>
      </c>
      <c r="S1337" s="13" t="s">
        <v>36</v>
      </c>
      <c r="T1337" s="13" t="s">
        <v>64</v>
      </c>
      <c r="U1337" s="13" t="s">
        <v>65</v>
      </c>
      <c r="V1337" s="13" t="s">
        <v>113</v>
      </c>
      <c r="W1337" s="13" t="s">
        <v>95</v>
      </c>
      <c r="X1337" s="192">
        <v>7587500</v>
      </c>
      <c r="Y1337" s="196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85">
        <f t="shared" si="307"/>
        <v>77159.184375000012</v>
      </c>
      <c r="AD1337" s="141">
        <v>0.13650000000000001</v>
      </c>
      <c r="AE1337" s="186">
        <f t="shared" si="308"/>
        <v>0</v>
      </c>
      <c r="AF1337" s="186" t="str">
        <f>IF(AND(COUNTIFS($J$18:J1337,J1337)=1,AE1337=1),1,"")</f>
        <v/>
      </c>
      <c r="AG1337" s="186" t="str">
        <f>IF(C1337="","",IF(AND(COUNTIFS($J$18:J1337,J1337)=1,C1337&lt;&gt;""),1,""))</f>
        <v/>
      </c>
      <c r="AH1337" s="186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214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35</v>
      </c>
      <c r="B1338" s="179">
        <v>2020</v>
      </c>
      <c r="C1338" s="179">
        <v>12</v>
      </c>
      <c r="D1338" s="39" t="str">
        <f t="shared" si="319"/>
        <v>Q3</v>
      </c>
      <c r="E1338" s="13" t="s">
        <v>35</v>
      </c>
      <c r="F1338" s="179">
        <v>2021</v>
      </c>
      <c r="G1338" s="179">
        <v>3</v>
      </c>
      <c r="H1338" s="191"/>
      <c r="I1338" s="39" t="str">
        <f t="shared" si="305"/>
        <v>Q4</v>
      </c>
      <c r="J1338" s="191" t="s">
        <v>1501</v>
      </c>
      <c r="K1338" s="191" t="s">
        <v>1502</v>
      </c>
      <c r="L1338" s="17" t="s">
        <v>54</v>
      </c>
      <c r="M1338" s="13" t="s">
        <v>46</v>
      </c>
      <c r="N1338" s="13">
        <v>1</v>
      </c>
      <c r="O1338" s="13"/>
      <c r="P1338" s="39" t="str">
        <f t="shared" si="306"/>
        <v>MAIN UNIT</v>
      </c>
      <c r="Q1338" s="13" t="s">
        <v>47</v>
      </c>
      <c r="R1338" s="13" t="s">
        <v>48</v>
      </c>
      <c r="S1338" s="13" t="s">
        <v>36</v>
      </c>
      <c r="T1338" s="13" t="s">
        <v>64</v>
      </c>
      <c r="U1338" s="13" t="s">
        <v>65</v>
      </c>
      <c r="V1338" s="13" t="s">
        <v>113</v>
      </c>
      <c r="W1338" s="13" t="s">
        <v>95</v>
      </c>
      <c r="X1338" s="192">
        <v>7587500</v>
      </c>
      <c r="Y1338" s="196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85">
        <f t="shared" si="307"/>
        <v>77159.184375000012</v>
      </c>
      <c r="AD1338" s="141">
        <v>0.13650000000000001</v>
      </c>
      <c r="AE1338" s="186">
        <f t="shared" si="308"/>
        <v>0</v>
      </c>
      <c r="AF1338" s="186" t="str">
        <f>IF(AND(COUNTIFS($J$18:J1338,J1338)=1,AE1338=1),1,"")</f>
        <v/>
      </c>
      <c r="AG1338" s="186" t="str">
        <f>IF(C1338="","",IF(AND(COUNTIFS($J$18:J1338,J1338)=1,C1338&lt;&gt;""),1,""))</f>
        <v/>
      </c>
      <c r="AH1338" s="186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214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35</v>
      </c>
      <c r="B1339" s="179">
        <v>2020</v>
      </c>
      <c r="C1339" s="179">
        <v>12</v>
      </c>
      <c r="D1339" s="39" t="str">
        <f t="shared" si="319"/>
        <v>Q3</v>
      </c>
      <c r="E1339" s="13" t="s">
        <v>35</v>
      </c>
      <c r="F1339" s="179">
        <v>2021</v>
      </c>
      <c r="G1339" s="179">
        <v>3</v>
      </c>
      <c r="H1339" s="191"/>
      <c r="I1339" s="39" t="str">
        <f t="shared" si="305"/>
        <v>Q4</v>
      </c>
      <c r="J1339" s="191" t="s">
        <v>1501</v>
      </c>
      <c r="K1339" s="191" t="s">
        <v>1502</v>
      </c>
      <c r="L1339" s="17" t="s">
        <v>54</v>
      </c>
      <c r="M1339" s="13" t="s">
        <v>46</v>
      </c>
      <c r="N1339" s="13">
        <v>1</v>
      </c>
      <c r="O1339" s="13"/>
      <c r="P1339" s="39" t="str">
        <f t="shared" si="306"/>
        <v>MAIN UNIT</v>
      </c>
      <c r="Q1339" s="13" t="s">
        <v>47</v>
      </c>
      <c r="R1339" s="13" t="s">
        <v>48</v>
      </c>
      <c r="S1339" s="13" t="s">
        <v>36</v>
      </c>
      <c r="T1339" s="13" t="s">
        <v>64</v>
      </c>
      <c r="U1339" s="13" t="s">
        <v>65</v>
      </c>
      <c r="V1339" s="13" t="s">
        <v>113</v>
      </c>
      <c r="W1339" s="13" t="s">
        <v>95</v>
      </c>
      <c r="X1339" s="192">
        <v>7587500</v>
      </c>
      <c r="Y1339" s="196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85">
        <f t="shared" si="307"/>
        <v>77159.184375000012</v>
      </c>
      <c r="AD1339" s="141">
        <v>0.13650000000000001</v>
      </c>
      <c r="AE1339" s="186">
        <f t="shared" si="308"/>
        <v>0</v>
      </c>
      <c r="AF1339" s="186" t="str">
        <f>IF(AND(COUNTIFS($J$18:J1339,J1339)=1,AE1339=1),1,"")</f>
        <v/>
      </c>
      <c r="AG1339" s="186" t="str">
        <f>IF(C1339="","",IF(AND(COUNTIFS($J$18:J1339,J1339)=1,C1339&lt;&gt;""),1,""))</f>
        <v/>
      </c>
      <c r="AH1339" s="186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214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35</v>
      </c>
      <c r="B1340" s="179">
        <v>2020</v>
      </c>
      <c r="C1340" s="179">
        <v>12</v>
      </c>
      <c r="D1340" s="39" t="str">
        <f t="shared" si="319"/>
        <v>Q3</v>
      </c>
      <c r="E1340" s="13" t="s">
        <v>35</v>
      </c>
      <c r="F1340" s="179">
        <v>2021</v>
      </c>
      <c r="G1340" s="179">
        <v>1</v>
      </c>
      <c r="H1340" s="191"/>
      <c r="I1340" s="39" t="str">
        <f t="shared" si="305"/>
        <v>Q4</v>
      </c>
      <c r="J1340" s="191" t="s">
        <v>1503</v>
      </c>
      <c r="K1340" s="191" t="s">
        <v>1504</v>
      </c>
      <c r="L1340" s="17" t="s">
        <v>54</v>
      </c>
      <c r="M1340" s="13" t="s">
        <v>46</v>
      </c>
      <c r="N1340" s="13">
        <v>1</v>
      </c>
      <c r="O1340" s="13"/>
      <c r="P1340" s="39" t="str">
        <f t="shared" si="306"/>
        <v>MAIN UNIT</v>
      </c>
      <c r="Q1340" s="13" t="s">
        <v>47</v>
      </c>
      <c r="R1340" s="13" t="s">
        <v>48</v>
      </c>
      <c r="S1340" s="13" t="s">
        <v>36</v>
      </c>
      <c r="T1340" s="13" t="s">
        <v>64</v>
      </c>
      <c r="U1340" s="13" t="s">
        <v>65</v>
      </c>
      <c r="V1340" s="13" t="s">
        <v>118</v>
      </c>
      <c r="W1340" s="13" t="s">
        <v>95</v>
      </c>
      <c r="X1340" s="192">
        <v>7700000</v>
      </c>
      <c r="Y1340" s="196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85">
        <f t="shared" si="307"/>
        <v>121938.432</v>
      </c>
      <c r="AD1340" s="141">
        <v>0.20619999999999999</v>
      </c>
      <c r="AE1340" s="186">
        <f t="shared" si="308"/>
        <v>0</v>
      </c>
      <c r="AF1340" s="186" t="str">
        <f>IF(AND(COUNTIFS($J$18:J1340,J1340)=1,AE1340=1),1,"")</f>
        <v/>
      </c>
      <c r="AG1340" s="186">
        <f>IF(C1340="","",IF(AND(COUNTIFS($J$18:J1340,J1340)=1,C1340&lt;&gt;""),1,""))</f>
        <v>1</v>
      </c>
      <c r="AH1340" s="186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214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35</v>
      </c>
      <c r="B1341" s="179">
        <v>2020</v>
      </c>
      <c r="C1341" s="179">
        <v>12</v>
      </c>
      <c r="D1341" s="39" t="str">
        <f t="shared" si="319"/>
        <v>Q3</v>
      </c>
      <c r="E1341" s="13" t="s">
        <v>35</v>
      </c>
      <c r="F1341" s="179">
        <v>2021</v>
      </c>
      <c r="G1341" s="179">
        <v>1</v>
      </c>
      <c r="H1341" s="191"/>
      <c r="I1341" s="39" t="str">
        <f t="shared" si="305"/>
        <v>Q4</v>
      </c>
      <c r="J1341" s="191" t="s">
        <v>1503</v>
      </c>
      <c r="K1341" s="191" t="s">
        <v>1504</v>
      </c>
      <c r="L1341" s="17" t="s">
        <v>54</v>
      </c>
      <c r="M1341" s="13" t="s">
        <v>46</v>
      </c>
      <c r="N1341" s="13">
        <v>1</v>
      </c>
      <c r="O1341" s="13"/>
      <c r="P1341" s="39" t="str">
        <f t="shared" si="306"/>
        <v>MAIN UNIT</v>
      </c>
      <c r="Q1341" s="13" t="s">
        <v>47</v>
      </c>
      <c r="R1341" s="13" t="s">
        <v>48</v>
      </c>
      <c r="S1341" s="13" t="s">
        <v>36</v>
      </c>
      <c r="T1341" s="13" t="s">
        <v>64</v>
      </c>
      <c r="U1341" s="13" t="s">
        <v>65</v>
      </c>
      <c r="V1341" s="13" t="s">
        <v>118</v>
      </c>
      <c r="W1341" s="13" t="s">
        <v>95</v>
      </c>
      <c r="X1341" s="192">
        <v>7700000</v>
      </c>
      <c r="Y1341" s="196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85">
        <f t="shared" si="307"/>
        <v>121938.432</v>
      </c>
      <c r="AD1341" s="141">
        <v>0.20619999999999999</v>
      </c>
      <c r="AE1341" s="186">
        <f t="shared" si="308"/>
        <v>0</v>
      </c>
      <c r="AF1341" s="186" t="str">
        <f>IF(AND(COUNTIFS($J$18:J1341,J1341)=1,AE1341=1),1,"")</f>
        <v/>
      </c>
      <c r="AG1341" s="186" t="str">
        <f>IF(C1341="","",IF(AND(COUNTIFS($J$18:J1341,J1341)=1,C1341&lt;&gt;""),1,""))</f>
        <v/>
      </c>
      <c r="AH1341" s="186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214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35</v>
      </c>
      <c r="B1342" s="179">
        <v>2020</v>
      </c>
      <c r="C1342" s="179">
        <v>12</v>
      </c>
      <c r="D1342" s="39" t="str">
        <f t="shared" si="319"/>
        <v>Q3</v>
      </c>
      <c r="E1342" s="13" t="s">
        <v>35</v>
      </c>
      <c r="F1342" s="179">
        <v>2021</v>
      </c>
      <c r="G1342" s="179">
        <v>3</v>
      </c>
      <c r="H1342" s="191"/>
      <c r="I1342" s="39" t="str">
        <f t="shared" si="305"/>
        <v>Q4</v>
      </c>
      <c r="J1342" s="191" t="s">
        <v>1505</v>
      </c>
      <c r="K1342" s="191" t="s">
        <v>1504</v>
      </c>
      <c r="L1342" s="17" t="s">
        <v>78</v>
      </c>
      <c r="M1342" s="13" t="s">
        <v>46</v>
      </c>
      <c r="N1342" s="13">
        <v>1</v>
      </c>
      <c r="O1342" s="13"/>
      <c r="P1342" s="39" t="str">
        <f t="shared" si="306"/>
        <v>MAIN UNIT</v>
      </c>
      <c r="Q1342" s="13" t="s">
        <v>47</v>
      </c>
      <c r="R1342" s="13" t="s">
        <v>48</v>
      </c>
      <c r="S1342" s="13" t="s">
        <v>36</v>
      </c>
      <c r="T1342" s="13" t="s">
        <v>64</v>
      </c>
      <c r="U1342" s="13" t="s">
        <v>65</v>
      </c>
      <c r="V1342" s="13" t="s">
        <v>118</v>
      </c>
      <c r="W1342" s="13" t="s">
        <v>95</v>
      </c>
      <c r="X1342" s="192">
        <v>11900000</v>
      </c>
      <c r="Y1342" s="196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85">
        <f t="shared" si="307"/>
        <v>148408.47</v>
      </c>
      <c r="AD1342" s="141">
        <v>0.16739999999999999</v>
      </c>
      <c r="AE1342" s="186">
        <f t="shared" si="308"/>
        <v>0</v>
      </c>
      <c r="AF1342" s="186" t="str">
        <f>IF(AND(COUNTIFS($J$18:J1342,J1342)=1,AE1342=1),1,"")</f>
        <v/>
      </c>
      <c r="AG1342" s="186">
        <f>IF(C1342="","",IF(AND(COUNTIFS($J$18:J1342,J1342)=1,C1342&lt;&gt;""),1,""))</f>
        <v>1</v>
      </c>
      <c r="AH1342" s="186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214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35</v>
      </c>
      <c r="B1343" s="179">
        <v>2020</v>
      </c>
      <c r="C1343" s="179">
        <v>12</v>
      </c>
      <c r="D1343" s="39" t="str">
        <f t="shared" si="319"/>
        <v>Q3</v>
      </c>
      <c r="E1343" s="13" t="s">
        <v>35</v>
      </c>
      <c r="F1343" s="179">
        <v>2021</v>
      </c>
      <c r="G1343" s="179">
        <v>3</v>
      </c>
      <c r="H1343" s="191"/>
      <c r="I1343" s="39" t="str">
        <f t="shared" si="305"/>
        <v>Q4</v>
      </c>
      <c r="J1343" s="191" t="s">
        <v>1505</v>
      </c>
      <c r="K1343" s="191" t="s">
        <v>1504</v>
      </c>
      <c r="L1343" s="17" t="s">
        <v>78</v>
      </c>
      <c r="M1343" s="13" t="s">
        <v>46</v>
      </c>
      <c r="N1343" s="13">
        <v>1</v>
      </c>
      <c r="O1343" s="13"/>
      <c r="P1343" s="39" t="str">
        <f t="shared" si="306"/>
        <v>MAIN UNIT</v>
      </c>
      <c r="Q1343" s="13" t="s">
        <v>47</v>
      </c>
      <c r="R1343" s="13" t="s">
        <v>48</v>
      </c>
      <c r="S1343" s="13" t="s">
        <v>36</v>
      </c>
      <c r="T1343" s="13" t="s">
        <v>64</v>
      </c>
      <c r="U1343" s="13" t="s">
        <v>65</v>
      </c>
      <c r="V1343" s="13" t="s">
        <v>118</v>
      </c>
      <c r="W1343" s="13" t="s">
        <v>95</v>
      </c>
      <c r="X1343" s="192">
        <v>11900000</v>
      </c>
      <c r="Y1343" s="196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85">
        <f t="shared" si="307"/>
        <v>148408.47</v>
      </c>
      <c r="AD1343" s="141">
        <v>0.16739999999999999</v>
      </c>
      <c r="AE1343" s="186">
        <f t="shared" si="308"/>
        <v>0</v>
      </c>
      <c r="AF1343" s="186" t="str">
        <f>IF(AND(COUNTIFS($J$18:J1343,J1343)=1,AE1343=1),1,"")</f>
        <v/>
      </c>
      <c r="AG1343" s="186" t="str">
        <f>IF(C1343="","",IF(AND(COUNTIFS($J$18:J1343,J1343)=1,C1343&lt;&gt;""),1,""))</f>
        <v/>
      </c>
      <c r="AH1343" s="186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214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35</v>
      </c>
      <c r="B1344" s="179">
        <v>2020</v>
      </c>
      <c r="C1344" s="179">
        <v>12</v>
      </c>
      <c r="D1344" s="39" t="str">
        <f t="shared" si="319"/>
        <v>Q3</v>
      </c>
      <c r="E1344" s="13" t="s">
        <v>35</v>
      </c>
      <c r="F1344" s="179">
        <v>2021</v>
      </c>
      <c r="G1344" s="179">
        <v>3</v>
      </c>
      <c r="H1344" s="191"/>
      <c r="I1344" s="39" t="str">
        <f t="shared" si="305"/>
        <v>Q4</v>
      </c>
      <c r="J1344" s="191" t="s">
        <v>1505</v>
      </c>
      <c r="K1344" s="191" t="s">
        <v>1504</v>
      </c>
      <c r="L1344" s="17" t="s">
        <v>78</v>
      </c>
      <c r="M1344" s="13" t="s">
        <v>46</v>
      </c>
      <c r="N1344" s="13">
        <v>1</v>
      </c>
      <c r="O1344" s="13"/>
      <c r="P1344" s="39" t="str">
        <f t="shared" si="306"/>
        <v>MAIN UNIT</v>
      </c>
      <c r="Q1344" s="13" t="s">
        <v>47</v>
      </c>
      <c r="R1344" s="13" t="s">
        <v>48</v>
      </c>
      <c r="S1344" s="13" t="s">
        <v>36</v>
      </c>
      <c r="T1344" s="13" t="s">
        <v>64</v>
      </c>
      <c r="U1344" s="13" t="s">
        <v>65</v>
      </c>
      <c r="V1344" s="13" t="s">
        <v>118</v>
      </c>
      <c r="W1344" s="13" t="s">
        <v>95</v>
      </c>
      <c r="X1344" s="192">
        <v>11900000</v>
      </c>
      <c r="Y1344" s="196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85">
        <f t="shared" si="307"/>
        <v>148408.47</v>
      </c>
      <c r="AD1344" s="141">
        <v>0.16739999999999999</v>
      </c>
      <c r="AE1344" s="186">
        <f t="shared" si="308"/>
        <v>0</v>
      </c>
      <c r="AF1344" s="186" t="str">
        <f>IF(AND(COUNTIFS($J$18:J1344,J1344)=1,AE1344=1),1,"")</f>
        <v/>
      </c>
      <c r="AG1344" s="186" t="str">
        <f>IF(C1344="","",IF(AND(COUNTIFS($J$18:J1344,J1344)=1,C1344&lt;&gt;""),1,""))</f>
        <v/>
      </c>
      <c r="AH1344" s="186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214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35</v>
      </c>
      <c r="B1345" s="179">
        <v>2020</v>
      </c>
      <c r="C1345" s="179">
        <v>12</v>
      </c>
      <c r="D1345" s="39" t="str">
        <f t="shared" si="319"/>
        <v>Q3</v>
      </c>
      <c r="E1345" s="13" t="s">
        <v>35</v>
      </c>
      <c r="F1345" s="179">
        <v>2021</v>
      </c>
      <c r="G1345" s="179">
        <v>3</v>
      </c>
      <c r="H1345" s="191"/>
      <c r="I1345" s="39" t="str">
        <f t="shared" si="305"/>
        <v>Q4</v>
      </c>
      <c r="J1345" s="191" t="s">
        <v>1505</v>
      </c>
      <c r="K1345" s="191" t="s">
        <v>1504</v>
      </c>
      <c r="L1345" s="17" t="s">
        <v>54</v>
      </c>
      <c r="M1345" s="13" t="s">
        <v>46</v>
      </c>
      <c r="N1345" s="13">
        <v>1</v>
      </c>
      <c r="O1345" s="13"/>
      <c r="P1345" s="39" t="str">
        <f t="shared" si="306"/>
        <v>MAIN UNIT</v>
      </c>
      <c r="Q1345" s="13" t="s">
        <v>47</v>
      </c>
      <c r="R1345" s="13" t="s">
        <v>48</v>
      </c>
      <c r="S1345" s="13" t="s">
        <v>36</v>
      </c>
      <c r="T1345" s="13" t="s">
        <v>64</v>
      </c>
      <c r="U1345" s="13" t="s">
        <v>65</v>
      </c>
      <c r="V1345" s="13" t="s">
        <v>118</v>
      </c>
      <c r="W1345" s="13" t="s">
        <v>95</v>
      </c>
      <c r="X1345" s="192">
        <v>7500000</v>
      </c>
      <c r="Y1345" s="196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85">
        <f t="shared" si="307"/>
        <v>93534.75</v>
      </c>
      <c r="AD1345" s="141">
        <v>0.16739999999999999</v>
      </c>
      <c r="AE1345" s="186">
        <f t="shared" si="308"/>
        <v>0</v>
      </c>
      <c r="AF1345" s="186" t="str">
        <f>IF(AND(COUNTIFS($J$18:J1345,J1345)=1,AE1345=1),1,"")</f>
        <v/>
      </c>
      <c r="AG1345" s="186" t="str">
        <f>IF(C1345="","",IF(AND(COUNTIFS($J$18:J1345,J1345)=1,C1345&lt;&gt;""),1,""))</f>
        <v/>
      </c>
      <c r="AH1345" s="186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214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35</v>
      </c>
      <c r="B1346" s="179">
        <v>2020</v>
      </c>
      <c r="C1346" s="179">
        <v>12</v>
      </c>
      <c r="D1346" s="39" t="str">
        <f t="shared" si="319"/>
        <v>Q3</v>
      </c>
      <c r="E1346" s="13" t="s">
        <v>35</v>
      </c>
      <c r="F1346" s="179">
        <v>2021</v>
      </c>
      <c r="G1346" s="179">
        <v>3</v>
      </c>
      <c r="H1346" s="191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1" t="s">
        <v>1505</v>
      </c>
      <c r="K1346" s="191" t="s">
        <v>1504</v>
      </c>
      <c r="L1346" s="17" t="s">
        <v>54</v>
      </c>
      <c r="M1346" s="13" t="s">
        <v>46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47</v>
      </c>
      <c r="R1346" s="13" t="s">
        <v>48</v>
      </c>
      <c r="S1346" s="13" t="s">
        <v>36</v>
      </c>
      <c r="T1346" s="13" t="s">
        <v>64</v>
      </c>
      <c r="U1346" s="13" t="s">
        <v>65</v>
      </c>
      <c r="V1346" s="13" t="s">
        <v>118</v>
      </c>
      <c r="W1346" s="13" t="s">
        <v>95</v>
      </c>
      <c r="X1346" s="192">
        <v>7500000</v>
      </c>
      <c r="Y1346" s="196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85">
        <f t="shared" ref="AC1346:AC1409" si="323">IF(R1346&lt;&gt;"",AB1346*AD1346,"")</f>
        <v>93534.75</v>
      </c>
      <c r="AD1346" s="141">
        <v>0.16739999999999999</v>
      </c>
      <c r="AE1346" s="186">
        <f t="shared" ref="AE1346:AE1409" si="324">IF(Q1346="","",IF(Q1346="Yes",1,0))</f>
        <v>0</v>
      </c>
      <c r="AF1346" s="186" t="str">
        <f>IF(AND(COUNTIFS($J$18:J1346,J1346)=1,AE1346=1),1,"")</f>
        <v/>
      </c>
      <c r="AG1346" s="186" t="str">
        <f>IF(C1346="","",IF(AND(COUNTIFS($J$18:J1346,J1346)=1,C1346&lt;&gt;""),1,""))</f>
        <v/>
      </c>
      <c r="AH1346" s="186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214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35</v>
      </c>
      <c r="B1347" s="179">
        <v>2020</v>
      </c>
      <c r="C1347" s="179">
        <v>12</v>
      </c>
      <c r="D1347" s="39" t="str">
        <f t="shared" si="319"/>
        <v>Q3</v>
      </c>
      <c r="E1347" s="13" t="s">
        <v>35</v>
      </c>
      <c r="F1347" s="179">
        <v>2021</v>
      </c>
      <c r="G1347" s="179">
        <v>3</v>
      </c>
      <c r="H1347" s="191"/>
      <c r="I1347" s="39" t="str">
        <f t="shared" si="321"/>
        <v>Q4</v>
      </c>
      <c r="J1347" s="191" t="s">
        <v>1505</v>
      </c>
      <c r="K1347" s="191" t="s">
        <v>1504</v>
      </c>
      <c r="L1347" s="17" t="s">
        <v>54</v>
      </c>
      <c r="M1347" s="13" t="s">
        <v>46</v>
      </c>
      <c r="N1347" s="13">
        <v>1</v>
      </c>
      <c r="O1347" s="13"/>
      <c r="P1347" s="39" t="str">
        <f t="shared" si="322"/>
        <v>MAIN UNIT</v>
      </c>
      <c r="Q1347" s="13" t="s">
        <v>47</v>
      </c>
      <c r="R1347" s="13" t="s">
        <v>48</v>
      </c>
      <c r="S1347" s="13" t="s">
        <v>36</v>
      </c>
      <c r="T1347" s="13" t="s">
        <v>64</v>
      </c>
      <c r="U1347" s="13" t="s">
        <v>65</v>
      </c>
      <c r="V1347" s="13" t="s">
        <v>118</v>
      </c>
      <c r="W1347" s="13" t="s">
        <v>95</v>
      </c>
      <c r="X1347" s="192">
        <v>7500000</v>
      </c>
      <c r="Y1347" s="196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85">
        <f t="shared" si="323"/>
        <v>93534.75</v>
      </c>
      <c r="AD1347" s="141">
        <v>0.16739999999999999</v>
      </c>
      <c r="AE1347" s="186">
        <f t="shared" si="324"/>
        <v>0</v>
      </c>
      <c r="AF1347" s="186" t="str">
        <f>IF(AND(COUNTIFS($J$18:J1347,J1347)=1,AE1347=1),1,"")</f>
        <v/>
      </c>
      <c r="AG1347" s="186" t="str">
        <f>IF(C1347="","",IF(AND(COUNTIFS($J$18:J1347,J1347)=1,C1347&lt;&gt;""),1,""))</f>
        <v/>
      </c>
      <c r="AH1347" s="186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214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35</v>
      </c>
      <c r="B1348" s="179">
        <v>2020</v>
      </c>
      <c r="C1348" s="179">
        <v>12</v>
      </c>
      <c r="D1348" s="39" t="str">
        <f t="shared" si="319"/>
        <v>Q3</v>
      </c>
      <c r="E1348" s="13" t="s">
        <v>35</v>
      </c>
      <c r="F1348" s="179">
        <v>2021</v>
      </c>
      <c r="G1348" s="179">
        <v>2</v>
      </c>
      <c r="H1348" s="191"/>
      <c r="I1348" s="39" t="str">
        <f t="shared" si="321"/>
        <v>Q4</v>
      </c>
      <c r="J1348" s="191" t="s">
        <v>1506</v>
      </c>
      <c r="K1348" s="191" t="s">
        <v>1507</v>
      </c>
      <c r="L1348" s="17" t="s">
        <v>271</v>
      </c>
      <c r="M1348" s="13" t="s">
        <v>46</v>
      </c>
      <c r="N1348" s="13">
        <v>1</v>
      </c>
      <c r="O1348" s="13"/>
      <c r="P1348" s="39" t="str">
        <f t="shared" si="322"/>
        <v>MAIN UNIT</v>
      </c>
      <c r="Q1348" s="13" t="s">
        <v>55</v>
      </c>
      <c r="R1348" s="13" t="s">
        <v>48</v>
      </c>
      <c r="S1348" s="13" t="s">
        <v>36</v>
      </c>
      <c r="T1348" s="13" t="s">
        <v>64</v>
      </c>
      <c r="U1348" s="13" t="s">
        <v>65</v>
      </c>
      <c r="V1348" s="13" t="s">
        <v>98</v>
      </c>
      <c r="W1348" s="13" t="s">
        <v>50</v>
      </c>
      <c r="X1348" s="192">
        <v>1513500</v>
      </c>
      <c r="Y1348" s="196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85">
        <f t="shared" si="323"/>
        <v>272590.72566371685</v>
      </c>
      <c r="AD1348" s="141">
        <v>0.1696</v>
      </c>
      <c r="AE1348" s="186">
        <f t="shared" si="324"/>
        <v>1</v>
      </c>
      <c r="AF1348" s="186">
        <f>IF(AND(COUNTIFS($J$18:J1348,J1348)=1,AE1348=1),1,"")</f>
        <v>1</v>
      </c>
      <c r="AG1348" s="186">
        <f>IF(C1348="","",IF(AND(COUNTIFS($J$18:J1348,J1348)=1,C1348&lt;&gt;""),1,""))</f>
        <v>1</v>
      </c>
      <c r="AH1348" s="186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214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35</v>
      </c>
      <c r="B1349" s="179">
        <v>2020</v>
      </c>
      <c r="C1349" s="179">
        <v>12</v>
      </c>
      <c r="D1349" s="39" t="str">
        <f t="shared" si="319"/>
        <v>Q3</v>
      </c>
      <c r="E1349" s="13" t="s">
        <v>35</v>
      </c>
      <c r="F1349" s="179">
        <v>2021</v>
      </c>
      <c r="G1349" s="179">
        <v>2</v>
      </c>
      <c r="H1349" s="191"/>
      <c r="I1349" s="39" t="str">
        <f t="shared" si="321"/>
        <v>Q4</v>
      </c>
      <c r="J1349" s="191" t="s">
        <v>1506</v>
      </c>
      <c r="K1349" s="191" t="s">
        <v>1507</v>
      </c>
      <c r="L1349" s="17" t="s">
        <v>271</v>
      </c>
      <c r="M1349" s="13" t="s">
        <v>46</v>
      </c>
      <c r="N1349" s="13">
        <v>1</v>
      </c>
      <c r="O1349" s="13"/>
      <c r="P1349" s="39" t="str">
        <f t="shared" si="322"/>
        <v>MAIN UNIT</v>
      </c>
      <c r="Q1349" s="13" t="s">
        <v>55</v>
      </c>
      <c r="R1349" s="13" t="s">
        <v>48</v>
      </c>
      <c r="S1349" s="13" t="s">
        <v>36</v>
      </c>
      <c r="T1349" s="13" t="s">
        <v>64</v>
      </c>
      <c r="U1349" s="13" t="s">
        <v>65</v>
      </c>
      <c r="V1349" s="13" t="s">
        <v>98</v>
      </c>
      <c r="W1349" s="13" t="s">
        <v>50</v>
      </c>
      <c r="X1349" s="192">
        <v>1513500</v>
      </c>
      <c r="Y1349" s="196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85">
        <f t="shared" si="323"/>
        <v>272590.72566371685</v>
      </c>
      <c r="AD1349" s="141">
        <v>0.1696</v>
      </c>
      <c r="AE1349" s="186">
        <f t="shared" si="324"/>
        <v>1</v>
      </c>
      <c r="AF1349" s="186" t="str">
        <f>IF(AND(COUNTIFS($J$18:J1349,J1349)=1,AE1349=1),1,"")</f>
        <v/>
      </c>
      <c r="AG1349" s="186" t="str">
        <f>IF(C1349="","",IF(AND(COUNTIFS($J$18:J1349,J1349)=1,C1349&lt;&gt;""),1,""))</f>
        <v/>
      </c>
      <c r="AH1349" s="186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214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35</v>
      </c>
      <c r="B1350" s="179">
        <v>2020</v>
      </c>
      <c r="C1350" s="179">
        <v>12</v>
      </c>
      <c r="D1350" s="39" t="str">
        <f t="shared" si="319"/>
        <v>Q3</v>
      </c>
      <c r="E1350" s="13" t="s">
        <v>35</v>
      </c>
      <c r="F1350" s="179">
        <v>2021</v>
      </c>
      <c r="G1350" s="179">
        <v>3</v>
      </c>
      <c r="H1350" s="191"/>
      <c r="I1350" s="39" t="str">
        <f t="shared" si="321"/>
        <v>Q4</v>
      </c>
      <c r="J1350" s="191" t="s">
        <v>1508</v>
      </c>
      <c r="K1350" s="191" t="s">
        <v>713</v>
      </c>
      <c r="L1350" s="17" t="s">
        <v>78</v>
      </c>
      <c r="M1350" s="13" t="s">
        <v>46</v>
      </c>
      <c r="N1350" s="13">
        <v>1</v>
      </c>
      <c r="O1350" s="13"/>
      <c r="P1350" s="39" t="str">
        <f t="shared" si="322"/>
        <v>MAIN UNIT</v>
      </c>
      <c r="Q1350" s="13" t="s">
        <v>47</v>
      </c>
      <c r="R1350" s="13" t="s">
        <v>48</v>
      </c>
      <c r="S1350" s="13" t="s">
        <v>36</v>
      </c>
      <c r="T1350" s="13" t="s">
        <v>64</v>
      </c>
      <c r="U1350" s="13" t="s">
        <v>65</v>
      </c>
      <c r="V1350" s="13" t="s">
        <v>108</v>
      </c>
      <c r="W1350" s="13" t="s">
        <v>95</v>
      </c>
      <c r="X1350" s="192">
        <v>11500000</v>
      </c>
      <c r="Y1350" s="196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85">
        <f t="shared" si="323"/>
        <v>117460.425</v>
      </c>
      <c r="AD1350" s="141">
        <v>0.1371</v>
      </c>
      <c r="AE1350" s="186">
        <f t="shared" si="324"/>
        <v>0</v>
      </c>
      <c r="AF1350" s="186" t="str">
        <f>IF(AND(COUNTIFS($J$18:J1350,J1350)=1,AE1350=1),1,"")</f>
        <v/>
      </c>
      <c r="AG1350" s="186">
        <f>IF(C1350="","",IF(AND(COUNTIFS($J$18:J1350,J1350)=1,C1350&lt;&gt;""),1,""))</f>
        <v>1</v>
      </c>
      <c r="AH1350" s="186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214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35</v>
      </c>
      <c r="B1351" s="179">
        <v>2020</v>
      </c>
      <c r="C1351" s="179">
        <v>12</v>
      </c>
      <c r="D1351" s="39" t="str">
        <f t="shared" si="319"/>
        <v>Q3</v>
      </c>
      <c r="E1351" s="13" t="s">
        <v>35</v>
      </c>
      <c r="F1351" s="179">
        <v>2021</v>
      </c>
      <c r="G1351" s="179">
        <v>1</v>
      </c>
      <c r="H1351" s="191"/>
      <c r="I1351" s="39" t="str">
        <f t="shared" si="321"/>
        <v>Q4</v>
      </c>
      <c r="J1351" s="191" t="s">
        <v>1509</v>
      </c>
      <c r="K1351" s="191" t="s">
        <v>1348</v>
      </c>
      <c r="L1351" s="17" t="s">
        <v>54</v>
      </c>
      <c r="M1351" s="13" t="s">
        <v>46</v>
      </c>
      <c r="N1351" s="13">
        <v>1</v>
      </c>
      <c r="O1351" s="13"/>
      <c r="P1351" s="39" t="str">
        <f t="shared" si="322"/>
        <v>MAIN UNIT</v>
      </c>
      <c r="Q1351" s="13" t="s">
        <v>47</v>
      </c>
      <c r="R1351" s="13" t="s">
        <v>48</v>
      </c>
      <c r="S1351" s="13" t="s">
        <v>36</v>
      </c>
      <c r="T1351" s="13" t="s">
        <v>64</v>
      </c>
      <c r="U1351" s="13" t="s">
        <v>65</v>
      </c>
      <c r="V1351" s="13" t="s">
        <v>113</v>
      </c>
      <c r="W1351" s="13" t="s">
        <v>95</v>
      </c>
      <c r="X1351" s="192">
        <v>8900000</v>
      </c>
      <c r="Y1351" s="196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85">
        <f t="shared" si="323"/>
        <v>110866.94399999999</v>
      </c>
      <c r="AD1351" s="141">
        <v>0.16220000000000001</v>
      </c>
      <c r="AE1351" s="186">
        <f t="shared" si="324"/>
        <v>0</v>
      </c>
      <c r="AF1351" s="186" t="str">
        <f>IF(AND(COUNTIFS($J$18:J1351,J1351)=1,AE1351=1),1,"")</f>
        <v/>
      </c>
      <c r="AG1351" s="186">
        <f>IF(C1351="","",IF(AND(COUNTIFS($J$18:J1351,J1351)=1,C1351&lt;&gt;""),1,""))</f>
        <v>1</v>
      </c>
      <c r="AH1351" s="186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214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35</v>
      </c>
      <c r="B1352" s="179">
        <v>2020</v>
      </c>
      <c r="C1352" s="179">
        <v>12</v>
      </c>
      <c r="D1352" s="39" t="str">
        <f t="shared" si="319"/>
        <v>Q3</v>
      </c>
      <c r="E1352" s="13" t="s">
        <v>35</v>
      </c>
      <c r="F1352" s="179">
        <v>2021</v>
      </c>
      <c r="G1352" s="179">
        <v>2</v>
      </c>
      <c r="H1352" s="191"/>
      <c r="I1352" s="39" t="str">
        <f t="shared" si="321"/>
        <v>Q4</v>
      </c>
      <c r="J1352" s="191" t="s">
        <v>1510</v>
      </c>
      <c r="K1352" s="191" t="s">
        <v>1511</v>
      </c>
      <c r="L1352" s="17" t="s">
        <v>78</v>
      </c>
      <c r="M1352" s="13" t="s">
        <v>46</v>
      </c>
      <c r="N1352" s="13">
        <v>1</v>
      </c>
      <c r="O1352" s="13"/>
      <c r="P1352" s="39" t="str">
        <f t="shared" si="322"/>
        <v>MAIN UNIT</v>
      </c>
      <c r="Q1352" s="13" t="s">
        <v>55</v>
      </c>
      <c r="R1352" s="13" t="s">
        <v>48</v>
      </c>
      <c r="S1352" s="13" t="s">
        <v>36</v>
      </c>
      <c r="T1352" s="13" t="s">
        <v>64</v>
      </c>
      <c r="U1352" s="13" t="s">
        <v>65</v>
      </c>
      <c r="V1352" s="13" t="s">
        <v>622</v>
      </c>
      <c r="W1352" s="13" t="s">
        <v>95</v>
      </c>
      <c r="X1352" s="192">
        <v>11900000</v>
      </c>
      <c r="Y1352" s="196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85">
        <f t="shared" si="323"/>
        <v>100532.62800000001</v>
      </c>
      <c r="AD1352" s="141">
        <v>0.1116</v>
      </c>
      <c r="AE1352" s="186">
        <f t="shared" si="324"/>
        <v>1</v>
      </c>
      <c r="AF1352" s="186">
        <f>IF(AND(COUNTIFS($J$18:J1352,J1352)=1,AE1352=1),1,"")</f>
        <v>1</v>
      </c>
      <c r="AG1352" s="186">
        <f>IF(C1352="","",IF(AND(COUNTIFS($J$18:J1352,J1352)=1,C1352&lt;&gt;""),1,""))</f>
        <v>1</v>
      </c>
      <c r="AH1352" s="186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214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35</v>
      </c>
      <c r="B1353" s="179">
        <v>2020</v>
      </c>
      <c r="C1353" s="179">
        <v>12</v>
      </c>
      <c r="D1353" s="39" t="str">
        <f t="shared" si="319"/>
        <v>Q3</v>
      </c>
      <c r="E1353" s="13" t="s">
        <v>35</v>
      </c>
      <c r="F1353" s="179">
        <v>2021</v>
      </c>
      <c r="G1353" s="179">
        <v>2</v>
      </c>
      <c r="H1353" s="191"/>
      <c r="I1353" s="39" t="str">
        <f t="shared" si="321"/>
        <v>Q4</v>
      </c>
      <c r="J1353" s="191" t="s">
        <v>1512</v>
      </c>
      <c r="K1353" s="191" t="s">
        <v>1513</v>
      </c>
      <c r="L1353" s="17" t="s">
        <v>54</v>
      </c>
      <c r="M1353" s="13" t="s">
        <v>46</v>
      </c>
      <c r="N1353" s="13">
        <v>1</v>
      </c>
      <c r="O1353" s="13"/>
      <c r="P1353" s="39" t="str">
        <f t="shared" si="322"/>
        <v>MAIN UNIT</v>
      </c>
      <c r="Q1353" s="13" t="s">
        <v>55</v>
      </c>
      <c r="R1353" s="13" t="s">
        <v>48</v>
      </c>
      <c r="S1353" s="13" t="s">
        <v>36</v>
      </c>
      <c r="T1353" s="13" t="s">
        <v>64</v>
      </c>
      <c r="U1353" s="13" t="s">
        <v>65</v>
      </c>
      <c r="V1353" s="13" t="s">
        <v>439</v>
      </c>
      <c r="W1353" s="13" t="s">
        <v>95</v>
      </c>
      <c r="X1353" s="192">
        <v>8110000</v>
      </c>
      <c r="Y1353" s="196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85">
        <f t="shared" si="323"/>
        <v>92089.05</v>
      </c>
      <c r="AD1353" s="141">
        <v>0.15</v>
      </c>
      <c r="AE1353" s="186">
        <f t="shared" si="324"/>
        <v>1</v>
      </c>
      <c r="AF1353" s="186">
        <f>IF(AND(COUNTIFS($J$18:J1353,J1353)=1,AE1353=1),1,"")</f>
        <v>1</v>
      </c>
      <c r="AG1353" s="186">
        <f>IF(C1353="","",IF(AND(COUNTIFS($J$18:J1353,J1353)=1,C1353&lt;&gt;""),1,""))</f>
        <v>1</v>
      </c>
      <c r="AH1353" s="186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214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35</v>
      </c>
      <c r="B1354" s="179">
        <v>2020</v>
      </c>
      <c r="C1354" s="179">
        <v>12</v>
      </c>
      <c r="D1354" s="39" t="str">
        <f t="shared" si="319"/>
        <v>Q3</v>
      </c>
      <c r="E1354" s="13" t="s">
        <v>40</v>
      </c>
      <c r="F1354" s="179">
        <v>2021</v>
      </c>
      <c r="G1354" s="179">
        <v>4</v>
      </c>
      <c r="H1354" s="191"/>
      <c r="I1354" s="39" t="str">
        <f t="shared" si="321"/>
        <v>Q1</v>
      </c>
      <c r="J1354" s="191" t="s">
        <v>1514</v>
      </c>
      <c r="K1354" s="191" t="s">
        <v>1515</v>
      </c>
      <c r="L1354" s="17" t="s">
        <v>78</v>
      </c>
      <c r="M1354" s="13" t="s">
        <v>46</v>
      </c>
      <c r="N1354" s="13">
        <v>1</v>
      </c>
      <c r="O1354" s="13"/>
      <c r="P1354" s="39" t="str">
        <f t="shared" si="322"/>
        <v>MAIN UNIT</v>
      </c>
      <c r="Q1354" s="13" t="s">
        <v>55</v>
      </c>
      <c r="R1354" s="13" t="s">
        <v>48</v>
      </c>
      <c r="S1354" s="13" t="s">
        <v>36</v>
      </c>
      <c r="T1354" s="13" t="s">
        <v>64</v>
      </c>
      <c r="U1354" s="13" t="s">
        <v>65</v>
      </c>
      <c r="V1354" s="13" t="s">
        <v>108</v>
      </c>
      <c r="W1354" s="13" t="s">
        <v>95</v>
      </c>
      <c r="X1354" s="192">
        <v>12800000</v>
      </c>
      <c r="Y1354" s="196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85">
        <f t="shared" si="323"/>
        <v>100586.496</v>
      </c>
      <c r="AD1354" s="141">
        <v>0.1096</v>
      </c>
      <c r="AE1354" s="186">
        <f t="shared" si="324"/>
        <v>1</v>
      </c>
      <c r="AF1354" s="186">
        <f>IF(AND(COUNTIFS($J$18:J1354,J1354)=1,AE1354=1),1,"")</f>
        <v>1</v>
      </c>
      <c r="AG1354" s="186">
        <f>IF(C1354="","",IF(AND(COUNTIFS($J$18:J1354,J1354)=1,C1354&lt;&gt;""),1,""))</f>
        <v>1</v>
      </c>
      <c r="AH1354" s="186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214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35</v>
      </c>
      <c r="B1355" s="179">
        <v>2020</v>
      </c>
      <c r="C1355" s="179">
        <v>12</v>
      </c>
      <c r="D1355" s="39" t="str">
        <f t="shared" si="319"/>
        <v>Q3</v>
      </c>
      <c r="E1355" s="13" t="s">
        <v>40</v>
      </c>
      <c r="F1355" s="179">
        <v>2021</v>
      </c>
      <c r="G1355" s="179">
        <v>4</v>
      </c>
      <c r="H1355" s="191"/>
      <c r="I1355" s="39" t="str">
        <f t="shared" si="321"/>
        <v>Q1</v>
      </c>
      <c r="J1355" s="191" t="s">
        <v>1505</v>
      </c>
      <c r="K1355" s="191" t="s">
        <v>1504</v>
      </c>
      <c r="L1355" s="17" t="s">
        <v>54</v>
      </c>
      <c r="M1355" s="13" t="s">
        <v>46</v>
      </c>
      <c r="N1355" s="13">
        <v>1</v>
      </c>
      <c r="O1355" s="13"/>
      <c r="P1355" s="39" t="str">
        <f t="shared" si="322"/>
        <v>MAIN UNIT</v>
      </c>
      <c r="Q1355" s="13" t="s">
        <v>47</v>
      </c>
      <c r="R1355" s="13" t="s">
        <v>48</v>
      </c>
      <c r="S1355" s="13" t="s">
        <v>36</v>
      </c>
      <c r="T1355" s="13" t="s">
        <v>64</v>
      </c>
      <c r="U1355" s="13" t="s">
        <v>65</v>
      </c>
      <c r="V1355" s="13" t="s">
        <v>118</v>
      </c>
      <c r="W1355" s="13" t="s">
        <v>95</v>
      </c>
      <c r="X1355" s="192">
        <v>7500000</v>
      </c>
      <c r="Y1355" s="196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85">
        <f t="shared" si="323"/>
        <v>90019.349999999991</v>
      </c>
      <c r="AD1355" s="141">
        <v>0.16739999999999999</v>
      </c>
      <c r="AE1355" s="186">
        <f t="shared" si="324"/>
        <v>0</v>
      </c>
      <c r="AF1355" s="186" t="str">
        <f>IF(AND(COUNTIFS($J$18:J1355,J1355)=1,AE1355=1),1,"")</f>
        <v/>
      </c>
      <c r="AG1355" s="186" t="str">
        <f>IF(C1355="","",IF(AND(COUNTIFS($J$18:J1355,J1355)=1,C1355&lt;&gt;""),1,""))</f>
        <v/>
      </c>
      <c r="AH1355" s="186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214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35</v>
      </c>
      <c r="B1356" s="179">
        <v>2020</v>
      </c>
      <c r="C1356" s="179">
        <v>12</v>
      </c>
      <c r="D1356" s="39" t="str">
        <f t="shared" si="319"/>
        <v>Q3</v>
      </c>
      <c r="E1356" s="13" t="s">
        <v>40</v>
      </c>
      <c r="F1356" s="179">
        <v>2021</v>
      </c>
      <c r="G1356" s="179">
        <v>4</v>
      </c>
      <c r="H1356" s="191"/>
      <c r="I1356" s="39" t="str">
        <f t="shared" si="321"/>
        <v>Q1</v>
      </c>
      <c r="J1356" s="191" t="s">
        <v>1505</v>
      </c>
      <c r="K1356" s="191" t="s">
        <v>1504</v>
      </c>
      <c r="L1356" s="17" t="s">
        <v>54</v>
      </c>
      <c r="M1356" s="13" t="s">
        <v>46</v>
      </c>
      <c r="N1356" s="13">
        <v>1</v>
      </c>
      <c r="O1356" s="13"/>
      <c r="P1356" s="39" t="str">
        <f t="shared" si="322"/>
        <v>MAIN UNIT</v>
      </c>
      <c r="Q1356" s="13" t="s">
        <v>47</v>
      </c>
      <c r="R1356" s="13" t="s">
        <v>48</v>
      </c>
      <c r="S1356" s="13" t="s">
        <v>36</v>
      </c>
      <c r="T1356" s="13" t="s">
        <v>64</v>
      </c>
      <c r="U1356" s="13" t="s">
        <v>65</v>
      </c>
      <c r="V1356" s="13" t="s">
        <v>118</v>
      </c>
      <c r="W1356" s="13" t="s">
        <v>95</v>
      </c>
      <c r="X1356" s="192">
        <v>7500000</v>
      </c>
      <c r="Y1356" s="196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85">
        <f t="shared" si="323"/>
        <v>90019.349999999991</v>
      </c>
      <c r="AD1356" s="141">
        <v>0.16739999999999999</v>
      </c>
      <c r="AE1356" s="186">
        <f t="shared" si="324"/>
        <v>0</v>
      </c>
      <c r="AF1356" s="186" t="str">
        <f>IF(AND(COUNTIFS($J$18:J1356,J1356)=1,AE1356=1),1,"")</f>
        <v/>
      </c>
      <c r="AG1356" s="186" t="str">
        <f>IF(C1356="","",IF(AND(COUNTIFS($J$18:J1356,J1356)=1,C1356&lt;&gt;""),1,""))</f>
        <v/>
      </c>
      <c r="AH1356" s="186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214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35</v>
      </c>
      <c r="B1357" s="179">
        <v>2020</v>
      </c>
      <c r="C1357" s="179">
        <v>12</v>
      </c>
      <c r="D1357" s="39" t="str">
        <f t="shared" si="319"/>
        <v>Q3</v>
      </c>
      <c r="E1357" s="13" t="s">
        <v>40</v>
      </c>
      <c r="F1357" s="179">
        <v>2021</v>
      </c>
      <c r="G1357" s="179">
        <v>4</v>
      </c>
      <c r="H1357" s="191"/>
      <c r="I1357" s="39" t="str">
        <f t="shared" si="321"/>
        <v>Q1</v>
      </c>
      <c r="J1357" s="191" t="s">
        <v>1505</v>
      </c>
      <c r="K1357" s="191" t="s">
        <v>1504</v>
      </c>
      <c r="L1357" s="17" t="s">
        <v>54</v>
      </c>
      <c r="M1357" s="13" t="s">
        <v>46</v>
      </c>
      <c r="N1357" s="13">
        <v>1</v>
      </c>
      <c r="O1357" s="13"/>
      <c r="P1357" s="39" t="str">
        <f t="shared" si="322"/>
        <v>MAIN UNIT</v>
      </c>
      <c r="Q1357" s="13" t="s">
        <v>47</v>
      </c>
      <c r="R1357" s="13" t="s">
        <v>48</v>
      </c>
      <c r="S1357" s="13" t="s">
        <v>36</v>
      </c>
      <c r="T1357" s="13" t="s">
        <v>64</v>
      </c>
      <c r="U1357" s="13" t="s">
        <v>65</v>
      </c>
      <c r="V1357" s="13" t="s">
        <v>118</v>
      </c>
      <c r="W1357" s="13" t="s">
        <v>95</v>
      </c>
      <c r="X1357" s="192">
        <v>7500000</v>
      </c>
      <c r="Y1357" s="196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85">
        <f t="shared" si="323"/>
        <v>90019.349999999991</v>
      </c>
      <c r="AD1357" s="141">
        <v>0.16739999999999999</v>
      </c>
      <c r="AE1357" s="186">
        <f t="shared" si="324"/>
        <v>0</v>
      </c>
      <c r="AF1357" s="186" t="str">
        <f>IF(AND(COUNTIFS($J$18:J1357,J1357)=1,AE1357=1),1,"")</f>
        <v/>
      </c>
      <c r="AG1357" s="186" t="str">
        <f>IF(C1357="","",IF(AND(COUNTIFS($J$18:J1357,J1357)=1,C1357&lt;&gt;""),1,""))</f>
        <v/>
      </c>
      <c r="AH1357" s="186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214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35</v>
      </c>
      <c r="B1358" s="179">
        <v>2020</v>
      </c>
      <c r="C1358" s="179">
        <v>12</v>
      </c>
      <c r="D1358" s="39" t="str">
        <f t="shared" si="319"/>
        <v>Q3</v>
      </c>
      <c r="E1358" s="13" t="s">
        <v>40</v>
      </c>
      <c r="F1358" s="179">
        <v>2021</v>
      </c>
      <c r="G1358" s="179">
        <v>4</v>
      </c>
      <c r="H1358" s="191"/>
      <c r="I1358" s="39" t="str">
        <f t="shared" si="321"/>
        <v>Q1</v>
      </c>
      <c r="J1358" s="191" t="s">
        <v>1505</v>
      </c>
      <c r="K1358" s="191" t="s">
        <v>1504</v>
      </c>
      <c r="L1358" s="17" t="s">
        <v>54</v>
      </c>
      <c r="M1358" s="13" t="s">
        <v>46</v>
      </c>
      <c r="N1358" s="13">
        <v>1</v>
      </c>
      <c r="O1358" s="13"/>
      <c r="P1358" s="39" t="str">
        <f t="shared" si="322"/>
        <v>MAIN UNIT</v>
      </c>
      <c r="Q1358" s="13" t="s">
        <v>47</v>
      </c>
      <c r="R1358" s="13" t="s">
        <v>48</v>
      </c>
      <c r="S1358" s="13" t="s">
        <v>36</v>
      </c>
      <c r="T1358" s="13" t="s">
        <v>64</v>
      </c>
      <c r="U1358" s="13" t="s">
        <v>65</v>
      </c>
      <c r="V1358" s="13" t="s">
        <v>118</v>
      </c>
      <c r="W1358" s="13" t="s">
        <v>95</v>
      </c>
      <c r="X1358" s="192">
        <v>7500000</v>
      </c>
      <c r="Y1358" s="196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85">
        <f t="shared" si="323"/>
        <v>90019.349999999991</v>
      </c>
      <c r="AD1358" s="141">
        <v>0.16739999999999999</v>
      </c>
      <c r="AE1358" s="186">
        <f t="shared" si="324"/>
        <v>0</v>
      </c>
      <c r="AF1358" s="186" t="str">
        <f>IF(AND(COUNTIFS($J$18:J1358,J1358)=1,AE1358=1),1,"")</f>
        <v/>
      </c>
      <c r="AG1358" s="186" t="str">
        <f>IF(C1358="","",IF(AND(COUNTIFS($J$18:J1358,J1358)=1,C1358&lt;&gt;""),1,""))</f>
        <v/>
      </c>
      <c r="AH1358" s="186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214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35</v>
      </c>
      <c r="B1359" s="179">
        <v>2020</v>
      </c>
      <c r="C1359" s="179">
        <v>12</v>
      </c>
      <c r="D1359" s="39" t="str">
        <f t="shared" si="319"/>
        <v>Q3</v>
      </c>
      <c r="E1359" s="13" t="s">
        <v>40</v>
      </c>
      <c r="F1359" s="179">
        <v>2021</v>
      </c>
      <c r="G1359" s="179">
        <v>4</v>
      </c>
      <c r="H1359" s="191"/>
      <c r="I1359" s="39" t="str">
        <f t="shared" si="321"/>
        <v>Q1</v>
      </c>
      <c r="J1359" s="191" t="s">
        <v>1516</v>
      </c>
      <c r="K1359" s="191" t="s">
        <v>829</v>
      </c>
      <c r="L1359" s="17" t="s">
        <v>54</v>
      </c>
      <c r="M1359" s="13" t="s">
        <v>46</v>
      </c>
      <c r="N1359" s="13">
        <v>1</v>
      </c>
      <c r="O1359" s="13"/>
      <c r="P1359" s="39" t="str">
        <f t="shared" si="322"/>
        <v>MAIN UNIT</v>
      </c>
      <c r="Q1359" s="13" t="s">
        <v>47</v>
      </c>
      <c r="R1359" s="13" t="s">
        <v>48</v>
      </c>
      <c r="S1359" s="13" t="s">
        <v>36</v>
      </c>
      <c r="T1359" s="13" t="s">
        <v>64</v>
      </c>
      <c r="U1359" s="13" t="s">
        <v>65</v>
      </c>
      <c r="V1359" s="13" t="s">
        <v>98</v>
      </c>
      <c r="W1359" s="13" t="s">
        <v>50</v>
      </c>
      <c r="X1359" s="192">
        <v>640000</v>
      </c>
      <c r="Y1359" s="196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85">
        <f t="shared" si="323"/>
        <v>135000.35398230091</v>
      </c>
      <c r="AD1359" s="141">
        <v>0.20200000000000001</v>
      </c>
      <c r="AE1359" s="186">
        <f t="shared" si="324"/>
        <v>0</v>
      </c>
      <c r="AF1359" s="186" t="str">
        <f>IF(AND(COUNTIFS($J$18:J1359,J1359)=1,AE1359=1),1,"")</f>
        <v/>
      </c>
      <c r="AG1359" s="186">
        <f>IF(C1359="","",IF(AND(COUNTIFS($J$18:J1359,J1359)=1,C1359&lt;&gt;""),1,""))</f>
        <v>1</v>
      </c>
      <c r="AH1359" s="186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214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35</v>
      </c>
      <c r="B1360" s="179">
        <v>2020</v>
      </c>
      <c r="C1360" s="179">
        <v>12</v>
      </c>
      <c r="D1360" s="39" t="str">
        <f t="shared" si="319"/>
        <v>Q3</v>
      </c>
      <c r="E1360" s="13" t="s">
        <v>40</v>
      </c>
      <c r="F1360" s="179">
        <v>2021</v>
      </c>
      <c r="G1360" s="179">
        <v>4</v>
      </c>
      <c r="H1360" s="191"/>
      <c r="I1360" s="39" t="str">
        <f t="shared" si="321"/>
        <v>Q1</v>
      </c>
      <c r="J1360" s="191" t="s">
        <v>1516</v>
      </c>
      <c r="K1360" s="191" t="s">
        <v>829</v>
      </c>
      <c r="L1360" s="17" t="s">
        <v>54</v>
      </c>
      <c r="M1360" s="13" t="s">
        <v>46</v>
      </c>
      <c r="N1360" s="13">
        <v>1</v>
      </c>
      <c r="O1360" s="13"/>
      <c r="P1360" s="39" t="str">
        <f t="shared" si="322"/>
        <v>MAIN UNIT</v>
      </c>
      <c r="Q1360" s="13" t="s">
        <v>47</v>
      </c>
      <c r="R1360" s="13" t="s">
        <v>48</v>
      </c>
      <c r="S1360" s="13" t="s">
        <v>36</v>
      </c>
      <c r="T1360" s="13" t="s">
        <v>64</v>
      </c>
      <c r="U1360" s="13" t="s">
        <v>65</v>
      </c>
      <c r="V1360" s="13" t="s">
        <v>98</v>
      </c>
      <c r="W1360" s="13" t="s">
        <v>50</v>
      </c>
      <c r="X1360" s="192">
        <v>640000</v>
      </c>
      <c r="Y1360" s="196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85">
        <f t="shared" si="323"/>
        <v>135000.35398230091</v>
      </c>
      <c r="AD1360" s="141">
        <v>0.20200000000000001</v>
      </c>
      <c r="AE1360" s="186">
        <f t="shared" si="324"/>
        <v>0</v>
      </c>
      <c r="AF1360" s="186" t="str">
        <f>IF(AND(COUNTIFS($J$18:J1360,J1360)=1,AE1360=1),1,"")</f>
        <v/>
      </c>
      <c r="AG1360" s="186" t="str">
        <f>IF(C1360="","",IF(AND(COUNTIFS($J$18:J1360,J1360)=1,C1360&lt;&gt;""),1,""))</f>
        <v/>
      </c>
      <c r="AH1360" s="186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214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35</v>
      </c>
      <c r="B1361" s="179">
        <v>2020</v>
      </c>
      <c r="C1361" s="179">
        <v>12</v>
      </c>
      <c r="D1361" s="39" t="str">
        <f t="shared" si="319"/>
        <v>Q3</v>
      </c>
      <c r="E1361" s="13" t="s">
        <v>40</v>
      </c>
      <c r="F1361" s="179">
        <v>2021</v>
      </c>
      <c r="G1361" s="179">
        <v>4</v>
      </c>
      <c r="H1361" s="191"/>
      <c r="I1361" s="39" t="str">
        <f t="shared" si="321"/>
        <v>Q1</v>
      </c>
      <c r="J1361" s="191" t="s">
        <v>1517</v>
      </c>
      <c r="K1361" s="191" t="s">
        <v>424</v>
      </c>
      <c r="L1361" s="17" t="s">
        <v>78</v>
      </c>
      <c r="M1361" s="13" t="s">
        <v>46</v>
      </c>
      <c r="N1361" s="13">
        <v>1</v>
      </c>
      <c r="O1361" s="13"/>
      <c r="P1361" s="39" t="str">
        <f t="shared" si="322"/>
        <v>MAIN UNIT</v>
      </c>
      <c r="Q1361" s="13" t="s">
        <v>47</v>
      </c>
      <c r="R1361" s="13" t="s">
        <v>48</v>
      </c>
      <c r="S1361" s="13" t="s">
        <v>36</v>
      </c>
      <c r="T1361" s="13" t="s">
        <v>64</v>
      </c>
      <c r="U1361" s="13" t="s">
        <v>65</v>
      </c>
      <c r="V1361" s="13" t="s">
        <v>98</v>
      </c>
      <c r="W1361" s="13" t="s">
        <v>95</v>
      </c>
      <c r="X1361" s="192">
        <v>13000000</v>
      </c>
      <c r="Y1361" s="196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85">
        <f t="shared" si="323"/>
        <v>124714.98</v>
      </c>
      <c r="AD1361" s="141">
        <v>0.1338</v>
      </c>
      <c r="AE1361" s="186">
        <f t="shared" si="324"/>
        <v>0</v>
      </c>
      <c r="AF1361" s="186" t="str">
        <f>IF(AND(COUNTIFS($J$18:J1361,J1361)=1,AE1361=1),1,"")</f>
        <v/>
      </c>
      <c r="AG1361" s="186">
        <f>IF(C1361="","",IF(AND(COUNTIFS($J$18:J1361,J1361)=1,C1361&lt;&gt;""),1,""))</f>
        <v>1</v>
      </c>
      <c r="AH1361" s="186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214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35</v>
      </c>
      <c r="B1362" s="179">
        <v>2020</v>
      </c>
      <c r="C1362" s="179">
        <v>12</v>
      </c>
      <c r="D1362" s="39" t="str">
        <f t="shared" si="319"/>
        <v>Q3</v>
      </c>
      <c r="E1362" s="13" t="s">
        <v>40</v>
      </c>
      <c r="F1362" s="179">
        <v>2021</v>
      </c>
      <c r="G1362" s="179">
        <v>4</v>
      </c>
      <c r="H1362" s="191"/>
      <c r="I1362" s="39" t="str">
        <f t="shared" si="321"/>
        <v>Q1</v>
      </c>
      <c r="J1362" s="191" t="s">
        <v>1518</v>
      </c>
      <c r="K1362" s="191" t="s">
        <v>1519</v>
      </c>
      <c r="L1362" s="17" t="s">
        <v>78</v>
      </c>
      <c r="M1362" s="13" t="s">
        <v>46</v>
      </c>
      <c r="N1362" s="13">
        <v>1</v>
      </c>
      <c r="O1362" s="13"/>
      <c r="P1362" s="39" t="str">
        <f t="shared" si="322"/>
        <v>MAIN UNIT</v>
      </c>
      <c r="Q1362" s="13" t="s">
        <v>55</v>
      </c>
      <c r="R1362" s="13" t="s">
        <v>48</v>
      </c>
      <c r="S1362" s="13" t="s">
        <v>36</v>
      </c>
      <c r="T1362" s="13" t="s">
        <v>64</v>
      </c>
      <c r="U1362" s="13" t="s">
        <v>65</v>
      </c>
      <c r="V1362" s="13" t="s">
        <v>113</v>
      </c>
      <c r="W1362" s="13" t="s">
        <v>95</v>
      </c>
      <c r="X1362" s="192">
        <v>12400000</v>
      </c>
      <c r="Y1362" s="196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85">
        <f t="shared" si="323"/>
        <v>69348.240000000005</v>
      </c>
      <c r="AD1362" s="141">
        <v>7.8E-2</v>
      </c>
      <c r="AE1362" s="186">
        <f t="shared" si="324"/>
        <v>1</v>
      </c>
      <c r="AF1362" s="186">
        <f>IF(AND(COUNTIFS($J$18:J1362,J1362)=1,AE1362=1),1,"")</f>
        <v>1</v>
      </c>
      <c r="AG1362" s="186">
        <f>IF(C1362="","",IF(AND(COUNTIFS($J$18:J1362,J1362)=1,C1362&lt;&gt;""),1,""))</f>
        <v>1</v>
      </c>
      <c r="AH1362" s="186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214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35</v>
      </c>
      <c r="B1363" s="179">
        <v>2020</v>
      </c>
      <c r="C1363" s="179">
        <v>12</v>
      </c>
      <c r="D1363" s="39" t="str">
        <f t="shared" si="319"/>
        <v>Q3</v>
      </c>
      <c r="E1363" s="13" t="s">
        <v>40</v>
      </c>
      <c r="F1363" s="179">
        <v>2021</v>
      </c>
      <c r="G1363" s="179">
        <v>4</v>
      </c>
      <c r="H1363" s="191"/>
      <c r="I1363" s="39" t="str">
        <f t="shared" si="321"/>
        <v>Q1</v>
      </c>
      <c r="J1363" s="191" t="s">
        <v>1518</v>
      </c>
      <c r="K1363" s="191" t="s">
        <v>1519</v>
      </c>
      <c r="L1363" s="17" t="s">
        <v>78</v>
      </c>
      <c r="M1363" s="13" t="s">
        <v>46</v>
      </c>
      <c r="N1363" s="13">
        <v>1</v>
      </c>
      <c r="O1363" s="13"/>
      <c r="P1363" s="39" t="str">
        <f t="shared" si="322"/>
        <v>MAIN UNIT</v>
      </c>
      <c r="Q1363" s="13" t="s">
        <v>55</v>
      </c>
      <c r="R1363" s="13" t="s">
        <v>48</v>
      </c>
      <c r="S1363" s="13" t="s">
        <v>36</v>
      </c>
      <c r="T1363" s="13" t="s">
        <v>64</v>
      </c>
      <c r="U1363" s="13" t="s">
        <v>65</v>
      </c>
      <c r="V1363" s="13" t="s">
        <v>113</v>
      </c>
      <c r="W1363" s="13" t="s">
        <v>95</v>
      </c>
      <c r="X1363" s="192">
        <v>12400000</v>
      </c>
      <c r="Y1363" s="196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85">
        <f t="shared" si="323"/>
        <v>69348.240000000005</v>
      </c>
      <c r="AD1363" s="141">
        <v>7.8E-2</v>
      </c>
      <c r="AE1363" s="186">
        <f t="shared" si="324"/>
        <v>1</v>
      </c>
      <c r="AF1363" s="186" t="str">
        <f>IF(AND(COUNTIFS($J$18:J1363,J1363)=1,AE1363=1),1,"")</f>
        <v/>
      </c>
      <c r="AG1363" s="186" t="str">
        <f>IF(C1363="","",IF(AND(COUNTIFS($J$18:J1363,J1363)=1,C1363&lt;&gt;""),1,""))</f>
        <v/>
      </c>
      <c r="AH1363" s="186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214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35</v>
      </c>
      <c r="B1364" s="179">
        <v>2020</v>
      </c>
      <c r="C1364" s="179">
        <v>12</v>
      </c>
      <c r="D1364" s="39" t="str">
        <f t="shared" si="319"/>
        <v>Q3</v>
      </c>
      <c r="E1364" s="13" t="s">
        <v>40</v>
      </c>
      <c r="F1364" s="179">
        <v>2021</v>
      </c>
      <c r="G1364" s="179">
        <v>4</v>
      </c>
      <c r="H1364" s="191"/>
      <c r="I1364" s="39" t="str">
        <f t="shared" si="321"/>
        <v>Q1</v>
      </c>
      <c r="J1364" s="191" t="s">
        <v>1518</v>
      </c>
      <c r="K1364" s="191" t="s">
        <v>1519</v>
      </c>
      <c r="L1364" s="17" t="s">
        <v>54</v>
      </c>
      <c r="M1364" s="13" t="s">
        <v>46</v>
      </c>
      <c r="N1364" s="13">
        <v>1</v>
      </c>
      <c r="O1364" s="13"/>
      <c r="P1364" s="39" t="str">
        <f t="shared" si="322"/>
        <v>MAIN UNIT</v>
      </c>
      <c r="Q1364" s="13" t="s">
        <v>55</v>
      </c>
      <c r="R1364" s="13" t="s">
        <v>48</v>
      </c>
      <c r="S1364" s="13" t="s">
        <v>36</v>
      </c>
      <c r="T1364" s="13" t="s">
        <v>64</v>
      </c>
      <c r="U1364" s="13" t="s">
        <v>65</v>
      </c>
      <c r="V1364" s="13" t="s">
        <v>113</v>
      </c>
      <c r="W1364" s="13" t="s">
        <v>95</v>
      </c>
      <c r="X1364" s="192">
        <v>8660000</v>
      </c>
      <c r="Y1364" s="196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85">
        <f t="shared" si="323"/>
        <v>48431.915999999997</v>
      </c>
      <c r="AD1364" s="141">
        <v>7.8E-2</v>
      </c>
      <c r="AE1364" s="186">
        <f t="shared" si="324"/>
        <v>1</v>
      </c>
      <c r="AF1364" s="186" t="str">
        <f>IF(AND(COUNTIFS($J$18:J1364,J1364)=1,AE1364=1),1,"")</f>
        <v/>
      </c>
      <c r="AG1364" s="186" t="str">
        <f>IF(C1364="","",IF(AND(COUNTIFS($J$18:J1364,J1364)=1,C1364&lt;&gt;""),1,""))</f>
        <v/>
      </c>
      <c r="AH1364" s="186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214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35</v>
      </c>
      <c r="B1365" s="179">
        <v>2020</v>
      </c>
      <c r="C1365" s="179">
        <v>12</v>
      </c>
      <c r="D1365" s="39" t="str">
        <f t="shared" si="319"/>
        <v>Q3</v>
      </c>
      <c r="E1365" s="13" t="s">
        <v>40</v>
      </c>
      <c r="F1365" s="179">
        <v>2021</v>
      </c>
      <c r="G1365" s="179">
        <v>4</v>
      </c>
      <c r="H1365" s="191"/>
      <c r="I1365" s="39" t="str">
        <f t="shared" si="321"/>
        <v>Q1</v>
      </c>
      <c r="J1365" s="191" t="s">
        <v>1518</v>
      </c>
      <c r="K1365" s="191" t="s">
        <v>1519</v>
      </c>
      <c r="L1365" s="17" t="s">
        <v>54</v>
      </c>
      <c r="M1365" s="13" t="s">
        <v>46</v>
      </c>
      <c r="N1365" s="13">
        <v>1</v>
      </c>
      <c r="O1365" s="13"/>
      <c r="P1365" s="39" t="str">
        <f t="shared" si="322"/>
        <v>MAIN UNIT</v>
      </c>
      <c r="Q1365" s="13" t="s">
        <v>55</v>
      </c>
      <c r="R1365" s="13" t="s">
        <v>48</v>
      </c>
      <c r="S1365" s="13" t="s">
        <v>36</v>
      </c>
      <c r="T1365" s="13" t="s">
        <v>64</v>
      </c>
      <c r="U1365" s="13" t="s">
        <v>65</v>
      </c>
      <c r="V1365" s="13" t="s">
        <v>113</v>
      </c>
      <c r="W1365" s="13" t="s">
        <v>95</v>
      </c>
      <c r="X1365" s="192">
        <v>8660000</v>
      </c>
      <c r="Y1365" s="196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85">
        <f t="shared" si="323"/>
        <v>48431.915999999997</v>
      </c>
      <c r="AD1365" s="141">
        <v>7.8E-2</v>
      </c>
      <c r="AE1365" s="186">
        <f t="shared" si="324"/>
        <v>1</v>
      </c>
      <c r="AF1365" s="186" t="str">
        <f>IF(AND(COUNTIFS($J$18:J1365,J1365)=1,AE1365=1),1,"")</f>
        <v/>
      </c>
      <c r="AG1365" s="186" t="str">
        <f>IF(C1365="","",IF(AND(COUNTIFS($J$18:J1365,J1365)=1,C1365&lt;&gt;""),1,""))</f>
        <v/>
      </c>
      <c r="AH1365" s="186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214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35</v>
      </c>
      <c r="B1366" s="179">
        <v>2020</v>
      </c>
      <c r="C1366" s="179">
        <v>12</v>
      </c>
      <c r="D1366" s="39" t="str">
        <f t="shared" si="319"/>
        <v>Q3</v>
      </c>
      <c r="E1366" s="13" t="s">
        <v>40</v>
      </c>
      <c r="F1366" s="179">
        <v>2021</v>
      </c>
      <c r="G1366" s="179">
        <v>4</v>
      </c>
      <c r="H1366" s="191"/>
      <c r="I1366" s="39" t="str">
        <f t="shared" si="321"/>
        <v>Q1</v>
      </c>
      <c r="J1366" s="191" t="s">
        <v>1520</v>
      </c>
      <c r="K1366" s="191" t="s">
        <v>957</v>
      </c>
      <c r="L1366" s="17" t="s">
        <v>78</v>
      </c>
      <c r="M1366" s="13" t="s">
        <v>46</v>
      </c>
      <c r="N1366" s="13">
        <v>1</v>
      </c>
      <c r="O1366" s="13"/>
      <c r="P1366" s="39" t="str">
        <f t="shared" si="322"/>
        <v>MAIN UNIT</v>
      </c>
      <c r="Q1366" s="13" t="s">
        <v>47</v>
      </c>
      <c r="R1366" s="13" t="s">
        <v>48</v>
      </c>
      <c r="S1366" s="13" t="s">
        <v>36</v>
      </c>
      <c r="T1366" s="13" t="s">
        <v>64</v>
      </c>
      <c r="U1366" s="13" t="s">
        <v>65</v>
      </c>
      <c r="V1366" s="13" t="s">
        <v>288</v>
      </c>
      <c r="W1366" s="13" t="s">
        <v>95</v>
      </c>
      <c r="X1366" s="192">
        <v>11000000</v>
      </c>
      <c r="Y1366" s="196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85">
        <f t="shared" si="323"/>
        <v>78081.3</v>
      </c>
      <c r="AD1366" s="141">
        <v>9.9000000000000005E-2</v>
      </c>
      <c r="AE1366" s="186">
        <f t="shared" si="324"/>
        <v>0</v>
      </c>
      <c r="AF1366" s="186" t="str">
        <f>IF(AND(COUNTIFS($J$18:J1366,J1366)=1,AE1366=1),1,"")</f>
        <v/>
      </c>
      <c r="AG1366" s="186">
        <f>IF(C1366="","",IF(AND(COUNTIFS($J$18:J1366,J1366)=1,C1366&lt;&gt;""),1,""))</f>
        <v>1</v>
      </c>
      <c r="AH1366" s="186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214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35</v>
      </c>
      <c r="B1367" s="179">
        <v>2020</v>
      </c>
      <c r="C1367" s="179">
        <v>12</v>
      </c>
      <c r="D1367" s="39" t="str">
        <f t="shared" si="319"/>
        <v>Q3</v>
      </c>
      <c r="E1367" s="13" t="s">
        <v>40</v>
      </c>
      <c r="F1367" s="179">
        <v>2021</v>
      </c>
      <c r="G1367" s="179">
        <v>5</v>
      </c>
      <c r="H1367" s="191"/>
      <c r="I1367" s="39" t="str">
        <f t="shared" si="321"/>
        <v>Q1</v>
      </c>
      <c r="J1367" s="191" t="s">
        <v>1521</v>
      </c>
      <c r="K1367" s="191" t="s">
        <v>1522</v>
      </c>
      <c r="L1367" s="17" t="s">
        <v>78</v>
      </c>
      <c r="M1367" s="13" t="s">
        <v>46</v>
      </c>
      <c r="N1367" s="13">
        <v>1</v>
      </c>
      <c r="O1367" s="13"/>
      <c r="P1367" s="39" t="str">
        <f t="shared" si="322"/>
        <v>MAIN UNIT</v>
      </c>
      <c r="Q1367" s="13" t="s">
        <v>55</v>
      </c>
      <c r="R1367" s="13" t="s">
        <v>48</v>
      </c>
      <c r="S1367" s="13" t="s">
        <v>36</v>
      </c>
      <c r="T1367" s="13" t="s">
        <v>64</v>
      </c>
      <c r="U1367" s="13" t="s">
        <v>65</v>
      </c>
      <c r="V1367" s="13" t="s">
        <v>660</v>
      </c>
      <c r="W1367" s="13" t="s">
        <v>50</v>
      </c>
      <c r="X1367" s="192">
        <v>900000</v>
      </c>
      <c r="Y1367" s="196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85">
        <f t="shared" si="323"/>
        <v>164370.66371681416</v>
      </c>
      <c r="AD1367" s="141">
        <v>0.17269999999999999</v>
      </c>
      <c r="AE1367" s="186">
        <f t="shared" si="324"/>
        <v>1</v>
      </c>
      <c r="AF1367" s="186">
        <f>IF(AND(COUNTIFS($J$18:J1367,J1367)=1,AE1367=1),1,"")</f>
        <v>1</v>
      </c>
      <c r="AG1367" s="186">
        <f>IF(C1367="","",IF(AND(COUNTIFS($J$18:J1367,J1367)=1,C1367&lt;&gt;""),1,""))</f>
        <v>1</v>
      </c>
      <c r="AH1367" s="186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214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35</v>
      </c>
      <c r="B1368" s="179">
        <v>2020</v>
      </c>
      <c r="C1368" s="179">
        <v>12</v>
      </c>
      <c r="D1368" s="39" t="str">
        <f t="shared" si="319"/>
        <v>Q3</v>
      </c>
      <c r="E1368" s="13" t="s">
        <v>40</v>
      </c>
      <c r="F1368" s="179">
        <v>2021</v>
      </c>
      <c r="G1368" s="179">
        <v>5</v>
      </c>
      <c r="H1368" s="191"/>
      <c r="I1368" s="39" t="str">
        <f t="shared" si="321"/>
        <v>Q1</v>
      </c>
      <c r="J1368" s="191" t="s">
        <v>1521</v>
      </c>
      <c r="K1368" s="191" t="s">
        <v>1522</v>
      </c>
      <c r="L1368" s="17" t="s">
        <v>54</v>
      </c>
      <c r="M1368" s="13" t="s">
        <v>46</v>
      </c>
      <c r="N1368" s="13">
        <v>1</v>
      </c>
      <c r="O1368" s="13"/>
      <c r="P1368" s="39" t="str">
        <f t="shared" si="322"/>
        <v>MAIN UNIT</v>
      </c>
      <c r="Q1368" s="13" t="s">
        <v>55</v>
      </c>
      <c r="R1368" s="13" t="s">
        <v>48</v>
      </c>
      <c r="S1368" s="13" t="s">
        <v>36</v>
      </c>
      <c r="T1368" s="13" t="s">
        <v>64</v>
      </c>
      <c r="U1368" s="13" t="s">
        <v>65</v>
      </c>
      <c r="V1368" s="13" t="s">
        <v>660</v>
      </c>
      <c r="W1368" s="13" t="s">
        <v>50</v>
      </c>
      <c r="X1368" s="192">
        <v>630000</v>
      </c>
      <c r="Y1368" s="196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85">
        <f t="shared" si="323"/>
        <v>115059.46460176991</v>
      </c>
      <c r="AD1368" s="141">
        <v>0.17269999999999999</v>
      </c>
      <c r="AE1368" s="186">
        <f t="shared" si="324"/>
        <v>1</v>
      </c>
      <c r="AF1368" s="186" t="str">
        <f>IF(AND(COUNTIFS($J$18:J1368,J1368)=1,AE1368=1),1,"")</f>
        <v/>
      </c>
      <c r="AG1368" s="186" t="str">
        <f>IF(C1368="","",IF(AND(COUNTIFS($J$18:J1368,J1368)=1,C1368&lt;&gt;""),1,""))</f>
        <v/>
      </c>
      <c r="AH1368" s="186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214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35</v>
      </c>
      <c r="B1369" s="179">
        <v>2020</v>
      </c>
      <c r="C1369" s="179">
        <v>11</v>
      </c>
      <c r="D1369" s="39" t="str">
        <f t="shared" si="319"/>
        <v>Q3</v>
      </c>
      <c r="E1369" s="13" t="s">
        <v>40</v>
      </c>
      <c r="F1369" s="179">
        <v>2021</v>
      </c>
      <c r="G1369" s="179">
        <v>6</v>
      </c>
      <c r="H1369" s="191"/>
      <c r="I1369" s="39" t="str">
        <f t="shared" si="321"/>
        <v>Q1</v>
      </c>
      <c r="J1369" s="191" t="s">
        <v>1452</v>
      </c>
      <c r="K1369" s="191" t="s">
        <v>1453</v>
      </c>
      <c r="L1369" s="17" t="s">
        <v>78</v>
      </c>
      <c r="M1369" s="13" t="s">
        <v>46</v>
      </c>
      <c r="N1369" s="13">
        <v>1</v>
      </c>
      <c r="O1369" s="13"/>
      <c r="P1369" s="39" t="str">
        <f t="shared" si="322"/>
        <v>MAIN UNIT</v>
      </c>
      <c r="Q1369" s="13" t="s">
        <v>55</v>
      </c>
      <c r="R1369" s="13" t="s">
        <v>48</v>
      </c>
      <c r="S1369" s="13" t="s">
        <v>36</v>
      </c>
      <c r="T1369" s="13" t="s">
        <v>64</v>
      </c>
      <c r="U1369" s="13" t="s">
        <v>65</v>
      </c>
      <c r="V1369" s="13" t="s">
        <v>622</v>
      </c>
      <c r="W1369" s="13" t="s">
        <v>95</v>
      </c>
      <c r="X1369" s="192">
        <v>10550000</v>
      </c>
      <c r="Y1369" s="196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85">
        <f t="shared" si="323"/>
        <v>54615.029000000002</v>
      </c>
      <c r="AD1369" s="141">
        <v>7.1800000000000003E-2</v>
      </c>
      <c r="AE1369" s="186">
        <f t="shared" si="324"/>
        <v>1</v>
      </c>
      <c r="AF1369" s="186" t="str">
        <f>IF(AND(COUNTIFS($J$18:J1369,J1369)=1,AE1369=1),1,"")</f>
        <v/>
      </c>
      <c r="AG1369" s="186" t="str">
        <f>IF(C1369="","",IF(AND(COUNTIFS($J$18:J1369,J1369)=1,C1369&lt;&gt;""),1,""))</f>
        <v/>
      </c>
      <c r="AH1369" s="186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214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35</v>
      </c>
      <c r="B1370" s="179">
        <v>2020</v>
      </c>
      <c r="C1370" s="179">
        <v>9</v>
      </c>
      <c r="D1370" s="39" t="str">
        <f t="shared" si="319"/>
        <v>Q2</v>
      </c>
      <c r="E1370" s="13" t="s">
        <v>40</v>
      </c>
      <c r="F1370" s="179">
        <v>2021</v>
      </c>
      <c r="G1370" s="179">
        <v>7</v>
      </c>
      <c r="H1370" s="191"/>
      <c r="I1370" s="39" t="str">
        <f t="shared" si="321"/>
        <v>Q2</v>
      </c>
      <c r="J1370" s="191" t="s">
        <v>1523</v>
      </c>
      <c r="K1370" s="191" t="s">
        <v>1524</v>
      </c>
      <c r="L1370" s="17" t="s">
        <v>78</v>
      </c>
      <c r="M1370" s="13" t="s">
        <v>46</v>
      </c>
      <c r="N1370" s="13">
        <v>1</v>
      </c>
      <c r="O1370" s="13"/>
      <c r="P1370" s="39" t="str">
        <f t="shared" si="322"/>
        <v>MAIN UNIT</v>
      </c>
      <c r="Q1370" s="13" t="s">
        <v>47</v>
      </c>
      <c r="R1370" s="13" t="s">
        <v>48</v>
      </c>
      <c r="S1370" s="13" t="s">
        <v>36</v>
      </c>
      <c r="T1370" s="13" t="s">
        <v>64</v>
      </c>
      <c r="U1370" s="13" t="s">
        <v>65</v>
      </c>
      <c r="V1370" s="13" t="s">
        <v>98</v>
      </c>
      <c r="W1370" s="13" t="s">
        <v>95</v>
      </c>
      <c r="X1370" s="192">
        <v>15000000</v>
      </c>
      <c r="Y1370" s="196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85">
        <f t="shared" si="323"/>
        <v>123897.59999999999</v>
      </c>
      <c r="AD1370" s="141">
        <v>0.1152</v>
      </c>
      <c r="AE1370" s="186">
        <f t="shared" si="324"/>
        <v>0</v>
      </c>
      <c r="AF1370" s="186" t="str">
        <f>IF(AND(COUNTIFS($J$18:J1370,J1370)=1,AE1370=1),1,"")</f>
        <v/>
      </c>
      <c r="AG1370" s="186">
        <f>IF(C1370="","",IF(AND(COUNTIFS($J$18:J1370,J1370)=1,C1370&lt;&gt;""),1,""))</f>
        <v>1</v>
      </c>
      <c r="AH1370" s="186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214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35</v>
      </c>
      <c r="B1371" s="179">
        <v>2020</v>
      </c>
      <c r="C1371" s="179">
        <v>9</v>
      </c>
      <c r="D1371" s="39" t="str">
        <f t="shared" si="319"/>
        <v>Q2</v>
      </c>
      <c r="E1371" s="13" t="s">
        <v>40</v>
      </c>
      <c r="F1371" s="179">
        <v>2021</v>
      </c>
      <c r="G1371" s="179">
        <v>7</v>
      </c>
      <c r="H1371" s="191"/>
      <c r="I1371" s="39" t="str">
        <f t="shared" si="321"/>
        <v>Q2</v>
      </c>
      <c r="J1371" s="191" t="s">
        <v>1523</v>
      </c>
      <c r="K1371" s="191" t="s">
        <v>1524</v>
      </c>
      <c r="L1371" s="17" t="s">
        <v>78</v>
      </c>
      <c r="M1371" s="13" t="s">
        <v>46</v>
      </c>
      <c r="N1371" s="13">
        <v>1</v>
      </c>
      <c r="O1371" s="13"/>
      <c r="P1371" s="39" t="str">
        <f t="shared" si="322"/>
        <v>MAIN UNIT</v>
      </c>
      <c r="Q1371" s="13" t="s">
        <v>47</v>
      </c>
      <c r="R1371" s="13" t="s">
        <v>48</v>
      </c>
      <c r="S1371" s="13" t="s">
        <v>36</v>
      </c>
      <c r="T1371" s="13" t="s">
        <v>64</v>
      </c>
      <c r="U1371" s="13" t="s">
        <v>65</v>
      </c>
      <c r="V1371" s="13" t="s">
        <v>98</v>
      </c>
      <c r="W1371" s="13" t="s">
        <v>95</v>
      </c>
      <c r="X1371" s="192">
        <v>15000000</v>
      </c>
      <c r="Y1371" s="196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85">
        <f t="shared" si="323"/>
        <v>123897.59999999999</v>
      </c>
      <c r="AD1371" s="141">
        <v>0.1152</v>
      </c>
      <c r="AE1371" s="186">
        <f t="shared" si="324"/>
        <v>0</v>
      </c>
      <c r="AF1371" s="186" t="str">
        <f>IF(AND(COUNTIFS($J$18:J1371,J1371)=1,AE1371=1),1,"")</f>
        <v/>
      </c>
      <c r="AG1371" s="186" t="str">
        <f>IF(C1371="","",IF(AND(COUNTIFS($J$18:J1371,J1371)=1,C1371&lt;&gt;""),1,""))</f>
        <v/>
      </c>
      <c r="AH1371" s="186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214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35</v>
      </c>
      <c r="B1372" s="179">
        <v>2020</v>
      </c>
      <c r="C1372" s="179">
        <v>9</v>
      </c>
      <c r="D1372" s="39" t="str">
        <f t="shared" si="319"/>
        <v>Q2</v>
      </c>
      <c r="E1372" s="13" t="s">
        <v>40</v>
      </c>
      <c r="F1372" s="179">
        <v>2021</v>
      </c>
      <c r="G1372" s="179">
        <v>7</v>
      </c>
      <c r="H1372" s="191"/>
      <c r="I1372" s="39" t="str">
        <f t="shared" si="321"/>
        <v>Q2</v>
      </c>
      <c r="J1372" s="191" t="s">
        <v>1523</v>
      </c>
      <c r="K1372" s="191" t="s">
        <v>1524</v>
      </c>
      <c r="L1372" s="17" t="s">
        <v>54</v>
      </c>
      <c r="M1372" s="13" t="s">
        <v>46</v>
      </c>
      <c r="N1372" s="13">
        <v>1</v>
      </c>
      <c r="O1372" s="13"/>
      <c r="P1372" s="39" t="str">
        <f t="shared" si="322"/>
        <v>MAIN UNIT</v>
      </c>
      <c r="Q1372" s="13" t="s">
        <v>47</v>
      </c>
      <c r="R1372" s="13" t="s">
        <v>48</v>
      </c>
      <c r="S1372" s="13" t="s">
        <v>36</v>
      </c>
      <c r="T1372" s="13" t="s">
        <v>64</v>
      </c>
      <c r="U1372" s="13" t="s">
        <v>65</v>
      </c>
      <c r="V1372" s="13" t="s">
        <v>98</v>
      </c>
      <c r="W1372" s="13" t="s">
        <v>95</v>
      </c>
      <c r="X1372" s="192">
        <v>6800000</v>
      </c>
      <c r="Y1372" s="196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85">
        <f t="shared" si="323"/>
        <v>56166.911999999997</v>
      </c>
      <c r="AD1372" s="141">
        <v>0.1152</v>
      </c>
      <c r="AE1372" s="186">
        <f t="shared" si="324"/>
        <v>0</v>
      </c>
      <c r="AF1372" s="186" t="str">
        <f>IF(AND(COUNTIFS($J$18:J1372,J1372)=1,AE1372=1),1,"")</f>
        <v/>
      </c>
      <c r="AG1372" s="186" t="str">
        <f>IF(C1372="","",IF(AND(COUNTIFS($J$18:J1372,J1372)=1,C1372&lt;&gt;""),1,""))</f>
        <v/>
      </c>
      <c r="AH1372" s="186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214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35</v>
      </c>
      <c r="B1373" s="179">
        <v>2020</v>
      </c>
      <c r="C1373" s="179">
        <v>8</v>
      </c>
      <c r="D1373" s="39" t="str">
        <f t="shared" si="319"/>
        <v>Q2</v>
      </c>
      <c r="E1373" s="13" t="s">
        <v>40</v>
      </c>
      <c r="F1373" s="179">
        <v>2021</v>
      </c>
      <c r="G1373" s="179">
        <v>8</v>
      </c>
      <c r="H1373" s="191"/>
      <c r="I1373" s="39" t="str">
        <f t="shared" si="321"/>
        <v>Q2</v>
      </c>
      <c r="J1373" s="191" t="s">
        <v>1525</v>
      </c>
      <c r="K1373" s="191" t="s">
        <v>1526</v>
      </c>
      <c r="L1373" s="17" t="s">
        <v>78</v>
      </c>
      <c r="M1373" s="13" t="s">
        <v>46</v>
      </c>
      <c r="N1373" s="13">
        <v>1</v>
      </c>
      <c r="O1373" s="13"/>
      <c r="P1373" s="39" t="str">
        <f t="shared" si="322"/>
        <v>MAIN UNIT</v>
      </c>
      <c r="Q1373" s="13" t="s">
        <v>55</v>
      </c>
      <c r="R1373" s="13" t="s">
        <v>48</v>
      </c>
      <c r="S1373" s="13" t="s">
        <v>39</v>
      </c>
      <c r="T1373" s="13" t="s">
        <v>385</v>
      </c>
      <c r="U1373" s="13" t="s">
        <v>991</v>
      </c>
      <c r="V1373" s="13" t="s">
        <v>131</v>
      </c>
      <c r="W1373" s="13" t="s">
        <v>50</v>
      </c>
      <c r="X1373" s="192">
        <v>1290000</v>
      </c>
      <c r="Y1373" s="196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85">
        <f t="shared" si="323"/>
        <v>220555.75221238937</v>
      </c>
      <c r="AD1373" s="141">
        <v>0.161</v>
      </c>
      <c r="AE1373" s="186">
        <f t="shared" si="324"/>
        <v>1</v>
      </c>
      <c r="AF1373" s="186">
        <f>IF(AND(COUNTIFS($J$18:J1373,J1373)=1,AE1373=1),1,"")</f>
        <v>1</v>
      </c>
      <c r="AG1373" s="186">
        <f>IF(C1373="","",IF(AND(COUNTIFS($J$18:J1373,J1373)=1,C1373&lt;&gt;""),1,""))</f>
        <v>1</v>
      </c>
      <c r="AH1373" s="186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1527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214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35</v>
      </c>
      <c r="B1374" s="179">
        <v>2020</v>
      </c>
      <c r="C1374" s="179">
        <v>11</v>
      </c>
      <c r="D1374" s="39" t="str">
        <f t="shared" si="319"/>
        <v>Q3</v>
      </c>
      <c r="E1374" s="13" t="s">
        <v>40</v>
      </c>
      <c r="F1374" s="179">
        <v>2021</v>
      </c>
      <c r="G1374" s="179">
        <v>8</v>
      </c>
      <c r="H1374" s="191"/>
      <c r="I1374" s="39" t="str">
        <f t="shared" si="321"/>
        <v>Q2</v>
      </c>
      <c r="J1374" s="191" t="s">
        <v>1439</v>
      </c>
      <c r="K1374" s="191" t="s">
        <v>1440</v>
      </c>
      <c r="L1374" s="17" t="s">
        <v>54</v>
      </c>
      <c r="M1374" s="13" t="s">
        <v>46</v>
      </c>
      <c r="N1374" s="13">
        <v>1</v>
      </c>
      <c r="O1374" s="13"/>
      <c r="P1374" s="39" t="str">
        <f t="shared" si="322"/>
        <v>MAIN UNIT</v>
      </c>
      <c r="Q1374" s="13" t="s">
        <v>55</v>
      </c>
      <c r="R1374" s="13" t="s">
        <v>48</v>
      </c>
      <c r="S1374" s="13" t="s">
        <v>36</v>
      </c>
      <c r="T1374" s="13" t="s">
        <v>64</v>
      </c>
      <c r="U1374" s="13" t="s">
        <v>65</v>
      </c>
      <c r="V1374" s="13" t="s">
        <v>98</v>
      </c>
      <c r="W1374" s="13" t="s">
        <v>95</v>
      </c>
      <c r="X1374" s="192">
        <v>10425000</v>
      </c>
      <c r="Y1374" s="196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85">
        <f t="shared" si="323"/>
        <v>90798.83100000002</v>
      </c>
      <c r="AD1374" s="141">
        <v>0.1203</v>
      </c>
      <c r="AE1374" s="186">
        <f t="shared" si="324"/>
        <v>1</v>
      </c>
      <c r="AF1374" s="186" t="str">
        <f>IF(AND(COUNTIFS($J$18:J1374,J1374)=1,AE1374=1),1,"")</f>
        <v/>
      </c>
      <c r="AG1374" s="186" t="str">
        <f>IF(C1374="","",IF(AND(COUNTIFS($J$18:J1374,J1374)=1,C1374&lt;&gt;""),1,""))</f>
        <v/>
      </c>
      <c r="AH1374" s="186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214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35</v>
      </c>
      <c r="B1375" s="179">
        <v>2020</v>
      </c>
      <c r="C1375" s="179">
        <v>11</v>
      </c>
      <c r="D1375" s="39" t="str">
        <f t="shared" si="319"/>
        <v>Q3</v>
      </c>
      <c r="E1375" s="13" t="s">
        <v>40</v>
      </c>
      <c r="F1375" s="179">
        <v>2021</v>
      </c>
      <c r="G1375" s="179">
        <v>8</v>
      </c>
      <c r="H1375" s="191"/>
      <c r="I1375" s="39" t="str">
        <f t="shared" si="321"/>
        <v>Q2</v>
      </c>
      <c r="J1375" s="191" t="s">
        <v>1439</v>
      </c>
      <c r="K1375" s="191" t="s">
        <v>1440</v>
      </c>
      <c r="L1375" s="17" t="s">
        <v>78</v>
      </c>
      <c r="M1375" s="13" t="s">
        <v>46</v>
      </c>
      <c r="N1375" s="13">
        <v>1</v>
      </c>
      <c r="O1375" s="13"/>
      <c r="P1375" s="39" t="str">
        <f t="shared" si="322"/>
        <v>MAIN UNIT</v>
      </c>
      <c r="Q1375" s="13" t="s">
        <v>55</v>
      </c>
      <c r="R1375" s="13" t="s">
        <v>48</v>
      </c>
      <c r="S1375" s="13" t="s">
        <v>36</v>
      </c>
      <c r="T1375" s="13" t="s">
        <v>64</v>
      </c>
      <c r="U1375" s="13" t="s">
        <v>65</v>
      </c>
      <c r="V1375" s="13" t="s">
        <v>98</v>
      </c>
      <c r="W1375" s="13" t="s">
        <v>95</v>
      </c>
      <c r="X1375" s="192">
        <v>13000000</v>
      </c>
      <c r="Y1375" s="196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85">
        <f t="shared" si="323"/>
        <v>113226.36000000002</v>
      </c>
      <c r="AD1375" s="141">
        <v>0.1203</v>
      </c>
      <c r="AE1375" s="186">
        <f t="shared" si="324"/>
        <v>1</v>
      </c>
      <c r="AF1375" s="186" t="str">
        <f>IF(AND(COUNTIFS($J$18:J1375,J1375)=1,AE1375=1),1,"")</f>
        <v/>
      </c>
      <c r="AG1375" s="186" t="str">
        <f>IF(C1375="","",IF(AND(COUNTIFS($J$18:J1375,J1375)=1,C1375&lt;&gt;""),1,""))</f>
        <v/>
      </c>
      <c r="AH1375" s="186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214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35</v>
      </c>
      <c r="B1376" s="179">
        <v>2020</v>
      </c>
      <c r="C1376" s="179">
        <v>11</v>
      </c>
      <c r="D1376" s="39" t="str">
        <f t="shared" si="319"/>
        <v>Q3</v>
      </c>
      <c r="E1376" s="13" t="s">
        <v>40</v>
      </c>
      <c r="F1376" s="179">
        <v>2021</v>
      </c>
      <c r="G1376" s="179">
        <v>8</v>
      </c>
      <c r="H1376" s="191"/>
      <c r="I1376" s="39" t="str">
        <f t="shared" si="321"/>
        <v>Q2</v>
      </c>
      <c r="J1376" s="191" t="s">
        <v>1452</v>
      </c>
      <c r="K1376" s="191" t="s">
        <v>1453</v>
      </c>
      <c r="L1376" s="17" t="s">
        <v>78</v>
      </c>
      <c r="M1376" s="13" t="s">
        <v>46</v>
      </c>
      <c r="N1376" s="13">
        <v>1</v>
      </c>
      <c r="O1376" s="13"/>
      <c r="P1376" s="39" t="str">
        <f t="shared" si="322"/>
        <v>MAIN UNIT</v>
      </c>
      <c r="Q1376" s="13" t="s">
        <v>55</v>
      </c>
      <c r="R1376" s="13" t="s">
        <v>48</v>
      </c>
      <c r="S1376" s="13" t="s">
        <v>36</v>
      </c>
      <c r="T1376" s="13" t="s">
        <v>64</v>
      </c>
      <c r="U1376" s="13" t="s">
        <v>65</v>
      </c>
      <c r="V1376" s="13" t="s">
        <v>622</v>
      </c>
      <c r="W1376" s="13" t="s">
        <v>95</v>
      </c>
      <c r="X1376" s="192">
        <v>10550000</v>
      </c>
      <c r="Y1376" s="196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85">
        <f t="shared" si="323"/>
        <v>54842.276000000013</v>
      </c>
      <c r="AD1376" s="141">
        <v>7.1800000000000003E-2</v>
      </c>
      <c r="AE1376" s="186">
        <f t="shared" si="324"/>
        <v>1</v>
      </c>
      <c r="AF1376" s="186" t="str">
        <f>IF(AND(COUNTIFS($J$18:J1376,J1376)=1,AE1376=1),1,"")</f>
        <v/>
      </c>
      <c r="AG1376" s="186" t="str">
        <f>IF(C1376="","",IF(AND(COUNTIFS($J$18:J1376,J1376)=1,C1376&lt;&gt;""),1,""))</f>
        <v/>
      </c>
      <c r="AH1376" s="186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214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35</v>
      </c>
      <c r="B1377" s="179">
        <v>2020</v>
      </c>
      <c r="C1377" s="179">
        <v>8</v>
      </c>
      <c r="D1377" s="39" t="str">
        <f t="shared" si="319"/>
        <v>Q2</v>
      </c>
      <c r="E1377" s="13" t="s">
        <v>40</v>
      </c>
      <c r="F1377" s="179">
        <v>2021</v>
      </c>
      <c r="G1377" s="179">
        <v>10</v>
      </c>
      <c r="H1377" s="191"/>
      <c r="I1377" s="39" t="str">
        <f t="shared" si="321"/>
        <v>Q3</v>
      </c>
      <c r="J1377" s="191" t="s">
        <v>1528</v>
      </c>
      <c r="K1377" s="191" t="s">
        <v>1529</v>
      </c>
      <c r="L1377" s="17" t="s">
        <v>54</v>
      </c>
      <c r="M1377" s="13" t="s">
        <v>46</v>
      </c>
      <c r="N1377" s="13">
        <v>1</v>
      </c>
      <c r="O1377" s="13"/>
      <c r="P1377" s="39" t="str">
        <f t="shared" si="322"/>
        <v>MAIN UNIT</v>
      </c>
      <c r="Q1377" s="13" t="s">
        <v>47</v>
      </c>
      <c r="R1377" s="13" t="s">
        <v>48</v>
      </c>
      <c r="S1377" s="13" t="s">
        <v>37</v>
      </c>
      <c r="T1377" s="13" t="s">
        <v>74</v>
      </c>
      <c r="U1377" s="13" t="s">
        <v>75</v>
      </c>
      <c r="V1377" s="13" t="s">
        <v>70</v>
      </c>
      <c r="W1377" s="13" t="s">
        <v>50</v>
      </c>
      <c r="X1377" s="192">
        <v>795000</v>
      </c>
      <c r="Y1377" s="193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85">
        <f t="shared" si="323"/>
        <v>147658.93805309737</v>
      </c>
      <c r="AD1377" s="141">
        <v>0.1749</v>
      </c>
      <c r="AE1377" s="186">
        <f t="shared" si="324"/>
        <v>0</v>
      </c>
      <c r="AF1377" s="186" t="str">
        <f>IF(AND(COUNTIFS($J$18:J1377,J1377)=1,AE1377=1),1,"")</f>
        <v/>
      </c>
      <c r="AG1377" s="186">
        <f>IF(C1377="","",IF(AND(COUNTIFS($J$18:J1377,J1377)=1,C1377&lt;&gt;""),1,""))</f>
        <v>1</v>
      </c>
      <c r="AH1377" s="186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214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34</v>
      </c>
      <c r="B1378" s="179">
        <v>2020</v>
      </c>
      <c r="C1378" s="179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170</v>
      </c>
      <c r="F1378" s="13" t="s">
        <v>170</v>
      </c>
      <c r="G1378" s="179" t="s">
        <v>1530</v>
      </c>
      <c r="H1378" s="191"/>
      <c r="I1378" s="39" t="str">
        <f t="shared" si="321"/>
        <v>Cancel</v>
      </c>
      <c r="J1378" s="191" t="s">
        <v>1177</v>
      </c>
      <c r="K1378" s="191" t="s">
        <v>1178</v>
      </c>
      <c r="L1378" s="17" t="s">
        <v>54</v>
      </c>
      <c r="M1378" s="13" t="s">
        <v>46</v>
      </c>
      <c r="N1378" s="13">
        <v>1</v>
      </c>
      <c r="O1378" s="13"/>
      <c r="P1378" s="39" t="str">
        <f t="shared" si="322"/>
        <v>MAIN UNIT</v>
      </c>
      <c r="Q1378" s="13" t="s">
        <v>55</v>
      </c>
      <c r="R1378" s="13" t="s">
        <v>48</v>
      </c>
      <c r="S1378" s="13" t="s">
        <v>36</v>
      </c>
      <c r="T1378" s="13" t="s">
        <v>64</v>
      </c>
      <c r="U1378" s="13" t="s">
        <v>65</v>
      </c>
      <c r="V1378" s="13" t="s">
        <v>288</v>
      </c>
      <c r="W1378" s="13" t="s">
        <v>95</v>
      </c>
      <c r="X1378" s="192">
        <v>9163000</v>
      </c>
      <c r="Y1378" s="193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85">
        <f t="shared" si="323"/>
        <v>80707.704000000012</v>
      </c>
      <c r="AD1378" s="141">
        <v>0.12</v>
      </c>
      <c r="AE1378" s="186">
        <f t="shared" si="324"/>
        <v>1</v>
      </c>
      <c r="AF1378" s="186" t="str">
        <f>IF(AND(COUNTIFS($J$18:J1378,J1378)=1,AE1378=1),1,"")</f>
        <v/>
      </c>
      <c r="AG1378" s="186" t="str">
        <f>IF(C1378="","",IF(AND(COUNTIFS($J$18:J1378,J1378)=1,C1378&lt;&gt;""),1,""))</f>
        <v/>
      </c>
      <c r="AH1378" s="186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214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35</v>
      </c>
      <c r="B1379" s="179">
        <v>2020</v>
      </c>
      <c r="C1379" s="179">
        <v>7</v>
      </c>
      <c r="D1379" s="39" t="str">
        <f t="shared" si="335"/>
        <v>Q2</v>
      </c>
      <c r="E1379" s="13" t="s">
        <v>170</v>
      </c>
      <c r="F1379" s="13" t="s">
        <v>170</v>
      </c>
      <c r="G1379" s="179" t="s">
        <v>170</v>
      </c>
      <c r="H1379" s="191" t="s">
        <v>1531</v>
      </c>
      <c r="I1379" s="39" t="str">
        <f t="shared" si="321"/>
        <v>Cancel</v>
      </c>
      <c r="J1379" s="191" t="s">
        <v>1532</v>
      </c>
      <c r="K1379" s="191" t="s">
        <v>1533</v>
      </c>
      <c r="L1379" s="17" t="s">
        <v>78</v>
      </c>
      <c r="M1379" s="13" t="s">
        <v>46</v>
      </c>
      <c r="N1379" s="13">
        <v>1</v>
      </c>
      <c r="O1379" s="13"/>
      <c r="P1379" s="39" t="str">
        <f t="shared" si="322"/>
        <v>MAIN UNIT</v>
      </c>
      <c r="Q1379" s="13" t="s">
        <v>1090</v>
      </c>
      <c r="R1379" s="13" t="s">
        <v>48</v>
      </c>
      <c r="S1379" s="13" t="s">
        <v>36</v>
      </c>
      <c r="T1379" s="13" t="s">
        <v>64</v>
      </c>
      <c r="U1379" s="13" t="s">
        <v>65</v>
      </c>
      <c r="V1379" s="13" t="s">
        <v>1053</v>
      </c>
      <c r="W1379" s="13" t="s">
        <v>1013</v>
      </c>
      <c r="X1379" s="192">
        <v>900000</v>
      </c>
      <c r="Y1379" s="193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85">
        <f t="shared" si="323"/>
        <v>108000</v>
      </c>
      <c r="AD1379" s="141">
        <v>0.12</v>
      </c>
      <c r="AE1379" s="186">
        <f t="shared" si="324"/>
        <v>1</v>
      </c>
      <c r="AF1379" s="186">
        <f>IF(AND(COUNTIFS($J$18:J1379,J1379)=1,AE1379=1),1,"")</f>
        <v>1</v>
      </c>
      <c r="AG1379" s="186">
        <f>IF(C1379="","",IF(AND(COUNTIFS($J$18:J1379,J1379)=1,C1379&lt;&gt;""),1,""))</f>
        <v>1</v>
      </c>
      <c r="AH1379" s="186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214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35</v>
      </c>
      <c r="B1380" s="179">
        <v>2020</v>
      </c>
      <c r="C1380" s="179">
        <v>7</v>
      </c>
      <c r="D1380" s="39" t="str">
        <f t="shared" si="335"/>
        <v>Q2</v>
      </c>
      <c r="E1380" s="13" t="s">
        <v>170</v>
      </c>
      <c r="F1380" s="13" t="s">
        <v>170</v>
      </c>
      <c r="G1380" s="179" t="s">
        <v>170</v>
      </c>
      <c r="H1380" s="191" t="s">
        <v>1531</v>
      </c>
      <c r="I1380" s="39" t="str">
        <f t="shared" si="321"/>
        <v>Cancel</v>
      </c>
      <c r="J1380" s="191" t="s">
        <v>1532</v>
      </c>
      <c r="K1380" s="191" t="s">
        <v>1533</v>
      </c>
      <c r="L1380" s="17" t="s">
        <v>54</v>
      </c>
      <c r="M1380" s="13" t="s">
        <v>46</v>
      </c>
      <c r="N1380" s="13">
        <v>1</v>
      </c>
      <c r="O1380" s="13"/>
      <c r="P1380" s="39" t="str">
        <f t="shared" si="322"/>
        <v>MAIN UNIT</v>
      </c>
      <c r="Q1380" s="13" t="s">
        <v>1090</v>
      </c>
      <c r="R1380" s="13" t="s">
        <v>48</v>
      </c>
      <c r="S1380" s="13" t="s">
        <v>36</v>
      </c>
      <c r="T1380" s="13" t="s">
        <v>64</v>
      </c>
      <c r="U1380" s="13" t="s">
        <v>65</v>
      </c>
      <c r="V1380" s="13" t="s">
        <v>1053</v>
      </c>
      <c r="W1380" s="13" t="s">
        <v>1013</v>
      </c>
      <c r="X1380" s="192">
        <v>630000</v>
      </c>
      <c r="Y1380" s="193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85">
        <f t="shared" si="323"/>
        <v>75600</v>
      </c>
      <c r="AD1380" s="141">
        <v>0.12</v>
      </c>
      <c r="AE1380" s="186">
        <f t="shared" si="324"/>
        <v>1</v>
      </c>
      <c r="AF1380" s="186" t="str">
        <f>IF(AND(COUNTIFS($J$18:J1380,J1380)=1,AE1380=1),1,"")</f>
        <v/>
      </c>
      <c r="AG1380" s="186" t="str">
        <f>IF(C1380="","",IF(AND(COUNTIFS($J$18:J1380,J1380)=1,C1380&lt;&gt;""),1,""))</f>
        <v/>
      </c>
      <c r="AH1380" s="186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214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170</v>
      </c>
      <c r="B1381" s="179">
        <v>2020</v>
      </c>
      <c r="C1381" s="179">
        <v>7</v>
      </c>
      <c r="D1381" s="39" t="str">
        <f t="shared" si="335"/>
        <v>Q2</v>
      </c>
      <c r="E1381" s="13" t="s">
        <v>170</v>
      </c>
      <c r="F1381" s="13" t="s">
        <v>170</v>
      </c>
      <c r="G1381" s="179" t="s">
        <v>170</v>
      </c>
      <c r="H1381" s="191"/>
      <c r="I1381" s="39" t="str">
        <f t="shared" si="321"/>
        <v>Cancel</v>
      </c>
      <c r="J1381" s="191" t="s">
        <v>1534</v>
      </c>
      <c r="K1381" s="191" t="s">
        <v>1057</v>
      </c>
      <c r="L1381" s="17" t="s">
        <v>54</v>
      </c>
      <c r="M1381" s="13" t="s">
        <v>46</v>
      </c>
      <c r="N1381" s="13">
        <v>1</v>
      </c>
      <c r="O1381" s="13"/>
      <c r="P1381" s="39" t="str">
        <f t="shared" si="322"/>
        <v>MAIN UNIT</v>
      </c>
      <c r="Q1381" s="13" t="s">
        <v>55</v>
      </c>
      <c r="R1381" s="13" t="s">
        <v>48</v>
      </c>
      <c r="S1381" s="13" t="s">
        <v>36</v>
      </c>
      <c r="T1381" s="13" t="s">
        <v>64</v>
      </c>
      <c r="U1381" s="13" t="s">
        <v>65</v>
      </c>
      <c r="V1381" s="13" t="s">
        <v>1058</v>
      </c>
      <c r="W1381" s="13" t="s">
        <v>95</v>
      </c>
      <c r="X1381" s="192">
        <v>7620000</v>
      </c>
      <c r="Y1381" s="193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85">
        <f t="shared" si="323"/>
        <v>65562.48</v>
      </c>
      <c r="AD1381" s="141">
        <v>0.12</v>
      </c>
      <c r="AE1381" s="186">
        <f t="shared" si="324"/>
        <v>1</v>
      </c>
      <c r="AF1381" s="186">
        <f>IF(AND(COUNTIFS($J$18:J1381,J1381)=1,AE1381=1),1,"")</f>
        <v>1</v>
      </c>
      <c r="AG1381" s="186">
        <f>IF(C1381="","",IF(AND(COUNTIFS($J$18:J1381,J1381)=1,C1381&lt;&gt;""),1,""))</f>
        <v>1</v>
      </c>
      <c r="AH1381" s="186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214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170</v>
      </c>
      <c r="B1382" s="179">
        <v>2020</v>
      </c>
      <c r="C1382" s="179">
        <v>7</v>
      </c>
      <c r="D1382" s="39" t="str">
        <f t="shared" si="335"/>
        <v>Q2</v>
      </c>
      <c r="E1382" s="13" t="s">
        <v>170</v>
      </c>
      <c r="F1382" s="13" t="s">
        <v>170</v>
      </c>
      <c r="G1382" s="179" t="s">
        <v>170</v>
      </c>
      <c r="H1382" s="191"/>
      <c r="I1382" s="39" t="str">
        <f t="shared" si="321"/>
        <v>Cancel</v>
      </c>
      <c r="J1382" s="191" t="s">
        <v>1535</v>
      </c>
      <c r="K1382" s="191" t="s">
        <v>1057</v>
      </c>
      <c r="L1382" s="17" t="s">
        <v>54</v>
      </c>
      <c r="M1382" s="13" t="s">
        <v>46</v>
      </c>
      <c r="N1382" s="13">
        <v>1</v>
      </c>
      <c r="O1382" s="13"/>
      <c r="P1382" s="39" t="str">
        <f t="shared" si="322"/>
        <v>MAIN UNIT</v>
      </c>
      <c r="Q1382" s="13" t="s">
        <v>55</v>
      </c>
      <c r="R1382" s="13" t="s">
        <v>48</v>
      </c>
      <c r="S1382" s="13" t="s">
        <v>36</v>
      </c>
      <c r="T1382" s="13" t="s">
        <v>64</v>
      </c>
      <c r="U1382" s="13" t="s">
        <v>65</v>
      </c>
      <c r="V1382" s="13" t="s">
        <v>1058</v>
      </c>
      <c r="W1382" s="13" t="s">
        <v>95</v>
      </c>
      <c r="X1382" s="192">
        <v>7620000</v>
      </c>
      <c r="Y1382" s="193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85">
        <f t="shared" si="323"/>
        <v>65562.48</v>
      </c>
      <c r="AD1382" s="141">
        <v>0.12</v>
      </c>
      <c r="AE1382" s="186">
        <f t="shared" si="324"/>
        <v>1</v>
      </c>
      <c r="AF1382" s="186" t="str">
        <f>IF(AND(COUNTIFS($J$18:J1382,J1382)=1,AE1382=1),1,"")</f>
        <v/>
      </c>
      <c r="AG1382" s="186" t="str">
        <f>IF(C1382="","",IF(AND(COUNTIFS($J$18:J1382,J1382)=1,C1382&lt;&gt;""),1,""))</f>
        <v/>
      </c>
      <c r="AH1382" s="186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214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170</v>
      </c>
      <c r="B1383" s="179">
        <v>2020</v>
      </c>
      <c r="C1383" s="179">
        <v>7</v>
      </c>
      <c r="D1383" s="39" t="str">
        <f t="shared" si="335"/>
        <v>Q2</v>
      </c>
      <c r="E1383" s="13" t="s">
        <v>170</v>
      </c>
      <c r="F1383" s="13" t="s">
        <v>170</v>
      </c>
      <c r="G1383" s="179" t="s">
        <v>170</v>
      </c>
      <c r="H1383" s="191"/>
      <c r="I1383" s="39" t="str">
        <f t="shared" si="321"/>
        <v>Cancel</v>
      </c>
      <c r="J1383" s="191" t="s">
        <v>1534</v>
      </c>
      <c r="K1383" s="191" t="s">
        <v>1057</v>
      </c>
      <c r="L1383" s="17" t="s">
        <v>54</v>
      </c>
      <c r="M1383" s="13" t="s">
        <v>46</v>
      </c>
      <c r="N1383" s="13">
        <v>1</v>
      </c>
      <c r="O1383" s="13"/>
      <c r="P1383" s="39" t="str">
        <f t="shared" si="322"/>
        <v>MAIN UNIT</v>
      </c>
      <c r="Q1383" s="13" t="s">
        <v>55</v>
      </c>
      <c r="R1383" s="13" t="s">
        <v>48</v>
      </c>
      <c r="S1383" s="13" t="s">
        <v>36</v>
      </c>
      <c r="T1383" s="13" t="s">
        <v>64</v>
      </c>
      <c r="U1383" s="13" t="s">
        <v>65</v>
      </c>
      <c r="V1383" s="13" t="s">
        <v>1058</v>
      </c>
      <c r="W1383" s="13" t="s">
        <v>95</v>
      </c>
      <c r="X1383" s="192">
        <v>7620000</v>
      </c>
      <c r="Y1383" s="193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85">
        <f t="shared" si="323"/>
        <v>65562.48</v>
      </c>
      <c r="AD1383" s="141">
        <v>0.12</v>
      </c>
      <c r="AE1383" s="186">
        <f t="shared" si="324"/>
        <v>1</v>
      </c>
      <c r="AF1383" s="186" t="str">
        <f>IF(AND(COUNTIFS($J$18:J1383,J1383)=1,AE1383=1),1,"")</f>
        <v/>
      </c>
      <c r="AG1383" s="186" t="str">
        <f>IF(C1383="","",IF(AND(COUNTIFS($J$18:J1383,J1383)=1,C1383&lt;&gt;""),1,""))</f>
        <v/>
      </c>
      <c r="AH1383" s="186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214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35</v>
      </c>
      <c r="B1384" s="179">
        <v>2020</v>
      </c>
      <c r="C1384" s="179">
        <v>8</v>
      </c>
      <c r="D1384" s="39" t="str">
        <f t="shared" si="335"/>
        <v>Q2</v>
      </c>
      <c r="E1384" s="13" t="s">
        <v>170</v>
      </c>
      <c r="F1384" s="13" t="s">
        <v>170</v>
      </c>
      <c r="G1384" s="179" t="s">
        <v>1536</v>
      </c>
      <c r="H1384" s="191"/>
      <c r="I1384" s="39" t="str">
        <f t="shared" si="321"/>
        <v>Cancel</v>
      </c>
      <c r="J1384" s="191" t="s">
        <v>1537</v>
      </c>
      <c r="K1384" s="191" t="s">
        <v>1263</v>
      </c>
      <c r="L1384" s="17" t="s">
        <v>54</v>
      </c>
      <c r="M1384" s="13" t="s">
        <v>46</v>
      </c>
      <c r="N1384" s="13">
        <v>1</v>
      </c>
      <c r="O1384" s="13"/>
      <c r="P1384" s="39" t="str">
        <f t="shared" si="322"/>
        <v>MAIN UNIT</v>
      </c>
      <c r="Q1384" s="13" t="s">
        <v>55</v>
      </c>
      <c r="R1384" s="13" t="s">
        <v>48</v>
      </c>
      <c r="S1384" s="13" t="s">
        <v>36</v>
      </c>
      <c r="T1384" s="13" t="s">
        <v>64</v>
      </c>
      <c r="U1384" s="13" t="s">
        <v>65</v>
      </c>
      <c r="V1384" s="13" t="s">
        <v>1264</v>
      </c>
      <c r="W1384" s="13" t="s">
        <v>95</v>
      </c>
      <c r="X1384" s="192">
        <v>6628360</v>
      </c>
      <c r="Y1384" s="196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85">
        <f t="shared" si="323"/>
        <v>46690.167840000002</v>
      </c>
      <c r="AD1384" s="141">
        <v>0.12</v>
      </c>
      <c r="AE1384" s="186">
        <f t="shared" si="324"/>
        <v>1</v>
      </c>
      <c r="AF1384" s="186">
        <f>IF(AND(COUNTIFS($J$18:J1384,J1384)=1,AE1384=1),1,"")</f>
        <v>1</v>
      </c>
      <c r="AG1384" s="186">
        <f>IF(C1384="","",IF(AND(COUNTIFS($J$18:J1384,J1384)=1,C1384&lt;&gt;""),1,""))</f>
        <v>1</v>
      </c>
      <c r="AH1384" s="186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214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35</v>
      </c>
      <c r="B1385" s="179">
        <v>2020</v>
      </c>
      <c r="C1385" s="179">
        <v>8</v>
      </c>
      <c r="D1385" s="39" t="str">
        <f t="shared" si="335"/>
        <v>Q2</v>
      </c>
      <c r="E1385" s="13" t="s">
        <v>170</v>
      </c>
      <c r="F1385" s="13" t="s">
        <v>170</v>
      </c>
      <c r="G1385" s="179" t="s">
        <v>1536</v>
      </c>
      <c r="H1385" s="191"/>
      <c r="I1385" s="39" t="str">
        <f t="shared" si="321"/>
        <v>Cancel</v>
      </c>
      <c r="J1385" s="191" t="s">
        <v>1537</v>
      </c>
      <c r="K1385" s="191" t="s">
        <v>1263</v>
      </c>
      <c r="L1385" s="17" t="s">
        <v>54</v>
      </c>
      <c r="M1385" s="13" t="s">
        <v>46</v>
      </c>
      <c r="N1385" s="13">
        <v>1</v>
      </c>
      <c r="O1385" s="13"/>
      <c r="P1385" s="39" t="str">
        <f t="shared" si="322"/>
        <v>MAIN UNIT</v>
      </c>
      <c r="Q1385" s="13" t="s">
        <v>55</v>
      </c>
      <c r="R1385" s="13" t="s">
        <v>48</v>
      </c>
      <c r="S1385" s="13" t="s">
        <v>36</v>
      </c>
      <c r="T1385" s="13" t="s">
        <v>64</v>
      </c>
      <c r="U1385" s="13" t="s">
        <v>3329</v>
      </c>
      <c r="V1385" s="13" t="s">
        <v>121</v>
      </c>
      <c r="W1385" s="13" t="s">
        <v>95</v>
      </c>
      <c r="X1385" s="192">
        <v>6628360</v>
      </c>
      <c r="Y1385" s="196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85">
        <f t="shared" si="323"/>
        <v>46690.167840000002</v>
      </c>
      <c r="AD1385" s="141">
        <v>0.12</v>
      </c>
      <c r="AE1385" s="186">
        <f t="shared" si="324"/>
        <v>1</v>
      </c>
      <c r="AF1385" s="186" t="str">
        <f>IF(AND(COUNTIFS($J$18:J1385,J1385)=1,AE1385=1),1,"")</f>
        <v/>
      </c>
      <c r="AG1385" s="186" t="str">
        <f>IF(C1385="","",IF(AND(COUNTIFS($J$18:J1385,J1385)=1,C1385&lt;&gt;""),1,""))</f>
        <v/>
      </c>
      <c r="AH1385" s="186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214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35</v>
      </c>
      <c r="B1386" s="179">
        <v>2020</v>
      </c>
      <c r="C1386" s="179">
        <v>8</v>
      </c>
      <c r="D1386" s="39" t="str">
        <f t="shared" si="335"/>
        <v>Q2</v>
      </c>
      <c r="E1386" s="13" t="s">
        <v>170</v>
      </c>
      <c r="F1386" s="13" t="s">
        <v>170</v>
      </c>
      <c r="G1386" s="179" t="s">
        <v>1536</v>
      </c>
      <c r="H1386" s="191"/>
      <c r="I1386" s="39" t="str">
        <f t="shared" si="321"/>
        <v>Cancel</v>
      </c>
      <c r="J1386" s="191" t="s">
        <v>1537</v>
      </c>
      <c r="K1386" s="191" t="s">
        <v>1263</v>
      </c>
      <c r="L1386" s="17" t="s">
        <v>54</v>
      </c>
      <c r="M1386" s="13" t="s">
        <v>46</v>
      </c>
      <c r="N1386" s="13">
        <v>1</v>
      </c>
      <c r="O1386" s="13"/>
      <c r="P1386" s="39" t="str">
        <f t="shared" si="322"/>
        <v>MAIN UNIT</v>
      </c>
      <c r="Q1386" s="13" t="s">
        <v>55</v>
      </c>
      <c r="R1386" s="13" t="s">
        <v>48</v>
      </c>
      <c r="S1386" s="13" t="s">
        <v>36</v>
      </c>
      <c r="T1386" s="13" t="s">
        <v>64</v>
      </c>
      <c r="U1386" s="13" t="s">
        <v>3329</v>
      </c>
      <c r="V1386" s="13" t="s">
        <v>121</v>
      </c>
      <c r="W1386" s="13" t="s">
        <v>95</v>
      </c>
      <c r="X1386" s="192">
        <v>6628360</v>
      </c>
      <c r="Y1386" s="196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85">
        <f t="shared" si="323"/>
        <v>46690.167840000002</v>
      </c>
      <c r="AD1386" s="141">
        <v>0.12</v>
      </c>
      <c r="AE1386" s="186">
        <f t="shared" si="324"/>
        <v>1</v>
      </c>
      <c r="AF1386" s="186" t="str">
        <f>IF(AND(COUNTIFS($J$18:J1386,J1386)=1,AE1386=1),1,"")</f>
        <v/>
      </c>
      <c r="AG1386" s="186" t="str">
        <f>IF(C1386="","",IF(AND(COUNTIFS($J$18:J1386,J1386)=1,C1386&lt;&gt;""),1,""))</f>
        <v/>
      </c>
      <c r="AH1386" s="186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214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35</v>
      </c>
      <c r="B1387" s="179">
        <v>2020</v>
      </c>
      <c r="C1387" s="179">
        <v>8</v>
      </c>
      <c r="D1387" s="39" t="str">
        <f t="shared" si="335"/>
        <v>Q2</v>
      </c>
      <c r="E1387" s="13" t="s">
        <v>170</v>
      </c>
      <c r="F1387" s="13" t="s">
        <v>170</v>
      </c>
      <c r="G1387" s="179" t="s">
        <v>1536</v>
      </c>
      <c r="H1387" s="191"/>
      <c r="I1387" s="39" t="str">
        <f t="shared" si="321"/>
        <v>Cancel</v>
      </c>
      <c r="J1387" s="191" t="s">
        <v>1537</v>
      </c>
      <c r="K1387" s="191" t="s">
        <v>1263</v>
      </c>
      <c r="L1387" s="17" t="s">
        <v>54</v>
      </c>
      <c r="M1387" s="13" t="s">
        <v>46</v>
      </c>
      <c r="N1387" s="13">
        <v>1</v>
      </c>
      <c r="O1387" s="13"/>
      <c r="P1387" s="39" t="str">
        <f t="shared" si="322"/>
        <v>MAIN UNIT</v>
      </c>
      <c r="Q1387" s="13" t="s">
        <v>55</v>
      </c>
      <c r="R1387" s="13" t="s">
        <v>48</v>
      </c>
      <c r="S1387" s="13" t="s">
        <v>36</v>
      </c>
      <c r="T1387" s="13" t="s">
        <v>64</v>
      </c>
      <c r="U1387" s="13" t="s">
        <v>3329</v>
      </c>
      <c r="V1387" s="13" t="s">
        <v>121</v>
      </c>
      <c r="W1387" s="13" t="s">
        <v>95</v>
      </c>
      <c r="X1387" s="192">
        <v>6628360</v>
      </c>
      <c r="Y1387" s="196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85">
        <f t="shared" si="323"/>
        <v>46690.167840000002</v>
      </c>
      <c r="AD1387" s="141">
        <v>0.12</v>
      </c>
      <c r="AE1387" s="186">
        <f t="shared" si="324"/>
        <v>1</v>
      </c>
      <c r="AF1387" s="186" t="str">
        <f>IF(AND(COUNTIFS($J$18:J1387,J1387)=1,AE1387=1),1,"")</f>
        <v/>
      </c>
      <c r="AG1387" s="186" t="str">
        <f>IF(C1387="","",IF(AND(COUNTIFS($J$18:J1387,J1387)=1,C1387&lt;&gt;""),1,""))</f>
        <v/>
      </c>
      <c r="AH1387" s="186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214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35</v>
      </c>
      <c r="B1388" s="179">
        <v>2020</v>
      </c>
      <c r="C1388" s="179">
        <v>8</v>
      </c>
      <c r="D1388" s="39" t="str">
        <f t="shared" si="335"/>
        <v>Q2</v>
      </c>
      <c r="E1388" s="13" t="s">
        <v>170</v>
      </c>
      <c r="F1388" s="13" t="s">
        <v>170</v>
      </c>
      <c r="G1388" s="179" t="s">
        <v>1536</v>
      </c>
      <c r="H1388" s="191"/>
      <c r="I1388" s="39" t="str">
        <f t="shared" si="321"/>
        <v>Cancel</v>
      </c>
      <c r="J1388" s="191" t="s">
        <v>1537</v>
      </c>
      <c r="K1388" s="191" t="s">
        <v>1263</v>
      </c>
      <c r="L1388" s="17" t="s">
        <v>54</v>
      </c>
      <c r="M1388" s="13" t="s">
        <v>46</v>
      </c>
      <c r="N1388" s="13">
        <v>1</v>
      </c>
      <c r="O1388" s="13"/>
      <c r="P1388" s="39" t="str">
        <f t="shared" si="322"/>
        <v>MAIN UNIT</v>
      </c>
      <c r="Q1388" s="13" t="s">
        <v>55</v>
      </c>
      <c r="R1388" s="13" t="s">
        <v>48</v>
      </c>
      <c r="S1388" s="13" t="s">
        <v>36</v>
      </c>
      <c r="T1388" s="13" t="s">
        <v>64</v>
      </c>
      <c r="U1388" s="13" t="s">
        <v>3329</v>
      </c>
      <c r="V1388" s="13" t="s">
        <v>121</v>
      </c>
      <c r="W1388" s="13" t="s">
        <v>95</v>
      </c>
      <c r="X1388" s="192">
        <v>6628360</v>
      </c>
      <c r="Y1388" s="196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85">
        <f t="shared" si="323"/>
        <v>46690.167840000002</v>
      </c>
      <c r="AD1388" s="141">
        <v>0.12</v>
      </c>
      <c r="AE1388" s="186">
        <f t="shared" si="324"/>
        <v>1</v>
      </c>
      <c r="AF1388" s="186" t="str">
        <f>IF(AND(COUNTIFS($J$18:J1388,J1388)=1,AE1388=1),1,"")</f>
        <v/>
      </c>
      <c r="AG1388" s="186" t="str">
        <f>IF(C1388="","",IF(AND(COUNTIFS($J$18:J1388,J1388)=1,C1388&lt;&gt;""),1,""))</f>
        <v/>
      </c>
      <c r="AH1388" s="186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214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35</v>
      </c>
      <c r="B1389" s="179">
        <v>2020</v>
      </c>
      <c r="C1389" s="179">
        <v>7</v>
      </c>
      <c r="D1389" s="39" t="str">
        <f t="shared" si="335"/>
        <v>Q2</v>
      </c>
      <c r="E1389" s="13" t="s">
        <v>170</v>
      </c>
      <c r="F1389" s="13" t="s">
        <v>170</v>
      </c>
      <c r="G1389" s="179" t="s">
        <v>170</v>
      </c>
      <c r="H1389" s="191"/>
      <c r="I1389" s="39" t="str">
        <f t="shared" si="321"/>
        <v>Cancel</v>
      </c>
      <c r="J1389" s="191" t="s">
        <v>1538</v>
      </c>
      <c r="K1389" s="191" t="s">
        <v>1539</v>
      </c>
      <c r="L1389" s="17" t="s">
        <v>271</v>
      </c>
      <c r="M1389" s="13" t="s">
        <v>46</v>
      </c>
      <c r="N1389" s="13">
        <v>1</v>
      </c>
      <c r="O1389" s="13"/>
      <c r="P1389" s="39" t="str">
        <f t="shared" si="322"/>
        <v>MAIN UNIT</v>
      </c>
      <c r="Q1389" s="13" t="s">
        <v>47</v>
      </c>
      <c r="R1389" s="13" t="s">
        <v>48</v>
      </c>
      <c r="S1389" s="13" t="s">
        <v>36</v>
      </c>
      <c r="T1389" s="13" t="s">
        <v>64</v>
      </c>
      <c r="U1389" s="13" t="s">
        <v>65</v>
      </c>
      <c r="V1389" s="13" t="s">
        <v>1016</v>
      </c>
      <c r="W1389" s="13" t="s">
        <v>1017</v>
      </c>
      <c r="X1389" s="192">
        <v>25000000</v>
      </c>
      <c r="Y1389" s="193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85">
        <f t="shared" si="323"/>
        <v>223500</v>
      </c>
      <c r="AD1389" s="141">
        <v>0.12</v>
      </c>
      <c r="AE1389" s="186">
        <f t="shared" si="324"/>
        <v>0</v>
      </c>
      <c r="AF1389" s="186" t="str">
        <f>IF(AND(COUNTIFS($J$18:J1389,J1389)=1,AE1389=1),1,"")</f>
        <v/>
      </c>
      <c r="AG1389" s="186">
        <f>IF(C1389="","",IF(AND(COUNTIFS($J$18:J1389,J1389)=1,C1389&lt;&gt;""),1,""))</f>
        <v>1</v>
      </c>
      <c r="AH1389" s="186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214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35</v>
      </c>
      <c r="B1390" s="179">
        <v>2020</v>
      </c>
      <c r="C1390" s="179">
        <v>7</v>
      </c>
      <c r="D1390" s="39" t="str">
        <f t="shared" si="335"/>
        <v>Q2</v>
      </c>
      <c r="E1390" s="13" t="s">
        <v>170</v>
      </c>
      <c r="F1390" s="13" t="s">
        <v>170</v>
      </c>
      <c r="G1390" s="179" t="s">
        <v>170</v>
      </c>
      <c r="H1390" s="191"/>
      <c r="I1390" s="39" t="str">
        <f t="shared" si="321"/>
        <v>Cancel</v>
      </c>
      <c r="J1390" s="191" t="s">
        <v>1538</v>
      </c>
      <c r="K1390" s="191" t="s">
        <v>1539</v>
      </c>
      <c r="L1390" s="17" t="s">
        <v>1214</v>
      </c>
      <c r="M1390" s="13" t="s">
        <v>46</v>
      </c>
      <c r="N1390" s="13">
        <v>1</v>
      </c>
      <c r="O1390" s="13"/>
      <c r="P1390" s="39" t="str">
        <f t="shared" si="322"/>
        <v>MAIN UNIT</v>
      </c>
      <c r="Q1390" s="13" t="s">
        <v>47</v>
      </c>
      <c r="R1390" s="13" t="s">
        <v>48</v>
      </c>
      <c r="S1390" s="13" t="s">
        <v>36</v>
      </c>
      <c r="T1390" s="13" t="s">
        <v>64</v>
      </c>
      <c r="U1390" s="13" t="s">
        <v>65</v>
      </c>
      <c r="V1390" s="13" t="s">
        <v>1016</v>
      </c>
      <c r="W1390" s="13" t="s">
        <v>1017</v>
      </c>
      <c r="X1390" s="192">
        <v>17800000</v>
      </c>
      <c r="Y1390" s="193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85">
        <f t="shared" si="323"/>
        <v>159132</v>
      </c>
      <c r="AD1390" s="141">
        <v>0.12</v>
      </c>
      <c r="AE1390" s="186">
        <f t="shared" si="324"/>
        <v>0</v>
      </c>
      <c r="AF1390" s="186" t="str">
        <f>IF(AND(COUNTIFS($J$18:J1390,J1390)=1,AE1390=1),1,"")</f>
        <v/>
      </c>
      <c r="AG1390" s="186" t="str">
        <f>IF(C1390="","",IF(AND(COUNTIFS($J$18:J1390,J1390)=1,C1390&lt;&gt;""),1,""))</f>
        <v/>
      </c>
      <c r="AH1390" s="186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214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35</v>
      </c>
      <c r="B1391" s="179">
        <v>2020</v>
      </c>
      <c r="C1391" s="179">
        <v>9</v>
      </c>
      <c r="D1391" s="39" t="str">
        <f t="shared" si="335"/>
        <v>Q2</v>
      </c>
      <c r="E1391" s="13" t="s">
        <v>170</v>
      </c>
      <c r="F1391" s="13" t="s">
        <v>170</v>
      </c>
      <c r="G1391" s="179" t="s">
        <v>170</v>
      </c>
      <c r="H1391" s="191"/>
      <c r="I1391" s="39" t="str">
        <f t="shared" si="321"/>
        <v>Cancel</v>
      </c>
      <c r="J1391" s="191" t="s">
        <v>1540</v>
      </c>
      <c r="K1391" s="191" t="s">
        <v>1541</v>
      </c>
      <c r="L1391" s="17" t="s">
        <v>54</v>
      </c>
      <c r="M1391" s="13" t="s">
        <v>46</v>
      </c>
      <c r="N1391" s="13">
        <v>1</v>
      </c>
      <c r="O1391" s="13"/>
      <c r="P1391" s="39" t="str">
        <f t="shared" si="322"/>
        <v>MAIN UNIT</v>
      </c>
      <c r="Q1391" s="13" t="s">
        <v>55</v>
      </c>
      <c r="R1391" s="13" t="s">
        <v>48</v>
      </c>
      <c r="S1391" s="13" t="s">
        <v>36</v>
      </c>
      <c r="T1391" s="13" t="s">
        <v>64</v>
      </c>
      <c r="U1391" s="13" t="s">
        <v>65</v>
      </c>
      <c r="V1391" s="13" t="s">
        <v>1542</v>
      </c>
      <c r="W1391" s="13" t="s">
        <v>95</v>
      </c>
      <c r="X1391" s="192">
        <v>6850000</v>
      </c>
      <c r="Y1391" s="196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85">
        <f t="shared" si="323"/>
        <v>62554.2</v>
      </c>
      <c r="AD1391" s="141">
        <v>0.12</v>
      </c>
      <c r="AE1391" s="186">
        <f t="shared" si="324"/>
        <v>1</v>
      </c>
      <c r="AF1391" s="186">
        <f>IF(AND(COUNTIFS($J$18:J1391,J1391)=1,AE1391=1),1,"")</f>
        <v>1</v>
      </c>
      <c r="AG1391" s="186">
        <f>IF(C1391="","",IF(AND(COUNTIFS($J$18:J1391,J1391)=1,C1391&lt;&gt;""),1,""))</f>
        <v>1</v>
      </c>
      <c r="AH1391" s="186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214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35</v>
      </c>
      <c r="B1392" s="179">
        <v>2020</v>
      </c>
      <c r="C1392" s="179">
        <v>9</v>
      </c>
      <c r="D1392" s="39" t="str">
        <f t="shared" si="335"/>
        <v>Q2</v>
      </c>
      <c r="E1392" s="13" t="s">
        <v>170</v>
      </c>
      <c r="F1392" s="13" t="s">
        <v>170</v>
      </c>
      <c r="G1392" s="179" t="s">
        <v>170</v>
      </c>
      <c r="H1392" s="191"/>
      <c r="I1392" s="39" t="str">
        <f t="shared" si="321"/>
        <v>Cancel</v>
      </c>
      <c r="J1392" s="191" t="s">
        <v>1543</v>
      </c>
      <c r="K1392" s="191" t="s">
        <v>1190</v>
      </c>
      <c r="L1392" s="17" t="s">
        <v>271</v>
      </c>
      <c r="M1392" s="13" t="s">
        <v>46</v>
      </c>
      <c r="N1392" s="13">
        <v>1</v>
      </c>
      <c r="O1392" s="13"/>
      <c r="P1392" s="39" t="str">
        <f t="shared" si="322"/>
        <v>MAIN UNIT</v>
      </c>
      <c r="Q1392" s="13" t="s">
        <v>47</v>
      </c>
      <c r="R1392" s="13" t="s">
        <v>48</v>
      </c>
      <c r="S1392" s="13" t="s">
        <v>36</v>
      </c>
      <c r="T1392" s="13" t="s">
        <v>64</v>
      </c>
      <c r="U1392" s="13" t="s">
        <v>65</v>
      </c>
      <c r="V1392" s="13" t="s">
        <v>622</v>
      </c>
      <c r="W1392" s="13" t="s">
        <v>50</v>
      </c>
      <c r="X1392" s="192">
        <v>1420000</v>
      </c>
      <c r="Y1392" s="196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85">
        <f t="shared" si="323"/>
        <v>176431.85840707965</v>
      </c>
      <c r="AD1392" s="141">
        <v>0.12</v>
      </c>
      <c r="AE1392" s="186">
        <f t="shared" si="324"/>
        <v>0</v>
      </c>
      <c r="AF1392" s="186" t="str">
        <f>IF(AND(COUNTIFS($J$18:J1392,J1392)=1,AE1392=1),1,"")</f>
        <v/>
      </c>
      <c r="AG1392" s="186">
        <f>IF(C1392="","",IF(AND(COUNTIFS($J$18:J1392,J1392)=1,C1392&lt;&gt;""),1,""))</f>
        <v>1</v>
      </c>
      <c r="AH1392" s="186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214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35</v>
      </c>
      <c r="B1393" s="179">
        <v>2020</v>
      </c>
      <c r="C1393" s="179">
        <v>10</v>
      </c>
      <c r="D1393" s="39" t="str">
        <f t="shared" si="335"/>
        <v>Q3</v>
      </c>
      <c r="E1393" s="13" t="s">
        <v>170</v>
      </c>
      <c r="F1393" s="13" t="s">
        <v>170</v>
      </c>
      <c r="G1393" s="179" t="s">
        <v>170</v>
      </c>
      <c r="H1393" s="191"/>
      <c r="I1393" s="39" t="str">
        <f t="shared" si="321"/>
        <v>Cancel</v>
      </c>
      <c r="J1393" s="191" t="s">
        <v>1427</v>
      </c>
      <c r="K1393" s="191" t="s">
        <v>917</v>
      </c>
      <c r="L1393" s="17" t="s">
        <v>54</v>
      </c>
      <c r="M1393" s="13" t="s">
        <v>46</v>
      </c>
      <c r="N1393" s="13">
        <v>1</v>
      </c>
      <c r="O1393" s="13"/>
      <c r="P1393" s="39" t="str">
        <f t="shared" si="322"/>
        <v>MAIN UNIT</v>
      </c>
      <c r="Q1393" s="13" t="s">
        <v>47</v>
      </c>
      <c r="R1393" s="13" t="s">
        <v>48</v>
      </c>
      <c r="S1393" s="13" t="s">
        <v>36</v>
      </c>
      <c r="T1393" s="13" t="s">
        <v>64</v>
      </c>
      <c r="U1393" s="13" t="s">
        <v>65</v>
      </c>
      <c r="V1393" s="13" t="s">
        <v>288</v>
      </c>
      <c r="W1393" s="13" t="s">
        <v>95</v>
      </c>
      <c r="X1393" s="192">
        <v>9526667</v>
      </c>
      <c r="Y1393" s="196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85">
        <f t="shared" si="323"/>
        <v>67720.979236190004</v>
      </c>
      <c r="AD1393" s="141">
        <v>0.1211</v>
      </c>
      <c r="AE1393" s="186">
        <f t="shared" si="324"/>
        <v>0</v>
      </c>
      <c r="AF1393" s="186" t="str">
        <f>IF(AND(COUNTIFS($J$18:J1393,J1393)=1,AE1393=1),1,"")</f>
        <v/>
      </c>
      <c r="AG1393" s="186" t="str">
        <f>IF(C1393="","",IF(AND(COUNTIFS($J$18:J1393,J1393)=1,C1393&lt;&gt;""),1,""))</f>
        <v/>
      </c>
      <c r="AH1393" s="186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214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35</v>
      </c>
      <c r="B1394" s="179">
        <v>2020</v>
      </c>
      <c r="C1394" s="179">
        <v>10</v>
      </c>
      <c r="D1394" s="39" t="str">
        <f t="shared" si="335"/>
        <v>Q3</v>
      </c>
      <c r="E1394" s="13" t="s">
        <v>170</v>
      </c>
      <c r="F1394" s="13" t="s">
        <v>170</v>
      </c>
      <c r="G1394" s="179" t="s">
        <v>170</v>
      </c>
      <c r="H1394" s="191"/>
      <c r="I1394" s="39" t="str">
        <f t="shared" si="321"/>
        <v>Cancel</v>
      </c>
      <c r="J1394" s="191" t="s">
        <v>1427</v>
      </c>
      <c r="K1394" s="191" t="s">
        <v>917</v>
      </c>
      <c r="L1394" s="17" t="s">
        <v>54</v>
      </c>
      <c r="M1394" s="13" t="s">
        <v>46</v>
      </c>
      <c r="N1394" s="13">
        <v>1</v>
      </c>
      <c r="O1394" s="13"/>
      <c r="P1394" s="39" t="str">
        <f t="shared" si="322"/>
        <v>MAIN UNIT</v>
      </c>
      <c r="Q1394" s="13" t="s">
        <v>47</v>
      </c>
      <c r="R1394" s="13" t="s">
        <v>48</v>
      </c>
      <c r="S1394" s="13" t="s">
        <v>36</v>
      </c>
      <c r="T1394" s="13" t="s">
        <v>64</v>
      </c>
      <c r="U1394" s="13" t="s">
        <v>65</v>
      </c>
      <c r="V1394" s="13" t="s">
        <v>288</v>
      </c>
      <c r="W1394" s="13" t="s">
        <v>95</v>
      </c>
      <c r="X1394" s="192">
        <v>9526667</v>
      </c>
      <c r="Y1394" s="196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85">
        <f t="shared" si="323"/>
        <v>67720.979236190004</v>
      </c>
      <c r="AD1394" s="141">
        <v>0.1211</v>
      </c>
      <c r="AE1394" s="186">
        <f t="shared" si="324"/>
        <v>0</v>
      </c>
      <c r="AF1394" s="186" t="str">
        <f>IF(AND(COUNTIFS($J$18:J1394,J1394)=1,AE1394=1),1,"")</f>
        <v/>
      </c>
      <c r="AG1394" s="186" t="str">
        <f>IF(C1394="","",IF(AND(COUNTIFS($J$18:J1394,J1394)=1,C1394&lt;&gt;""),1,""))</f>
        <v/>
      </c>
      <c r="AH1394" s="186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214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35</v>
      </c>
      <c r="B1395" s="179">
        <v>2020</v>
      </c>
      <c r="C1395" s="179">
        <v>10</v>
      </c>
      <c r="D1395" s="39" t="str">
        <f t="shared" si="335"/>
        <v>Q3</v>
      </c>
      <c r="E1395" s="13" t="s">
        <v>170</v>
      </c>
      <c r="F1395" s="13" t="s">
        <v>170</v>
      </c>
      <c r="G1395" s="179" t="s">
        <v>170</v>
      </c>
      <c r="H1395" s="191"/>
      <c r="I1395" s="39" t="str">
        <f t="shared" si="321"/>
        <v>Cancel</v>
      </c>
      <c r="J1395" s="191" t="s">
        <v>1427</v>
      </c>
      <c r="K1395" s="191" t="s">
        <v>917</v>
      </c>
      <c r="L1395" s="17" t="s">
        <v>54</v>
      </c>
      <c r="M1395" s="13" t="s">
        <v>46</v>
      </c>
      <c r="N1395" s="13">
        <v>1</v>
      </c>
      <c r="O1395" s="13"/>
      <c r="P1395" s="39" t="str">
        <f t="shared" si="322"/>
        <v>MAIN UNIT</v>
      </c>
      <c r="Q1395" s="13" t="s">
        <v>47</v>
      </c>
      <c r="R1395" s="13" t="s">
        <v>48</v>
      </c>
      <c r="S1395" s="13" t="s">
        <v>36</v>
      </c>
      <c r="T1395" s="13" t="s">
        <v>64</v>
      </c>
      <c r="U1395" s="13" t="s">
        <v>65</v>
      </c>
      <c r="V1395" s="13" t="s">
        <v>288</v>
      </c>
      <c r="W1395" s="13" t="s">
        <v>95</v>
      </c>
      <c r="X1395" s="192">
        <v>9526667</v>
      </c>
      <c r="Y1395" s="196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85">
        <f t="shared" si="323"/>
        <v>67720.979236190004</v>
      </c>
      <c r="AD1395" s="141">
        <v>0.1211</v>
      </c>
      <c r="AE1395" s="186">
        <f t="shared" si="324"/>
        <v>0</v>
      </c>
      <c r="AF1395" s="186" t="str">
        <f>IF(AND(COUNTIFS($J$18:J1395,J1395)=1,AE1395=1),1,"")</f>
        <v/>
      </c>
      <c r="AG1395" s="186" t="str">
        <f>IF(C1395="","",IF(AND(COUNTIFS($J$18:J1395,J1395)=1,C1395&lt;&gt;""),1,""))</f>
        <v/>
      </c>
      <c r="AH1395" s="186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214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35</v>
      </c>
      <c r="B1396" s="179">
        <v>2020</v>
      </c>
      <c r="C1396" s="179">
        <v>11</v>
      </c>
      <c r="D1396" s="39" t="str">
        <f t="shared" si="335"/>
        <v>Q3</v>
      </c>
      <c r="E1396" s="13" t="s">
        <v>170</v>
      </c>
      <c r="F1396" s="13" t="s">
        <v>170</v>
      </c>
      <c r="G1396" s="179" t="s">
        <v>170</v>
      </c>
      <c r="H1396" s="191"/>
      <c r="I1396" s="39" t="str">
        <f t="shared" si="321"/>
        <v>Cancel</v>
      </c>
      <c r="J1396" s="191" t="s">
        <v>1544</v>
      </c>
      <c r="K1396" s="191" t="s">
        <v>831</v>
      </c>
      <c r="L1396" s="17" t="s">
        <v>78</v>
      </c>
      <c r="M1396" s="13" t="s">
        <v>46</v>
      </c>
      <c r="N1396" s="13">
        <v>1</v>
      </c>
      <c r="O1396" s="13"/>
      <c r="P1396" s="39" t="str">
        <f t="shared" si="322"/>
        <v>MAIN UNIT</v>
      </c>
      <c r="Q1396" s="13" t="s">
        <v>47</v>
      </c>
      <c r="R1396" s="13" t="s">
        <v>48</v>
      </c>
      <c r="S1396" s="13" t="s">
        <v>36</v>
      </c>
      <c r="T1396" s="13" t="s">
        <v>64</v>
      </c>
      <c r="U1396" s="13" t="s">
        <v>65</v>
      </c>
      <c r="V1396" s="13" t="s">
        <v>66</v>
      </c>
      <c r="W1396" s="13" t="s">
        <v>95</v>
      </c>
      <c r="X1396" s="192">
        <v>11555000</v>
      </c>
      <c r="Y1396" s="196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85">
        <f t="shared" si="323"/>
        <v>100389.84000000001</v>
      </c>
      <c r="AD1396" s="141">
        <v>0.12</v>
      </c>
      <c r="AE1396" s="186">
        <f t="shared" si="324"/>
        <v>0</v>
      </c>
      <c r="AF1396" s="186" t="str">
        <f>IF(AND(COUNTIFS($J$18:J1396,J1396)=1,AE1396=1),1,"")</f>
        <v/>
      </c>
      <c r="AG1396" s="186">
        <f>IF(C1396="","",IF(AND(COUNTIFS($J$18:J1396,J1396)=1,C1396&lt;&gt;""),1,""))</f>
        <v>1</v>
      </c>
      <c r="AH1396" s="186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214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35</v>
      </c>
      <c r="B1397" s="179">
        <v>2020</v>
      </c>
      <c r="C1397" s="179">
        <v>11</v>
      </c>
      <c r="D1397" s="39" t="str">
        <f t="shared" si="335"/>
        <v>Q3</v>
      </c>
      <c r="E1397" s="13" t="s">
        <v>170</v>
      </c>
      <c r="F1397" s="13" t="s">
        <v>170</v>
      </c>
      <c r="G1397" s="179" t="s">
        <v>170</v>
      </c>
      <c r="H1397" s="191"/>
      <c r="I1397" s="39" t="str">
        <f t="shared" si="321"/>
        <v>Cancel</v>
      </c>
      <c r="J1397" s="191" t="s">
        <v>1544</v>
      </c>
      <c r="K1397" s="191" t="s">
        <v>831</v>
      </c>
      <c r="L1397" s="17" t="s">
        <v>78</v>
      </c>
      <c r="M1397" s="13" t="s">
        <v>46</v>
      </c>
      <c r="N1397" s="13">
        <v>1</v>
      </c>
      <c r="O1397" s="13"/>
      <c r="P1397" s="39" t="str">
        <f t="shared" si="322"/>
        <v>MAIN UNIT</v>
      </c>
      <c r="Q1397" s="13" t="s">
        <v>47</v>
      </c>
      <c r="R1397" s="13" t="s">
        <v>48</v>
      </c>
      <c r="S1397" s="13" t="s">
        <v>36</v>
      </c>
      <c r="T1397" s="13" t="s">
        <v>64</v>
      </c>
      <c r="U1397" s="13" t="s">
        <v>65</v>
      </c>
      <c r="V1397" s="13" t="s">
        <v>66</v>
      </c>
      <c r="W1397" s="13" t="s">
        <v>95</v>
      </c>
      <c r="X1397" s="192">
        <v>11555000</v>
      </c>
      <c r="Y1397" s="196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85">
        <f t="shared" si="323"/>
        <v>100389.84000000001</v>
      </c>
      <c r="AD1397" s="141">
        <v>0.12</v>
      </c>
      <c r="AE1397" s="186">
        <f t="shared" si="324"/>
        <v>0</v>
      </c>
      <c r="AF1397" s="186" t="str">
        <f>IF(AND(COUNTIFS($J$18:J1397,J1397)=1,AE1397=1),1,"")</f>
        <v/>
      </c>
      <c r="AG1397" s="186" t="str">
        <f>IF(C1397="","",IF(AND(COUNTIFS($J$18:J1397,J1397)=1,C1397&lt;&gt;""),1,""))</f>
        <v/>
      </c>
      <c r="AH1397" s="186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214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35</v>
      </c>
      <c r="B1398" s="179">
        <v>2020</v>
      </c>
      <c r="C1398" s="179">
        <v>11</v>
      </c>
      <c r="D1398" s="39" t="str">
        <f t="shared" si="335"/>
        <v>Q3</v>
      </c>
      <c r="E1398" s="13" t="s">
        <v>170</v>
      </c>
      <c r="F1398" s="13" t="s">
        <v>170</v>
      </c>
      <c r="G1398" s="179" t="s">
        <v>170</v>
      </c>
      <c r="H1398" s="191"/>
      <c r="I1398" s="39" t="str">
        <f t="shared" si="321"/>
        <v>Cancel</v>
      </c>
      <c r="J1398" s="191" t="s">
        <v>1545</v>
      </c>
      <c r="K1398" s="191" t="s">
        <v>1450</v>
      </c>
      <c r="L1398" s="17" t="s">
        <v>54</v>
      </c>
      <c r="M1398" s="13" t="s">
        <v>46</v>
      </c>
      <c r="N1398" s="13">
        <v>1</v>
      </c>
      <c r="O1398" s="13"/>
      <c r="P1398" s="39" t="str">
        <f t="shared" si="322"/>
        <v>MAIN UNIT</v>
      </c>
      <c r="Q1398" s="13" t="s">
        <v>55</v>
      </c>
      <c r="R1398" s="13" t="s">
        <v>48</v>
      </c>
      <c r="S1398" s="13" t="s">
        <v>36</v>
      </c>
      <c r="T1398" s="13" t="s">
        <v>64</v>
      </c>
      <c r="U1398" s="13" t="s">
        <v>65</v>
      </c>
      <c r="V1398" s="13" t="s">
        <v>288</v>
      </c>
      <c r="W1398" s="13" t="s">
        <v>95</v>
      </c>
      <c r="X1398" s="192">
        <v>6500000</v>
      </c>
      <c r="Y1398" s="196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85">
        <f t="shared" si="323"/>
        <v>56472.000000000007</v>
      </c>
      <c r="AD1398" s="141">
        <v>0.12</v>
      </c>
      <c r="AE1398" s="186">
        <f t="shared" si="324"/>
        <v>1</v>
      </c>
      <c r="AF1398" s="186">
        <f>IF(AND(COUNTIFS($J$18:J1398,J1398)=1,AE1398=1),1,"")</f>
        <v>1</v>
      </c>
      <c r="AG1398" s="186">
        <f>IF(C1398="","",IF(AND(COUNTIFS($J$18:J1398,J1398)=1,C1398&lt;&gt;""),1,""))</f>
        <v>1</v>
      </c>
      <c r="AH1398" s="186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214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35</v>
      </c>
      <c r="B1399" s="179">
        <v>2020</v>
      </c>
      <c r="C1399" s="179">
        <v>11</v>
      </c>
      <c r="D1399" s="39" t="str">
        <f t="shared" si="335"/>
        <v>Q3</v>
      </c>
      <c r="E1399" s="13" t="s">
        <v>170</v>
      </c>
      <c r="F1399" s="13" t="s">
        <v>170</v>
      </c>
      <c r="G1399" s="179" t="s">
        <v>170</v>
      </c>
      <c r="H1399" s="191"/>
      <c r="I1399" s="39" t="str">
        <f t="shared" si="321"/>
        <v>Cancel</v>
      </c>
      <c r="J1399" s="191" t="s">
        <v>1545</v>
      </c>
      <c r="K1399" s="191" t="s">
        <v>1450</v>
      </c>
      <c r="L1399" s="17" t="s">
        <v>54</v>
      </c>
      <c r="M1399" s="13" t="s">
        <v>46</v>
      </c>
      <c r="N1399" s="13">
        <v>1</v>
      </c>
      <c r="O1399" s="13"/>
      <c r="P1399" s="39" t="str">
        <f t="shared" si="322"/>
        <v>MAIN UNIT</v>
      </c>
      <c r="Q1399" s="13" t="s">
        <v>55</v>
      </c>
      <c r="R1399" s="13" t="s">
        <v>48</v>
      </c>
      <c r="S1399" s="13" t="s">
        <v>36</v>
      </c>
      <c r="T1399" s="13" t="s">
        <v>64</v>
      </c>
      <c r="U1399" s="13" t="s">
        <v>65</v>
      </c>
      <c r="V1399" s="13" t="s">
        <v>288</v>
      </c>
      <c r="W1399" s="13" t="s">
        <v>95</v>
      </c>
      <c r="X1399" s="192">
        <v>6500000</v>
      </c>
      <c r="Y1399" s="196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85">
        <f t="shared" si="323"/>
        <v>56472.000000000007</v>
      </c>
      <c r="AD1399" s="141">
        <v>0.12</v>
      </c>
      <c r="AE1399" s="186">
        <f t="shared" si="324"/>
        <v>1</v>
      </c>
      <c r="AF1399" s="186" t="str">
        <f>IF(AND(COUNTIFS($J$18:J1399,J1399)=1,AE1399=1),1,"")</f>
        <v/>
      </c>
      <c r="AG1399" s="186" t="str">
        <f>IF(C1399="","",IF(AND(COUNTIFS($J$18:J1399,J1399)=1,C1399&lt;&gt;""),1,""))</f>
        <v/>
      </c>
      <c r="AH1399" s="186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214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35</v>
      </c>
      <c r="B1400" s="179">
        <v>2020</v>
      </c>
      <c r="C1400" s="179">
        <v>11</v>
      </c>
      <c r="D1400" s="39" t="str">
        <f t="shared" si="335"/>
        <v>Q3</v>
      </c>
      <c r="E1400" s="13" t="s">
        <v>170</v>
      </c>
      <c r="F1400" s="13" t="s">
        <v>170</v>
      </c>
      <c r="G1400" s="179" t="s">
        <v>170</v>
      </c>
      <c r="H1400" s="191"/>
      <c r="I1400" s="39" t="str">
        <f t="shared" si="321"/>
        <v>Cancel</v>
      </c>
      <c r="J1400" s="191" t="s">
        <v>1452</v>
      </c>
      <c r="K1400" s="191" t="s">
        <v>1453</v>
      </c>
      <c r="L1400" s="17" t="s">
        <v>78</v>
      </c>
      <c r="M1400" s="13" t="s">
        <v>46</v>
      </c>
      <c r="N1400" s="13">
        <v>1</v>
      </c>
      <c r="O1400" s="13"/>
      <c r="P1400" s="39" t="str">
        <f t="shared" si="322"/>
        <v>MAIN UNIT</v>
      </c>
      <c r="Q1400" s="13" t="s">
        <v>55</v>
      </c>
      <c r="R1400" s="13" t="s">
        <v>48</v>
      </c>
      <c r="S1400" s="13" t="s">
        <v>36</v>
      </c>
      <c r="T1400" s="13" t="s">
        <v>64</v>
      </c>
      <c r="U1400" s="13" t="s">
        <v>65</v>
      </c>
      <c r="V1400" s="13" t="s">
        <v>622</v>
      </c>
      <c r="W1400" s="13" t="s">
        <v>95</v>
      </c>
      <c r="X1400" s="192">
        <v>10550000</v>
      </c>
      <c r="Y1400" s="196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85">
        <f t="shared" si="323"/>
        <v>54842.276000000013</v>
      </c>
      <c r="AD1400" s="141">
        <v>7.1800000000000003E-2</v>
      </c>
      <c r="AE1400" s="186">
        <f t="shared" si="324"/>
        <v>1</v>
      </c>
      <c r="AF1400" s="186" t="str">
        <f>IF(AND(COUNTIFS($J$18:J1400,J1400)=1,AE1400=1),1,"")</f>
        <v/>
      </c>
      <c r="AG1400" s="186" t="str">
        <f>IF(C1400="","",IF(AND(COUNTIFS($J$18:J1400,J1400)=1,C1400&lt;&gt;""),1,""))</f>
        <v/>
      </c>
      <c r="AH1400" s="186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214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35</v>
      </c>
      <c r="B1401" s="179">
        <v>2020</v>
      </c>
      <c r="C1401" s="179">
        <v>11</v>
      </c>
      <c r="D1401" s="39" t="str">
        <f t="shared" si="335"/>
        <v>Q3</v>
      </c>
      <c r="E1401" s="13" t="s">
        <v>170</v>
      </c>
      <c r="F1401" s="13" t="s">
        <v>170</v>
      </c>
      <c r="G1401" s="179" t="s">
        <v>170</v>
      </c>
      <c r="H1401" s="191"/>
      <c r="I1401" s="39" t="str">
        <f t="shared" si="321"/>
        <v>Cancel</v>
      </c>
      <c r="J1401" s="191" t="s">
        <v>1452</v>
      </c>
      <c r="K1401" s="191" t="s">
        <v>1453</v>
      </c>
      <c r="L1401" s="17" t="s">
        <v>78</v>
      </c>
      <c r="M1401" s="13" t="s">
        <v>46</v>
      </c>
      <c r="N1401" s="13">
        <v>1</v>
      </c>
      <c r="O1401" s="13"/>
      <c r="P1401" s="39" t="str">
        <f t="shared" si="322"/>
        <v>MAIN UNIT</v>
      </c>
      <c r="Q1401" s="13" t="s">
        <v>55</v>
      </c>
      <c r="R1401" s="13" t="s">
        <v>48</v>
      </c>
      <c r="S1401" s="13" t="s">
        <v>36</v>
      </c>
      <c r="T1401" s="13" t="s">
        <v>64</v>
      </c>
      <c r="U1401" s="13" t="s">
        <v>65</v>
      </c>
      <c r="V1401" s="13" t="s">
        <v>622</v>
      </c>
      <c r="W1401" s="13" t="s">
        <v>95</v>
      </c>
      <c r="X1401" s="192">
        <v>10550000</v>
      </c>
      <c r="Y1401" s="196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85">
        <f t="shared" si="323"/>
        <v>54842.276000000013</v>
      </c>
      <c r="AD1401" s="141">
        <v>7.1800000000000003E-2</v>
      </c>
      <c r="AE1401" s="186">
        <f t="shared" si="324"/>
        <v>1</v>
      </c>
      <c r="AF1401" s="186" t="str">
        <f>IF(AND(COUNTIFS($J$18:J1401,J1401)=1,AE1401=1),1,"")</f>
        <v/>
      </c>
      <c r="AG1401" s="186" t="str">
        <f>IF(C1401="","",IF(AND(COUNTIFS($J$18:J1401,J1401)=1,C1401&lt;&gt;""),1,""))</f>
        <v/>
      </c>
      <c r="AH1401" s="186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214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35</v>
      </c>
      <c r="B1402" s="179">
        <v>2020</v>
      </c>
      <c r="C1402" s="179">
        <v>11</v>
      </c>
      <c r="D1402" s="39" t="str">
        <f t="shared" si="335"/>
        <v>Q3</v>
      </c>
      <c r="E1402" s="13" t="s">
        <v>170</v>
      </c>
      <c r="F1402" s="13" t="s">
        <v>170</v>
      </c>
      <c r="G1402" s="179" t="s">
        <v>170</v>
      </c>
      <c r="H1402" s="191"/>
      <c r="I1402" s="39" t="str">
        <f t="shared" si="321"/>
        <v>Cancel</v>
      </c>
      <c r="J1402" s="191" t="s">
        <v>1452</v>
      </c>
      <c r="K1402" s="191" t="s">
        <v>1453</v>
      </c>
      <c r="L1402" s="17" t="s">
        <v>78</v>
      </c>
      <c r="M1402" s="13" t="s">
        <v>46</v>
      </c>
      <c r="N1402" s="13">
        <v>1</v>
      </c>
      <c r="O1402" s="13"/>
      <c r="P1402" s="39" t="str">
        <f t="shared" si="322"/>
        <v>MAIN UNIT</v>
      </c>
      <c r="Q1402" s="13" t="s">
        <v>55</v>
      </c>
      <c r="R1402" s="13" t="s">
        <v>48</v>
      </c>
      <c r="S1402" s="13" t="s">
        <v>36</v>
      </c>
      <c r="T1402" s="13" t="s">
        <v>64</v>
      </c>
      <c r="U1402" s="13" t="s">
        <v>65</v>
      </c>
      <c r="V1402" s="13" t="s">
        <v>622</v>
      </c>
      <c r="W1402" s="13" t="s">
        <v>95</v>
      </c>
      <c r="X1402" s="192">
        <v>10550000</v>
      </c>
      <c r="Y1402" s="196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85">
        <f t="shared" si="323"/>
        <v>54842.276000000013</v>
      </c>
      <c r="AD1402" s="141">
        <v>7.1800000000000003E-2</v>
      </c>
      <c r="AE1402" s="186">
        <f t="shared" si="324"/>
        <v>1</v>
      </c>
      <c r="AF1402" s="186" t="str">
        <f>IF(AND(COUNTIFS($J$18:J1402,J1402)=1,AE1402=1),1,"")</f>
        <v/>
      </c>
      <c r="AG1402" s="186" t="str">
        <f>IF(C1402="","",IF(AND(COUNTIFS($J$18:J1402,J1402)=1,C1402&lt;&gt;""),1,""))</f>
        <v/>
      </c>
      <c r="AH1402" s="186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214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35</v>
      </c>
      <c r="B1403" s="179">
        <v>2020</v>
      </c>
      <c r="C1403" s="179">
        <v>11</v>
      </c>
      <c r="D1403" s="39" t="str">
        <f t="shared" si="335"/>
        <v>Q3</v>
      </c>
      <c r="E1403" s="13" t="s">
        <v>170</v>
      </c>
      <c r="F1403" s="13" t="s">
        <v>170</v>
      </c>
      <c r="G1403" s="179" t="s">
        <v>170</v>
      </c>
      <c r="H1403" s="191"/>
      <c r="I1403" s="39" t="str">
        <f t="shared" si="321"/>
        <v>Cancel</v>
      </c>
      <c r="J1403" s="191" t="s">
        <v>1452</v>
      </c>
      <c r="K1403" s="191" t="s">
        <v>1453</v>
      </c>
      <c r="L1403" s="17" t="s">
        <v>78</v>
      </c>
      <c r="M1403" s="13" t="s">
        <v>46</v>
      </c>
      <c r="N1403" s="13">
        <v>1</v>
      </c>
      <c r="O1403" s="13"/>
      <c r="P1403" s="39" t="str">
        <f t="shared" si="322"/>
        <v>MAIN UNIT</v>
      </c>
      <c r="Q1403" s="13" t="s">
        <v>55</v>
      </c>
      <c r="R1403" s="13" t="s">
        <v>48</v>
      </c>
      <c r="S1403" s="13" t="s">
        <v>36</v>
      </c>
      <c r="T1403" s="13" t="s">
        <v>64</v>
      </c>
      <c r="U1403" s="13" t="s">
        <v>65</v>
      </c>
      <c r="V1403" s="13" t="s">
        <v>622</v>
      </c>
      <c r="W1403" s="13" t="s">
        <v>95</v>
      </c>
      <c r="X1403" s="192">
        <v>10550000</v>
      </c>
      <c r="Y1403" s="196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85">
        <f t="shared" si="323"/>
        <v>54842.276000000013</v>
      </c>
      <c r="AD1403" s="141">
        <v>7.1800000000000003E-2</v>
      </c>
      <c r="AE1403" s="186">
        <f t="shared" si="324"/>
        <v>1</v>
      </c>
      <c r="AF1403" s="186" t="str">
        <f>IF(AND(COUNTIFS($J$18:J1403,J1403)=1,AE1403=1),1,"")</f>
        <v/>
      </c>
      <c r="AG1403" s="186" t="str">
        <f>IF(C1403="","",IF(AND(COUNTIFS($J$18:J1403,J1403)=1,C1403&lt;&gt;""),1,""))</f>
        <v/>
      </c>
      <c r="AH1403" s="186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214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35</v>
      </c>
      <c r="B1404" s="179">
        <v>2020</v>
      </c>
      <c r="C1404" s="179">
        <v>11</v>
      </c>
      <c r="D1404" s="39" t="str">
        <f t="shared" si="335"/>
        <v>Q3</v>
      </c>
      <c r="E1404" s="13" t="s">
        <v>170</v>
      </c>
      <c r="F1404" s="13" t="s">
        <v>170</v>
      </c>
      <c r="G1404" s="179" t="s">
        <v>170</v>
      </c>
      <c r="H1404" s="191"/>
      <c r="I1404" s="39" t="str">
        <f t="shared" si="321"/>
        <v>Cancel</v>
      </c>
      <c r="J1404" s="191" t="s">
        <v>1452</v>
      </c>
      <c r="K1404" s="191" t="s">
        <v>1453</v>
      </c>
      <c r="L1404" s="17" t="s">
        <v>78</v>
      </c>
      <c r="M1404" s="13" t="s">
        <v>46</v>
      </c>
      <c r="N1404" s="13">
        <v>1</v>
      </c>
      <c r="O1404" s="13"/>
      <c r="P1404" s="39" t="str">
        <f t="shared" si="322"/>
        <v>MAIN UNIT</v>
      </c>
      <c r="Q1404" s="13" t="s">
        <v>55</v>
      </c>
      <c r="R1404" s="13" t="s">
        <v>48</v>
      </c>
      <c r="S1404" s="13" t="s">
        <v>36</v>
      </c>
      <c r="T1404" s="13" t="s">
        <v>64</v>
      </c>
      <c r="U1404" s="13" t="s">
        <v>65</v>
      </c>
      <c r="V1404" s="13" t="s">
        <v>622</v>
      </c>
      <c r="W1404" s="13" t="s">
        <v>95</v>
      </c>
      <c r="X1404" s="192">
        <v>10550000</v>
      </c>
      <c r="Y1404" s="196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85">
        <f t="shared" si="323"/>
        <v>54842.276000000013</v>
      </c>
      <c r="AD1404" s="141">
        <v>7.1800000000000003E-2</v>
      </c>
      <c r="AE1404" s="186">
        <f t="shared" si="324"/>
        <v>1</v>
      </c>
      <c r="AF1404" s="186" t="str">
        <f>IF(AND(COUNTIFS($J$18:J1404,J1404)=1,AE1404=1),1,"")</f>
        <v/>
      </c>
      <c r="AG1404" s="186" t="str">
        <f>IF(C1404="","",IF(AND(COUNTIFS($J$18:J1404,J1404)=1,C1404&lt;&gt;""),1,""))</f>
        <v/>
      </c>
      <c r="AH1404" s="186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214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35</v>
      </c>
      <c r="B1405" s="179">
        <v>2020</v>
      </c>
      <c r="C1405" s="179">
        <v>11</v>
      </c>
      <c r="D1405" s="39" t="str">
        <f t="shared" si="335"/>
        <v>Q3</v>
      </c>
      <c r="E1405" s="13" t="s">
        <v>170</v>
      </c>
      <c r="F1405" s="13" t="s">
        <v>170</v>
      </c>
      <c r="G1405" s="179" t="s">
        <v>170</v>
      </c>
      <c r="H1405" s="191"/>
      <c r="I1405" s="39" t="str">
        <f t="shared" si="321"/>
        <v>Cancel</v>
      </c>
      <c r="J1405" s="191" t="s">
        <v>1452</v>
      </c>
      <c r="K1405" s="191" t="s">
        <v>1453</v>
      </c>
      <c r="L1405" s="17" t="s">
        <v>78</v>
      </c>
      <c r="M1405" s="13" t="s">
        <v>46</v>
      </c>
      <c r="N1405" s="13">
        <v>1</v>
      </c>
      <c r="O1405" s="13"/>
      <c r="P1405" s="39" t="str">
        <f t="shared" si="322"/>
        <v>MAIN UNIT</v>
      </c>
      <c r="Q1405" s="13" t="s">
        <v>55</v>
      </c>
      <c r="R1405" s="13" t="s">
        <v>48</v>
      </c>
      <c r="S1405" s="13" t="s">
        <v>36</v>
      </c>
      <c r="T1405" s="13" t="s">
        <v>64</v>
      </c>
      <c r="U1405" s="13" t="s">
        <v>65</v>
      </c>
      <c r="V1405" s="13" t="s">
        <v>622</v>
      </c>
      <c r="W1405" s="13" t="s">
        <v>95</v>
      </c>
      <c r="X1405" s="192">
        <v>10550000</v>
      </c>
      <c r="Y1405" s="196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85">
        <f t="shared" si="323"/>
        <v>54842.276000000013</v>
      </c>
      <c r="AD1405" s="141">
        <v>7.1800000000000003E-2</v>
      </c>
      <c r="AE1405" s="186">
        <f t="shared" si="324"/>
        <v>1</v>
      </c>
      <c r="AF1405" s="186" t="str">
        <f>IF(AND(COUNTIFS($J$18:J1405,J1405)=1,AE1405=1),1,"")</f>
        <v/>
      </c>
      <c r="AG1405" s="186" t="str">
        <f>IF(C1405="","",IF(AND(COUNTIFS($J$18:J1405,J1405)=1,C1405&lt;&gt;""),1,""))</f>
        <v/>
      </c>
      <c r="AH1405" s="186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214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35</v>
      </c>
      <c r="B1406" s="179">
        <v>2020</v>
      </c>
      <c r="C1406" s="179">
        <v>11</v>
      </c>
      <c r="D1406" s="39" t="str">
        <f t="shared" si="335"/>
        <v>Q3</v>
      </c>
      <c r="E1406" s="13" t="s">
        <v>170</v>
      </c>
      <c r="F1406" s="13" t="s">
        <v>170</v>
      </c>
      <c r="G1406" s="179" t="s">
        <v>170</v>
      </c>
      <c r="H1406" s="191"/>
      <c r="I1406" s="39" t="str">
        <f t="shared" si="321"/>
        <v>Cancel</v>
      </c>
      <c r="J1406" s="191" t="s">
        <v>1452</v>
      </c>
      <c r="K1406" s="191" t="s">
        <v>1453</v>
      </c>
      <c r="L1406" s="17" t="s">
        <v>78</v>
      </c>
      <c r="M1406" s="13" t="s">
        <v>46</v>
      </c>
      <c r="N1406" s="13">
        <v>1</v>
      </c>
      <c r="O1406" s="13"/>
      <c r="P1406" s="39" t="str">
        <f t="shared" si="322"/>
        <v>MAIN UNIT</v>
      </c>
      <c r="Q1406" s="13" t="s">
        <v>55</v>
      </c>
      <c r="R1406" s="13" t="s">
        <v>48</v>
      </c>
      <c r="S1406" s="13" t="s">
        <v>36</v>
      </c>
      <c r="T1406" s="13" t="s">
        <v>64</v>
      </c>
      <c r="U1406" s="13" t="s">
        <v>65</v>
      </c>
      <c r="V1406" s="13" t="s">
        <v>622</v>
      </c>
      <c r="W1406" s="13" t="s">
        <v>95</v>
      </c>
      <c r="X1406" s="192">
        <v>10550000</v>
      </c>
      <c r="Y1406" s="196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85">
        <f t="shared" si="323"/>
        <v>54842.276000000013</v>
      </c>
      <c r="AD1406" s="141">
        <v>7.1800000000000003E-2</v>
      </c>
      <c r="AE1406" s="186">
        <f t="shared" si="324"/>
        <v>1</v>
      </c>
      <c r="AF1406" s="186" t="str">
        <f>IF(AND(COUNTIFS($J$18:J1406,J1406)=1,AE1406=1),1,"")</f>
        <v/>
      </c>
      <c r="AG1406" s="186" t="str">
        <f>IF(C1406="","",IF(AND(COUNTIFS($J$18:J1406,J1406)=1,C1406&lt;&gt;""),1,""))</f>
        <v/>
      </c>
      <c r="AH1406" s="186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214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35</v>
      </c>
      <c r="B1407" s="179">
        <v>2020</v>
      </c>
      <c r="C1407" s="179">
        <v>11</v>
      </c>
      <c r="D1407" s="39" t="str">
        <f t="shared" si="335"/>
        <v>Q3</v>
      </c>
      <c r="E1407" s="13" t="s">
        <v>170</v>
      </c>
      <c r="F1407" s="13" t="s">
        <v>170</v>
      </c>
      <c r="G1407" s="179" t="s">
        <v>170</v>
      </c>
      <c r="H1407" s="191"/>
      <c r="I1407" s="39" t="str">
        <f t="shared" si="321"/>
        <v>Cancel</v>
      </c>
      <c r="J1407" s="191" t="s">
        <v>1452</v>
      </c>
      <c r="K1407" s="191" t="s">
        <v>1453</v>
      </c>
      <c r="L1407" s="17" t="s">
        <v>54</v>
      </c>
      <c r="M1407" s="13" t="s">
        <v>46</v>
      </c>
      <c r="N1407" s="13">
        <v>1</v>
      </c>
      <c r="O1407" s="13"/>
      <c r="P1407" s="39" t="str">
        <f t="shared" si="322"/>
        <v>MAIN UNIT</v>
      </c>
      <c r="Q1407" s="13" t="s">
        <v>55</v>
      </c>
      <c r="R1407" s="13" t="s">
        <v>48</v>
      </c>
      <c r="S1407" s="13" t="s">
        <v>36</v>
      </c>
      <c r="T1407" s="13" t="s">
        <v>64</v>
      </c>
      <c r="U1407" s="13" t="s">
        <v>65</v>
      </c>
      <c r="V1407" s="13" t="s">
        <v>622</v>
      </c>
      <c r="W1407" s="13" t="s">
        <v>95</v>
      </c>
      <c r="X1407" s="192">
        <v>6400000</v>
      </c>
      <c r="Y1407" s="196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85">
        <f t="shared" si="323"/>
        <v>33269.248000000007</v>
      </c>
      <c r="AD1407" s="141">
        <v>7.1800000000000003E-2</v>
      </c>
      <c r="AE1407" s="186">
        <f t="shared" si="324"/>
        <v>1</v>
      </c>
      <c r="AF1407" s="186" t="str">
        <f>IF(AND(COUNTIFS($J$18:J1407,J1407)=1,AE1407=1),1,"")</f>
        <v/>
      </c>
      <c r="AG1407" s="186" t="str">
        <f>IF(C1407="","",IF(AND(COUNTIFS($J$18:J1407,J1407)=1,C1407&lt;&gt;""),1,""))</f>
        <v/>
      </c>
      <c r="AH1407" s="186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214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35</v>
      </c>
      <c r="B1408" s="179">
        <v>2020</v>
      </c>
      <c r="C1408" s="179">
        <v>11</v>
      </c>
      <c r="D1408" s="39" t="str">
        <f t="shared" si="335"/>
        <v>Q3</v>
      </c>
      <c r="E1408" s="13" t="s">
        <v>170</v>
      </c>
      <c r="F1408" s="13" t="s">
        <v>170</v>
      </c>
      <c r="G1408" s="179" t="s">
        <v>170</v>
      </c>
      <c r="H1408" s="191"/>
      <c r="I1408" s="39" t="str">
        <f t="shared" si="321"/>
        <v>Cancel</v>
      </c>
      <c r="J1408" s="191" t="s">
        <v>1452</v>
      </c>
      <c r="K1408" s="191" t="s">
        <v>1453</v>
      </c>
      <c r="L1408" s="17" t="s">
        <v>54</v>
      </c>
      <c r="M1408" s="13" t="s">
        <v>46</v>
      </c>
      <c r="N1408" s="13">
        <v>1</v>
      </c>
      <c r="O1408" s="13"/>
      <c r="P1408" s="39" t="str">
        <f t="shared" si="322"/>
        <v>MAIN UNIT</v>
      </c>
      <c r="Q1408" s="13" t="s">
        <v>55</v>
      </c>
      <c r="R1408" s="13" t="s">
        <v>48</v>
      </c>
      <c r="S1408" s="13" t="s">
        <v>36</v>
      </c>
      <c r="T1408" s="13" t="s">
        <v>64</v>
      </c>
      <c r="U1408" s="13" t="s">
        <v>65</v>
      </c>
      <c r="V1408" s="13" t="s">
        <v>622</v>
      </c>
      <c r="W1408" s="13" t="s">
        <v>95</v>
      </c>
      <c r="X1408" s="192">
        <v>6400000</v>
      </c>
      <c r="Y1408" s="196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85">
        <f t="shared" si="323"/>
        <v>33269.248000000007</v>
      </c>
      <c r="AD1408" s="141">
        <v>7.1800000000000003E-2</v>
      </c>
      <c r="AE1408" s="186">
        <f t="shared" si="324"/>
        <v>1</v>
      </c>
      <c r="AF1408" s="186" t="str">
        <f>IF(AND(COUNTIFS($J$18:J1408,J1408)=1,AE1408=1),1,"")</f>
        <v/>
      </c>
      <c r="AG1408" s="186" t="str">
        <f>IF(C1408="","",IF(AND(COUNTIFS($J$18:J1408,J1408)=1,C1408&lt;&gt;""),1,""))</f>
        <v/>
      </c>
      <c r="AH1408" s="186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214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35</v>
      </c>
      <c r="B1409" s="179">
        <v>2020</v>
      </c>
      <c r="C1409" s="179">
        <v>11</v>
      </c>
      <c r="D1409" s="39" t="str">
        <f t="shared" si="335"/>
        <v>Q3</v>
      </c>
      <c r="E1409" s="13" t="s">
        <v>170</v>
      </c>
      <c r="F1409" s="13" t="s">
        <v>170</v>
      </c>
      <c r="G1409" s="179" t="s">
        <v>170</v>
      </c>
      <c r="H1409" s="191"/>
      <c r="I1409" s="39" t="str">
        <f t="shared" si="321"/>
        <v>Cancel</v>
      </c>
      <c r="J1409" s="191" t="s">
        <v>1452</v>
      </c>
      <c r="K1409" s="191" t="s">
        <v>1453</v>
      </c>
      <c r="L1409" s="17" t="s">
        <v>54</v>
      </c>
      <c r="M1409" s="13" t="s">
        <v>46</v>
      </c>
      <c r="N1409" s="13">
        <v>1</v>
      </c>
      <c r="O1409" s="13"/>
      <c r="P1409" s="39" t="str">
        <f t="shared" si="322"/>
        <v>MAIN UNIT</v>
      </c>
      <c r="Q1409" s="13" t="s">
        <v>55</v>
      </c>
      <c r="R1409" s="13" t="s">
        <v>48</v>
      </c>
      <c r="S1409" s="13" t="s">
        <v>36</v>
      </c>
      <c r="T1409" s="13" t="s">
        <v>64</v>
      </c>
      <c r="U1409" s="13" t="s">
        <v>65</v>
      </c>
      <c r="V1409" s="13" t="s">
        <v>622</v>
      </c>
      <c r="W1409" s="13" t="s">
        <v>95</v>
      </c>
      <c r="X1409" s="192">
        <v>6400000</v>
      </c>
      <c r="Y1409" s="196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85">
        <f t="shared" si="323"/>
        <v>33269.248000000007</v>
      </c>
      <c r="AD1409" s="141">
        <v>7.1800000000000003E-2</v>
      </c>
      <c r="AE1409" s="186">
        <f t="shared" si="324"/>
        <v>1</v>
      </c>
      <c r="AF1409" s="186" t="str">
        <f>IF(AND(COUNTIFS($J$18:J1409,J1409)=1,AE1409=1),1,"")</f>
        <v/>
      </c>
      <c r="AG1409" s="186" t="str">
        <f>IF(C1409="","",IF(AND(COUNTIFS($J$18:J1409,J1409)=1,C1409&lt;&gt;""),1,""))</f>
        <v/>
      </c>
      <c r="AH1409" s="186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214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35</v>
      </c>
      <c r="B1410" s="179">
        <v>2020</v>
      </c>
      <c r="C1410" s="179">
        <v>11</v>
      </c>
      <c r="D1410" s="39" t="str">
        <f t="shared" si="335"/>
        <v>Q3</v>
      </c>
      <c r="E1410" s="13" t="s">
        <v>170</v>
      </c>
      <c r="F1410" s="13" t="s">
        <v>170</v>
      </c>
      <c r="G1410" s="179" t="s">
        <v>170</v>
      </c>
      <c r="H1410" s="191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1" t="s">
        <v>1546</v>
      </c>
      <c r="K1410" s="191" t="s">
        <v>1547</v>
      </c>
      <c r="L1410" s="17" t="s">
        <v>78</v>
      </c>
      <c r="M1410" s="13" t="s">
        <v>46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47</v>
      </c>
      <c r="R1410" s="13" t="s">
        <v>48</v>
      </c>
      <c r="S1410" s="13" t="s">
        <v>36</v>
      </c>
      <c r="T1410" s="13" t="s">
        <v>64</v>
      </c>
      <c r="U1410" s="13" t="s">
        <v>65</v>
      </c>
      <c r="V1410" s="13" t="s">
        <v>113</v>
      </c>
      <c r="W1410" s="13" t="s">
        <v>95</v>
      </c>
      <c r="X1410" s="192">
        <v>13450000</v>
      </c>
      <c r="Y1410" s="196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85">
        <f t="shared" ref="AC1410:AC1473" si="340">IF(R1410&lt;&gt;"",AB1410*AD1410,"")</f>
        <v>100875</v>
      </c>
      <c r="AD1410" s="141">
        <v>0.12</v>
      </c>
      <c r="AE1410" s="186">
        <f t="shared" ref="AE1410:AE1473" si="341">IF(Q1410="","",IF(Q1410="Yes",1,0))</f>
        <v>0</v>
      </c>
      <c r="AF1410" s="186" t="str">
        <f>IF(AND(COUNTIFS($J$18:J1410,J1410)=1,AE1410=1),1,"")</f>
        <v/>
      </c>
      <c r="AG1410" s="186">
        <f>IF(C1410="","",IF(AND(COUNTIFS($J$18:J1410,J1410)=1,C1410&lt;&gt;""),1,""))</f>
        <v>1</v>
      </c>
      <c r="AH1410" s="186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214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35</v>
      </c>
      <c r="B1411" s="179">
        <v>2020</v>
      </c>
      <c r="C1411" s="179">
        <v>11</v>
      </c>
      <c r="D1411" s="39" t="str">
        <f t="shared" si="335"/>
        <v>Q3</v>
      </c>
      <c r="E1411" s="13" t="s">
        <v>170</v>
      </c>
      <c r="F1411" s="13" t="s">
        <v>170</v>
      </c>
      <c r="G1411" s="179" t="s">
        <v>170</v>
      </c>
      <c r="H1411" s="191"/>
      <c r="I1411" s="39" t="str">
        <f t="shared" si="338"/>
        <v>Cancel</v>
      </c>
      <c r="J1411" s="191" t="s">
        <v>1546</v>
      </c>
      <c r="K1411" s="191" t="s">
        <v>1547</v>
      </c>
      <c r="L1411" s="17" t="s">
        <v>78</v>
      </c>
      <c r="M1411" s="13" t="s">
        <v>46</v>
      </c>
      <c r="N1411" s="13">
        <v>1</v>
      </c>
      <c r="O1411" s="13"/>
      <c r="P1411" s="39" t="str">
        <f t="shared" si="339"/>
        <v>MAIN UNIT</v>
      </c>
      <c r="Q1411" s="13" t="s">
        <v>47</v>
      </c>
      <c r="R1411" s="13" t="s">
        <v>48</v>
      </c>
      <c r="S1411" s="13" t="s">
        <v>36</v>
      </c>
      <c r="T1411" s="13" t="s">
        <v>64</v>
      </c>
      <c r="U1411" s="13" t="s">
        <v>65</v>
      </c>
      <c r="V1411" s="13" t="s">
        <v>113</v>
      </c>
      <c r="W1411" s="13" t="s">
        <v>95</v>
      </c>
      <c r="X1411" s="192">
        <v>13450000</v>
      </c>
      <c r="Y1411" s="196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85">
        <f t="shared" si="340"/>
        <v>100875</v>
      </c>
      <c r="AD1411" s="141">
        <v>0.12</v>
      </c>
      <c r="AE1411" s="186">
        <f t="shared" si="341"/>
        <v>0</v>
      </c>
      <c r="AF1411" s="186" t="str">
        <f>IF(AND(COUNTIFS($J$18:J1411,J1411)=1,AE1411=1),1,"")</f>
        <v/>
      </c>
      <c r="AG1411" s="186" t="str">
        <f>IF(C1411="","",IF(AND(COUNTIFS($J$18:J1411,J1411)=1,C1411&lt;&gt;""),1,""))</f>
        <v/>
      </c>
      <c r="AH1411" s="186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214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35</v>
      </c>
      <c r="B1412" s="179">
        <v>2020</v>
      </c>
      <c r="C1412" s="179">
        <v>11</v>
      </c>
      <c r="D1412" s="39" t="str">
        <f t="shared" si="335"/>
        <v>Q3</v>
      </c>
      <c r="E1412" s="13" t="s">
        <v>170</v>
      </c>
      <c r="F1412" s="13" t="s">
        <v>170</v>
      </c>
      <c r="G1412" s="179" t="s">
        <v>170</v>
      </c>
      <c r="H1412" s="191"/>
      <c r="I1412" s="39" t="str">
        <f t="shared" si="338"/>
        <v>Cancel</v>
      </c>
      <c r="J1412" s="191" t="s">
        <v>1546</v>
      </c>
      <c r="K1412" s="191" t="s">
        <v>1547</v>
      </c>
      <c r="L1412" s="17" t="s">
        <v>78</v>
      </c>
      <c r="M1412" s="13" t="s">
        <v>46</v>
      </c>
      <c r="N1412" s="13">
        <v>1</v>
      </c>
      <c r="O1412" s="13"/>
      <c r="P1412" s="39" t="str">
        <f t="shared" si="339"/>
        <v>MAIN UNIT</v>
      </c>
      <c r="Q1412" s="13" t="s">
        <v>47</v>
      </c>
      <c r="R1412" s="13" t="s">
        <v>48</v>
      </c>
      <c r="S1412" s="13" t="s">
        <v>36</v>
      </c>
      <c r="T1412" s="13" t="s">
        <v>64</v>
      </c>
      <c r="U1412" s="13" t="s">
        <v>65</v>
      </c>
      <c r="V1412" s="13" t="s">
        <v>113</v>
      </c>
      <c r="W1412" s="13" t="s">
        <v>95</v>
      </c>
      <c r="X1412" s="192">
        <v>13450000</v>
      </c>
      <c r="Y1412" s="196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85">
        <f t="shared" si="340"/>
        <v>100875</v>
      </c>
      <c r="AD1412" s="141">
        <v>0.12</v>
      </c>
      <c r="AE1412" s="186">
        <f t="shared" si="341"/>
        <v>0</v>
      </c>
      <c r="AF1412" s="186" t="str">
        <f>IF(AND(COUNTIFS($J$18:J1412,J1412)=1,AE1412=1),1,"")</f>
        <v/>
      </c>
      <c r="AG1412" s="186" t="str">
        <f>IF(C1412="","",IF(AND(COUNTIFS($J$18:J1412,J1412)=1,C1412&lt;&gt;""),1,""))</f>
        <v/>
      </c>
      <c r="AH1412" s="186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214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35</v>
      </c>
      <c r="B1413" s="179">
        <v>2020</v>
      </c>
      <c r="C1413" s="179">
        <v>11</v>
      </c>
      <c r="D1413" s="39" t="str">
        <f t="shared" si="335"/>
        <v>Q3</v>
      </c>
      <c r="E1413" s="13" t="s">
        <v>170</v>
      </c>
      <c r="F1413" s="13" t="s">
        <v>170</v>
      </c>
      <c r="G1413" s="179" t="s">
        <v>170</v>
      </c>
      <c r="H1413" s="191"/>
      <c r="I1413" s="39" t="str">
        <f t="shared" si="338"/>
        <v>Cancel</v>
      </c>
      <c r="J1413" s="191" t="s">
        <v>1546</v>
      </c>
      <c r="K1413" s="191" t="s">
        <v>1547</v>
      </c>
      <c r="L1413" s="17" t="s">
        <v>78</v>
      </c>
      <c r="M1413" s="13" t="s">
        <v>46</v>
      </c>
      <c r="N1413" s="13">
        <v>1</v>
      </c>
      <c r="O1413" s="13"/>
      <c r="P1413" s="39" t="str">
        <f t="shared" si="339"/>
        <v>MAIN UNIT</v>
      </c>
      <c r="Q1413" s="13" t="s">
        <v>47</v>
      </c>
      <c r="R1413" s="13" t="s">
        <v>48</v>
      </c>
      <c r="S1413" s="13" t="s">
        <v>36</v>
      </c>
      <c r="T1413" s="13" t="s">
        <v>64</v>
      </c>
      <c r="U1413" s="13" t="s">
        <v>65</v>
      </c>
      <c r="V1413" s="13" t="s">
        <v>113</v>
      </c>
      <c r="W1413" s="13" t="s">
        <v>95</v>
      </c>
      <c r="X1413" s="192">
        <v>13450000</v>
      </c>
      <c r="Y1413" s="196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85">
        <f t="shared" si="340"/>
        <v>100875</v>
      </c>
      <c r="AD1413" s="141">
        <v>0.12</v>
      </c>
      <c r="AE1413" s="186">
        <f t="shared" si="341"/>
        <v>0</v>
      </c>
      <c r="AF1413" s="186" t="str">
        <f>IF(AND(COUNTIFS($J$18:J1413,J1413)=1,AE1413=1),1,"")</f>
        <v/>
      </c>
      <c r="AG1413" s="186" t="str">
        <f>IF(C1413="","",IF(AND(COUNTIFS($J$18:J1413,J1413)=1,C1413&lt;&gt;""),1,""))</f>
        <v/>
      </c>
      <c r="AH1413" s="186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214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35</v>
      </c>
      <c r="B1414" s="179">
        <v>2020</v>
      </c>
      <c r="C1414" s="179">
        <v>11</v>
      </c>
      <c r="D1414" s="39" t="str">
        <f t="shared" si="335"/>
        <v>Q3</v>
      </c>
      <c r="E1414" s="13" t="s">
        <v>170</v>
      </c>
      <c r="F1414" s="13" t="s">
        <v>170</v>
      </c>
      <c r="G1414" s="179" t="s">
        <v>170</v>
      </c>
      <c r="H1414" s="191"/>
      <c r="I1414" s="39" t="str">
        <f t="shared" si="338"/>
        <v>Cancel</v>
      </c>
      <c r="J1414" s="191" t="s">
        <v>1546</v>
      </c>
      <c r="K1414" s="191" t="s">
        <v>1547</v>
      </c>
      <c r="L1414" s="17" t="s">
        <v>54</v>
      </c>
      <c r="M1414" s="13" t="s">
        <v>46</v>
      </c>
      <c r="N1414" s="13">
        <v>1</v>
      </c>
      <c r="O1414" s="13"/>
      <c r="P1414" s="39" t="str">
        <f t="shared" si="339"/>
        <v>MAIN UNIT</v>
      </c>
      <c r="Q1414" s="13" t="s">
        <v>47</v>
      </c>
      <c r="R1414" s="13" t="s">
        <v>48</v>
      </c>
      <c r="S1414" s="13" t="s">
        <v>36</v>
      </c>
      <c r="T1414" s="13" t="s">
        <v>64</v>
      </c>
      <c r="U1414" s="13" t="s">
        <v>65</v>
      </c>
      <c r="V1414" s="13" t="s">
        <v>113</v>
      </c>
      <c r="W1414" s="13" t="s">
        <v>95</v>
      </c>
      <c r="X1414" s="192">
        <v>9000000</v>
      </c>
      <c r="Y1414" s="196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85">
        <f t="shared" si="340"/>
        <v>67500</v>
      </c>
      <c r="AD1414" s="141">
        <v>0.12</v>
      </c>
      <c r="AE1414" s="186">
        <f t="shared" si="341"/>
        <v>0</v>
      </c>
      <c r="AF1414" s="186" t="str">
        <f>IF(AND(COUNTIFS($J$18:J1414,J1414)=1,AE1414=1),1,"")</f>
        <v/>
      </c>
      <c r="AG1414" s="186" t="str">
        <f>IF(C1414="","",IF(AND(COUNTIFS($J$18:J1414,J1414)=1,C1414&lt;&gt;""),1,""))</f>
        <v/>
      </c>
      <c r="AH1414" s="186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214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35</v>
      </c>
      <c r="B1415" s="179">
        <v>2020</v>
      </c>
      <c r="C1415" s="179">
        <v>11</v>
      </c>
      <c r="D1415" s="39" t="str">
        <f t="shared" si="335"/>
        <v>Q3</v>
      </c>
      <c r="E1415" s="13" t="s">
        <v>170</v>
      </c>
      <c r="F1415" s="13" t="s">
        <v>170</v>
      </c>
      <c r="G1415" s="179" t="s">
        <v>170</v>
      </c>
      <c r="H1415" s="191"/>
      <c r="I1415" s="39" t="str">
        <f t="shared" si="338"/>
        <v>Cancel</v>
      </c>
      <c r="J1415" s="191" t="s">
        <v>1546</v>
      </c>
      <c r="K1415" s="191" t="s">
        <v>1547</v>
      </c>
      <c r="L1415" s="17" t="s">
        <v>54</v>
      </c>
      <c r="M1415" s="13" t="s">
        <v>46</v>
      </c>
      <c r="N1415" s="13">
        <v>1</v>
      </c>
      <c r="O1415" s="13"/>
      <c r="P1415" s="39" t="str">
        <f t="shared" si="339"/>
        <v>MAIN UNIT</v>
      </c>
      <c r="Q1415" s="13" t="s">
        <v>47</v>
      </c>
      <c r="R1415" s="13" t="s">
        <v>48</v>
      </c>
      <c r="S1415" s="13" t="s">
        <v>36</v>
      </c>
      <c r="T1415" s="13" t="s">
        <v>64</v>
      </c>
      <c r="U1415" s="13" t="s">
        <v>65</v>
      </c>
      <c r="V1415" s="13" t="s">
        <v>113</v>
      </c>
      <c r="W1415" s="13" t="s">
        <v>95</v>
      </c>
      <c r="X1415" s="192">
        <v>9000000</v>
      </c>
      <c r="Y1415" s="196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85">
        <f t="shared" si="340"/>
        <v>67500</v>
      </c>
      <c r="AD1415" s="141">
        <v>0.12</v>
      </c>
      <c r="AE1415" s="186">
        <f t="shared" si="341"/>
        <v>0</v>
      </c>
      <c r="AF1415" s="186" t="str">
        <f>IF(AND(COUNTIFS($J$18:J1415,J1415)=1,AE1415=1),1,"")</f>
        <v/>
      </c>
      <c r="AG1415" s="186" t="str">
        <f>IF(C1415="","",IF(AND(COUNTIFS($J$18:J1415,J1415)=1,C1415&lt;&gt;""),1,""))</f>
        <v/>
      </c>
      <c r="AH1415" s="186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214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35</v>
      </c>
      <c r="B1416" s="179">
        <v>2020</v>
      </c>
      <c r="C1416" s="179">
        <v>11</v>
      </c>
      <c r="D1416" s="39" t="str">
        <f t="shared" si="335"/>
        <v>Q3</v>
      </c>
      <c r="E1416" s="13" t="s">
        <v>170</v>
      </c>
      <c r="F1416" s="13" t="s">
        <v>170</v>
      </c>
      <c r="G1416" s="179" t="s">
        <v>170</v>
      </c>
      <c r="H1416" s="191"/>
      <c r="I1416" s="39" t="str">
        <f t="shared" si="338"/>
        <v>Cancel</v>
      </c>
      <c r="J1416" s="191" t="s">
        <v>1546</v>
      </c>
      <c r="K1416" s="191" t="s">
        <v>1547</v>
      </c>
      <c r="L1416" s="17" t="s">
        <v>54</v>
      </c>
      <c r="M1416" s="13" t="s">
        <v>46</v>
      </c>
      <c r="N1416" s="13">
        <v>1</v>
      </c>
      <c r="O1416" s="13"/>
      <c r="P1416" s="39" t="str">
        <f t="shared" si="339"/>
        <v>MAIN UNIT</v>
      </c>
      <c r="Q1416" s="13" t="s">
        <v>47</v>
      </c>
      <c r="R1416" s="13" t="s">
        <v>48</v>
      </c>
      <c r="S1416" s="13" t="s">
        <v>36</v>
      </c>
      <c r="T1416" s="13" t="s">
        <v>64</v>
      </c>
      <c r="U1416" s="13" t="s">
        <v>65</v>
      </c>
      <c r="V1416" s="13" t="s">
        <v>113</v>
      </c>
      <c r="W1416" s="13" t="s">
        <v>95</v>
      </c>
      <c r="X1416" s="192">
        <v>9000000</v>
      </c>
      <c r="Y1416" s="196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85">
        <f t="shared" si="340"/>
        <v>67500</v>
      </c>
      <c r="AD1416" s="141">
        <v>0.12</v>
      </c>
      <c r="AE1416" s="186">
        <f t="shared" si="341"/>
        <v>0</v>
      </c>
      <c r="AF1416" s="186" t="str">
        <f>IF(AND(COUNTIFS($J$18:J1416,J1416)=1,AE1416=1),1,"")</f>
        <v/>
      </c>
      <c r="AG1416" s="186" t="str">
        <f>IF(C1416="","",IF(AND(COUNTIFS($J$18:J1416,J1416)=1,C1416&lt;&gt;""),1,""))</f>
        <v/>
      </c>
      <c r="AH1416" s="186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214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35</v>
      </c>
      <c r="B1417" s="179">
        <v>2020</v>
      </c>
      <c r="C1417" s="179">
        <v>11</v>
      </c>
      <c r="D1417" s="39" t="str">
        <f t="shared" si="335"/>
        <v>Q3</v>
      </c>
      <c r="E1417" s="13" t="s">
        <v>170</v>
      </c>
      <c r="F1417" s="13" t="s">
        <v>170</v>
      </c>
      <c r="G1417" s="179" t="s">
        <v>170</v>
      </c>
      <c r="H1417" s="191"/>
      <c r="I1417" s="39" t="str">
        <f t="shared" si="338"/>
        <v>Cancel</v>
      </c>
      <c r="J1417" s="191" t="s">
        <v>1546</v>
      </c>
      <c r="K1417" s="191" t="s">
        <v>1547</v>
      </c>
      <c r="L1417" s="17" t="s">
        <v>54</v>
      </c>
      <c r="M1417" s="13" t="s">
        <v>46</v>
      </c>
      <c r="N1417" s="13">
        <v>1</v>
      </c>
      <c r="O1417" s="13"/>
      <c r="P1417" s="39" t="str">
        <f t="shared" si="339"/>
        <v>MAIN UNIT</v>
      </c>
      <c r="Q1417" s="13" t="s">
        <v>47</v>
      </c>
      <c r="R1417" s="13" t="s">
        <v>48</v>
      </c>
      <c r="S1417" s="13" t="s">
        <v>36</v>
      </c>
      <c r="T1417" s="13" t="s">
        <v>64</v>
      </c>
      <c r="U1417" s="13" t="s">
        <v>65</v>
      </c>
      <c r="V1417" s="13" t="s">
        <v>113</v>
      </c>
      <c r="W1417" s="13" t="s">
        <v>95</v>
      </c>
      <c r="X1417" s="192">
        <v>9000000</v>
      </c>
      <c r="Y1417" s="196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85">
        <f t="shared" si="340"/>
        <v>67500</v>
      </c>
      <c r="AD1417" s="141">
        <v>0.12</v>
      </c>
      <c r="AE1417" s="186">
        <f t="shared" si="341"/>
        <v>0</v>
      </c>
      <c r="AF1417" s="186" t="str">
        <f>IF(AND(COUNTIFS($J$18:J1417,J1417)=1,AE1417=1),1,"")</f>
        <v/>
      </c>
      <c r="AG1417" s="186" t="str">
        <f>IF(C1417="","",IF(AND(COUNTIFS($J$18:J1417,J1417)=1,C1417&lt;&gt;""),1,""))</f>
        <v/>
      </c>
      <c r="AH1417" s="186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214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35</v>
      </c>
      <c r="B1418" s="179">
        <v>2020</v>
      </c>
      <c r="C1418" s="179">
        <v>11</v>
      </c>
      <c r="D1418" s="39" t="str">
        <f t="shared" si="335"/>
        <v>Q3</v>
      </c>
      <c r="E1418" s="13" t="s">
        <v>170</v>
      </c>
      <c r="F1418" s="13" t="s">
        <v>170</v>
      </c>
      <c r="G1418" s="179" t="s">
        <v>170</v>
      </c>
      <c r="H1418" s="191"/>
      <c r="I1418" s="39" t="str">
        <f t="shared" si="338"/>
        <v>Cancel</v>
      </c>
      <c r="J1418" s="191" t="s">
        <v>1548</v>
      </c>
      <c r="K1418" s="191" t="s">
        <v>1547</v>
      </c>
      <c r="L1418" s="17" t="s">
        <v>78</v>
      </c>
      <c r="M1418" s="13" t="s">
        <v>46</v>
      </c>
      <c r="N1418" s="13">
        <v>1</v>
      </c>
      <c r="O1418" s="13"/>
      <c r="P1418" s="39" t="str">
        <f t="shared" si="339"/>
        <v>MAIN UNIT</v>
      </c>
      <c r="Q1418" s="13" t="s">
        <v>47</v>
      </c>
      <c r="R1418" s="13" t="s">
        <v>48</v>
      </c>
      <c r="S1418" s="13" t="s">
        <v>36</v>
      </c>
      <c r="T1418" s="13" t="s">
        <v>64</v>
      </c>
      <c r="U1418" s="13" t="s">
        <v>65</v>
      </c>
      <c r="V1418" s="13" t="s">
        <v>113</v>
      </c>
      <c r="W1418" s="13" t="s">
        <v>95</v>
      </c>
      <c r="X1418" s="192">
        <v>13450000</v>
      </c>
      <c r="Y1418" s="196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85">
        <f t="shared" si="340"/>
        <v>120243</v>
      </c>
      <c r="AD1418" s="141">
        <v>0.12</v>
      </c>
      <c r="AE1418" s="186">
        <f t="shared" si="341"/>
        <v>0</v>
      </c>
      <c r="AF1418" s="186" t="str">
        <f>IF(AND(COUNTIFS($J$18:J1418,J1418)=1,AE1418=1),1,"")</f>
        <v/>
      </c>
      <c r="AG1418" s="186">
        <f>IF(C1418="","",IF(AND(COUNTIFS($J$18:J1418,J1418)=1,C1418&lt;&gt;""),1,""))</f>
        <v>1</v>
      </c>
      <c r="AH1418" s="186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214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35</v>
      </c>
      <c r="B1419" s="179">
        <v>2020</v>
      </c>
      <c r="C1419" s="179">
        <v>11</v>
      </c>
      <c r="D1419" s="39" t="str">
        <f t="shared" si="335"/>
        <v>Q3</v>
      </c>
      <c r="E1419" s="13" t="s">
        <v>170</v>
      </c>
      <c r="F1419" s="13" t="s">
        <v>170</v>
      </c>
      <c r="G1419" s="179" t="s">
        <v>170</v>
      </c>
      <c r="H1419" s="191"/>
      <c r="I1419" s="39" t="str">
        <f t="shared" si="338"/>
        <v>Cancel</v>
      </c>
      <c r="J1419" s="191" t="s">
        <v>1548</v>
      </c>
      <c r="K1419" s="191" t="s">
        <v>1547</v>
      </c>
      <c r="L1419" s="17" t="s">
        <v>78</v>
      </c>
      <c r="M1419" s="13" t="s">
        <v>46</v>
      </c>
      <c r="N1419" s="13">
        <v>1</v>
      </c>
      <c r="O1419" s="13"/>
      <c r="P1419" s="39" t="str">
        <f t="shared" si="339"/>
        <v>MAIN UNIT</v>
      </c>
      <c r="Q1419" s="13" t="s">
        <v>47</v>
      </c>
      <c r="R1419" s="13" t="s">
        <v>48</v>
      </c>
      <c r="S1419" s="13" t="s">
        <v>36</v>
      </c>
      <c r="T1419" s="13" t="s">
        <v>64</v>
      </c>
      <c r="U1419" s="13" t="s">
        <v>65</v>
      </c>
      <c r="V1419" s="13" t="s">
        <v>113</v>
      </c>
      <c r="W1419" s="13" t="s">
        <v>95</v>
      </c>
      <c r="X1419" s="192">
        <v>13450000</v>
      </c>
      <c r="Y1419" s="196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85">
        <f t="shared" si="340"/>
        <v>120243</v>
      </c>
      <c r="AD1419" s="141">
        <v>0.12</v>
      </c>
      <c r="AE1419" s="186">
        <f t="shared" si="341"/>
        <v>0</v>
      </c>
      <c r="AF1419" s="186" t="str">
        <f>IF(AND(COUNTIFS($J$18:J1419,J1419)=1,AE1419=1),1,"")</f>
        <v/>
      </c>
      <c r="AG1419" s="186" t="str">
        <f>IF(C1419="","",IF(AND(COUNTIFS($J$18:J1419,J1419)=1,C1419&lt;&gt;""),1,""))</f>
        <v/>
      </c>
      <c r="AH1419" s="186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214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35</v>
      </c>
      <c r="B1420" s="179">
        <v>2020</v>
      </c>
      <c r="C1420" s="179">
        <v>11</v>
      </c>
      <c r="D1420" s="39" t="str">
        <f t="shared" si="335"/>
        <v>Q3</v>
      </c>
      <c r="E1420" s="13" t="s">
        <v>170</v>
      </c>
      <c r="F1420" s="13" t="s">
        <v>170</v>
      </c>
      <c r="G1420" s="179" t="s">
        <v>170</v>
      </c>
      <c r="H1420" s="191"/>
      <c r="I1420" s="39" t="str">
        <f t="shared" si="338"/>
        <v>Cancel</v>
      </c>
      <c r="J1420" s="191" t="s">
        <v>1548</v>
      </c>
      <c r="K1420" s="191" t="s">
        <v>1547</v>
      </c>
      <c r="L1420" s="17" t="s">
        <v>78</v>
      </c>
      <c r="M1420" s="13" t="s">
        <v>46</v>
      </c>
      <c r="N1420" s="13">
        <v>1</v>
      </c>
      <c r="O1420" s="13"/>
      <c r="P1420" s="39" t="str">
        <f t="shared" si="339"/>
        <v>MAIN UNIT</v>
      </c>
      <c r="Q1420" s="13" t="s">
        <v>47</v>
      </c>
      <c r="R1420" s="13" t="s">
        <v>48</v>
      </c>
      <c r="S1420" s="13" t="s">
        <v>36</v>
      </c>
      <c r="T1420" s="13" t="s">
        <v>64</v>
      </c>
      <c r="U1420" s="13" t="s">
        <v>65</v>
      </c>
      <c r="V1420" s="13" t="s">
        <v>113</v>
      </c>
      <c r="W1420" s="13" t="s">
        <v>95</v>
      </c>
      <c r="X1420" s="192">
        <v>13450000</v>
      </c>
      <c r="Y1420" s="196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85">
        <f t="shared" si="340"/>
        <v>120243</v>
      </c>
      <c r="AD1420" s="141">
        <v>0.12</v>
      </c>
      <c r="AE1420" s="186">
        <f t="shared" si="341"/>
        <v>0</v>
      </c>
      <c r="AF1420" s="186" t="str">
        <f>IF(AND(COUNTIFS($J$18:J1420,J1420)=1,AE1420=1),1,"")</f>
        <v/>
      </c>
      <c r="AG1420" s="186" t="str">
        <f>IF(C1420="","",IF(AND(COUNTIFS($J$18:J1420,J1420)=1,C1420&lt;&gt;""),1,""))</f>
        <v/>
      </c>
      <c r="AH1420" s="186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214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35</v>
      </c>
      <c r="B1421" s="179">
        <v>2020</v>
      </c>
      <c r="C1421" s="179">
        <v>11</v>
      </c>
      <c r="D1421" s="39" t="str">
        <f t="shared" si="335"/>
        <v>Q3</v>
      </c>
      <c r="E1421" s="13" t="s">
        <v>170</v>
      </c>
      <c r="F1421" s="13" t="s">
        <v>170</v>
      </c>
      <c r="G1421" s="179" t="s">
        <v>170</v>
      </c>
      <c r="H1421" s="191"/>
      <c r="I1421" s="39" t="str">
        <f t="shared" si="338"/>
        <v>Cancel</v>
      </c>
      <c r="J1421" s="191" t="s">
        <v>1548</v>
      </c>
      <c r="K1421" s="191" t="s">
        <v>1547</v>
      </c>
      <c r="L1421" s="17" t="s">
        <v>78</v>
      </c>
      <c r="M1421" s="13" t="s">
        <v>46</v>
      </c>
      <c r="N1421" s="13">
        <v>1</v>
      </c>
      <c r="O1421" s="13"/>
      <c r="P1421" s="39" t="str">
        <f t="shared" si="339"/>
        <v>MAIN UNIT</v>
      </c>
      <c r="Q1421" s="13" t="s">
        <v>47</v>
      </c>
      <c r="R1421" s="13" t="s">
        <v>48</v>
      </c>
      <c r="S1421" s="13" t="s">
        <v>36</v>
      </c>
      <c r="T1421" s="13" t="s">
        <v>64</v>
      </c>
      <c r="U1421" s="13" t="s">
        <v>65</v>
      </c>
      <c r="V1421" s="13" t="s">
        <v>113</v>
      </c>
      <c r="W1421" s="13" t="s">
        <v>95</v>
      </c>
      <c r="X1421" s="192">
        <v>13450000</v>
      </c>
      <c r="Y1421" s="196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85">
        <f t="shared" si="340"/>
        <v>120243</v>
      </c>
      <c r="AD1421" s="141">
        <v>0.12</v>
      </c>
      <c r="AE1421" s="186">
        <f t="shared" si="341"/>
        <v>0</v>
      </c>
      <c r="AF1421" s="186" t="str">
        <f>IF(AND(COUNTIFS($J$18:J1421,J1421)=1,AE1421=1),1,"")</f>
        <v/>
      </c>
      <c r="AG1421" s="186" t="str">
        <f>IF(C1421="","",IF(AND(COUNTIFS($J$18:J1421,J1421)=1,C1421&lt;&gt;""),1,""))</f>
        <v/>
      </c>
      <c r="AH1421" s="186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214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35</v>
      </c>
      <c r="B1422" s="179">
        <v>2020</v>
      </c>
      <c r="C1422" s="179">
        <v>11</v>
      </c>
      <c r="D1422" s="39" t="str">
        <f t="shared" si="335"/>
        <v>Q3</v>
      </c>
      <c r="E1422" s="13" t="s">
        <v>170</v>
      </c>
      <c r="F1422" s="13" t="s">
        <v>170</v>
      </c>
      <c r="G1422" s="179" t="s">
        <v>170</v>
      </c>
      <c r="H1422" s="191"/>
      <c r="I1422" s="39" t="str">
        <f t="shared" si="338"/>
        <v>Cancel</v>
      </c>
      <c r="J1422" s="191" t="s">
        <v>1548</v>
      </c>
      <c r="K1422" s="191" t="s">
        <v>1547</v>
      </c>
      <c r="L1422" s="17" t="s">
        <v>54</v>
      </c>
      <c r="M1422" s="13" t="s">
        <v>46</v>
      </c>
      <c r="N1422" s="13">
        <v>1</v>
      </c>
      <c r="O1422" s="13"/>
      <c r="P1422" s="39" t="str">
        <f t="shared" si="339"/>
        <v>MAIN UNIT</v>
      </c>
      <c r="Q1422" s="13" t="s">
        <v>47</v>
      </c>
      <c r="R1422" s="13" t="s">
        <v>48</v>
      </c>
      <c r="S1422" s="13" t="s">
        <v>36</v>
      </c>
      <c r="T1422" s="13" t="s">
        <v>64</v>
      </c>
      <c r="U1422" s="13" t="s">
        <v>65</v>
      </c>
      <c r="V1422" s="13" t="s">
        <v>113</v>
      </c>
      <c r="W1422" s="13" t="s">
        <v>95</v>
      </c>
      <c r="X1422" s="192">
        <v>9000000</v>
      </c>
      <c r="Y1422" s="196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85">
        <f t="shared" si="340"/>
        <v>80460</v>
      </c>
      <c r="AD1422" s="141">
        <v>0.12</v>
      </c>
      <c r="AE1422" s="186">
        <f t="shared" si="341"/>
        <v>0</v>
      </c>
      <c r="AF1422" s="186" t="str">
        <f>IF(AND(COUNTIFS($J$18:J1422,J1422)=1,AE1422=1),1,"")</f>
        <v/>
      </c>
      <c r="AG1422" s="186" t="str">
        <f>IF(C1422="","",IF(AND(COUNTIFS($J$18:J1422,J1422)=1,C1422&lt;&gt;""),1,""))</f>
        <v/>
      </c>
      <c r="AH1422" s="186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214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35</v>
      </c>
      <c r="B1423" s="179">
        <v>2020</v>
      </c>
      <c r="C1423" s="179">
        <v>11</v>
      </c>
      <c r="D1423" s="39" t="str">
        <f t="shared" si="335"/>
        <v>Q3</v>
      </c>
      <c r="E1423" s="13" t="s">
        <v>170</v>
      </c>
      <c r="F1423" s="13" t="s">
        <v>170</v>
      </c>
      <c r="G1423" s="179" t="s">
        <v>170</v>
      </c>
      <c r="H1423" s="191"/>
      <c r="I1423" s="39" t="str">
        <f t="shared" si="338"/>
        <v>Cancel</v>
      </c>
      <c r="J1423" s="191" t="s">
        <v>1548</v>
      </c>
      <c r="K1423" s="191" t="s">
        <v>1547</v>
      </c>
      <c r="L1423" s="17" t="s">
        <v>54</v>
      </c>
      <c r="M1423" s="13" t="s">
        <v>46</v>
      </c>
      <c r="N1423" s="13">
        <v>1</v>
      </c>
      <c r="O1423" s="13"/>
      <c r="P1423" s="39" t="str">
        <f t="shared" si="339"/>
        <v>MAIN UNIT</v>
      </c>
      <c r="Q1423" s="13" t="s">
        <v>47</v>
      </c>
      <c r="R1423" s="13" t="s">
        <v>48</v>
      </c>
      <c r="S1423" s="13" t="s">
        <v>36</v>
      </c>
      <c r="T1423" s="13" t="s">
        <v>64</v>
      </c>
      <c r="U1423" s="13" t="s">
        <v>65</v>
      </c>
      <c r="V1423" s="13" t="s">
        <v>113</v>
      </c>
      <c r="W1423" s="13" t="s">
        <v>95</v>
      </c>
      <c r="X1423" s="192">
        <v>9000000</v>
      </c>
      <c r="Y1423" s="196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85">
        <f t="shared" si="340"/>
        <v>80460</v>
      </c>
      <c r="AD1423" s="141">
        <v>0.12</v>
      </c>
      <c r="AE1423" s="186">
        <f t="shared" si="341"/>
        <v>0</v>
      </c>
      <c r="AF1423" s="186" t="str">
        <f>IF(AND(COUNTIFS($J$18:J1423,J1423)=1,AE1423=1),1,"")</f>
        <v/>
      </c>
      <c r="AG1423" s="186" t="str">
        <f>IF(C1423="","",IF(AND(COUNTIFS($J$18:J1423,J1423)=1,C1423&lt;&gt;""),1,""))</f>
        <v/>
      </c>
      <c r="AH1423" s="186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214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35</v>
      </c>
      <c r="B1424" s="179">
        <v>2020</v>
      </c>
      <c r="C1424" s="179">
        <v>11</v>
      </c>
      <c r="D1424" s="39" t="str">
        <f t="shared" si="335"/>
        <v>Q3</v>
      </c>
      <c r="E1424" s="13" t="s">
        <v>170</v>
      </c>
      <c r="F1424" s="13" t="s">
        <v>170</v>
      </c>
      <c r="G1424" s="179" t="s">
        <v>170</v>
      </c>
      <c r="H1424" s="191"/>
      <c r="I1424" s="39" t="str">
        <f t="shared" si="338"/>
        <v>Cancel</v>
      </c>
      <c r="J1424" s="191" t="s">
        <v>1548</v>
      </c>
      <c r="K1424" s="191" t="s">
        <v>1547</v>
      </c>
      <c r="L1424" s="17" t="s">
        <v>54</v>
      </c>
      <c r="M1424" s="13" t="s">
        <v>46</v>
      </c>
      <c r="N1424" s="13">
        <v>1</v>
      </c>
      <c r="O1424" s="13"/>
      <c r="P1424" s="39" t="str">
        <f t="shared" si="339"/>
        <v>MAIN UNIT</v>
      </c>
      <c r="Q1424" s="13" t="s">
        <v>47</v>
      </c>
      <c r="R1424" s="13" t="s">
        <v>48</v>
      </c>
      <c r="S1424" s="13" t="s">
        <v>36</v>
      </c>
      <c r="T1424" s="13" t="s">
        <v>64</v>
      </c>
      <c r="U1424" s="13" t="s">
        <v>65</v>
      </c>
      <c r="V1424" s="13" t="s">
        <v>113</v>
      </c>
      <c r="W1424" s="13" t="s">
        <v>95</v>
      </c>
      <c r="X1424" s="192">
        <v>9000000</v>
      </c>
      <c r="Y1424" s="196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85">
        <f t="shared" si="340"/>
        <v>80460</v>
      </c>
      <c r="AD1424" s="141">
        <v>0.12</v>
      </c>
      <c r="AE1424" s="186">
        <f t="shared" si="341"/>
        <v>0</v>
      </c>
      <c r="AF1424" s="186" t="str">
        <f>IF(AND(COUNTIFS($J$18:J1424,J1424)=1,AE1424=1),1,"")</f>
        <v/>
      </c>
      <c r="AG1424" s="186" t="str">
        <f>IF(C1424="","",IF(AND(COUNTIFS($J$18:J1424,J1424)=1,C1424&lt;&gt;""),1,""))</f>
        <v/>
      </c>
      <c r="AH1424" s="186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214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35</v>
      </c>
      <c r="B1425" s="179">
        <v>2020</v>
      </c>
      <c r="C1425" s="179">
        <v>11</v>
      </c>
      <c r="D1425" s="39" t="str">
        <f t="shared" si="335"/>
        <v>Q3</v>
      </c>
      <c r="E1425" s="13" t="s">
        <v>170</v>
      </c>
      <c r="F1425" s="13" t="s">
        <v>170</v>
      </c>
      <c r="G1425" s="179" t="s">
        <v>170</v>
      </c>
      <c r="H1425" s="191"/>
      <c r="I1425" s="39" t="str">
        <f t="shared" si="338"/>
        <v>Cancel</v>
      </c>
      <c r="J1425" s="191" t="s">
        <v>1548</v>
      </c>
      <c r="K1425" s="191" t="s">
        <v>1547</v>
      </c>
      <c r="L1425" s="17" t="s">
        <v>54</v>
      </c>
      <c r="M1425" s="13" t="s">
        <v>46</v>
      </c>
      <c r="N1425" s="13">
        <v>1</v>
      </c>
      <c r="O1425" s="13"/>
      <c r="P1425" s="39" t="str">
        <f t="shared" si="339"/>
        <v>MAIN UNIT</v>
      </c>
      <c r="Q1425" s="13" t="s">
        <v>47</v>
      </c>
      <c r="R1425" s="13" t="s">
        <v>48</v>
      </c>
      <c r="S1425" s="13" t="s">
        <v>36</v>
      </c>
      <c r="T1425" s="13" t="s">
        <v>64</v>
      </c>
      <c r="U1425" s="13" t="s">
        <v>65</v>
      </c>
      <c r="V1425" s="13" t="s">
        <v>113</v>
      </c>
      <c r="W1425" s="13" t="s">
        <v>95</v>
      </c>
      <c r="X1425" s="192">
        <v>9000000</v>
      </c>
      <c r="Y1425" s="196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85">
        <f t="shared" si="340"/>
        <v>80460</v>
      </c>
      <c r="AD1425" s="141">
        <v>0.12</v>
      </c>
      <c r="AE1425" s="186">
        <f t="shared" si="341"/>
        <v>0</v>
      </c>
      <c r="AF1425" s="186" t="str">
        <f>IF(AND(COUNTIFS($J$18:J1425,J1425)=1,AE1425=1),1,"")</f>
        <v/>
      </c>
      <c r="AG1425" s="186" t="str">
        <f>IF(C1425="","",IF(AND(COUNTIFS($J$18:J1425,J1425)=1,C1425&lt;&gt;""),1,""))</f>
        <v/>
      </c>
      <c r="AH1425" s="186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214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35</v>
      </c>
      <c r="B1426" s="179">
        <v>2020</v>
      </c>
      <c r="C1426" s="179">
        <v>11</v>
      </c>
      <c r="D1426" s="39" t="str">
        <f t="shared" si="335"/>
        <v>Q3</v>
      </c>
      <c r="E1426" s="13" t="s">
        <v>170</v>
      </c>
      <c r="F1426" s="13" t="s">
        <v>170</v>
      </c>
      <c r="G1426" s="179" t="s">
        <v>170</v>
      </c>
      <c r="H1426" s="191"/>
      <c r="I1426" s="39" t="str">
        <f t="shared" si="338"/>
        <v>Cancel</v>
      </c>
      <c r="J1426" s="191" t="s">
        <v>1549</v>
      </c>
      <c r="K1426" s="191" t="s">
        <v>1446</v>
      </c>
      <c r="L1426" s="17" t="s">
        <v>54</v>
      </c>
      <c r="M1426" s="13" t="s">
        <v>46</v>
      </c>
      <c r="N1426" s="13">
        <v>1</v>
      </c>
      <c r="O1426" s="13"/>
      <c r="P1426" s="39" t="str">
        <f t="shared" si="339"/>
        <v>MAIN UNIT</v>
      </c>
      <c r="Q1426" s="13" t="s">
        <v>47</v>
      </c>
      <c r="R1426" s="13" t="s">
        <v>48</v>
      </c>
      <c r="S1426" s="13" t="s">
        <v>36</v>
      </c>
      <c r="T1426" s="13" t="s">
        <v>64</v>
      </c>
      <c r="U1426" s="13" t="s">
        <v>65</v>
      </c>
      <c r="V1426" s="13" t="s">
        <v>288</v>
      </c>
      <c r="W1426" s="13" t="s">
        <v>95</v>
      </c>
      <c r="X1426" s="192">
        <v>7340000</v>
      </c>
      <c r="Y1426" s="196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85">
        <f t="shared" si="340"/>
        <v>63769.919999999998</v>
      </c>
      <c r="AD1426" s="141">
        <v>0.12</v>
      </c>
      <c r="AE1426" s="186">
        <f t="shared" si="341"/>
        <v>0</v>
      </c>
      <c r="AF1426" s="186" t="str">
        <f>IF(AND(COUNTIFS($J$18:J1426,J1426)=1,AE1426=1),1,"")</f>
        <v/>
      </c>
      <c r="AG1426" s="186">
        <f>IF(C1426="","",IF(AND(COUNTIFS($J$18:J1426,J1426)=1,C1426&lt;&gt;""),1,""))</f>
        <v>1</v>
      </c>
      <c r="AH1426" s="186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214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35</v>
      </c>
      <c r="B1427" s="179">
        <v>2020</v>
      </c>
      <c r="C1427" s="179">
        <v>12</v>
      </c>
      <c r="D1427" s="39" t="str">
        <f t="shared" si="335"/>
        <v>Q3</v>
      </c>
      <c r="E1427" s="13" t="s">
        <v>170</v>
      </c>
      <c r="F1427" s="13" t="s">
        <v>170</v>
      </c>
      <c r="G1427" s="179" t="s">
        <v>170</v>
      </c>
      <c r="H1427" s="191"/>
      <c r="I1427" s="39" t="str">
        <f t="shared" si="338"/>
        <v>Cancel</v>
      </c>
      <c r="J1427" s="191" t="s">
        <v>1550</v>
      </c>
      <c r="K1427" s="191" t="s">
        <v>1484</v>
      </c>
      <c r="L1427" s="17" t="s">
        <v>54</v>
      </c>
      <c r="M1427" s="13" t="s">
        <v>46</v>
      </c>
      <c r="N1427" s="13">
        <v>1</v>
      </c>
      <c r="O1427" s="13"/>
      <c r="P1427" s="39" t="str">
        <f t="shared" si="339"/>
        <v>MAIN UNIT</v>
      </c>
      <c r="Q1427" s="13" t="s">
        <v>55</v>
      </c>
      <c r="R1427" s="13" t="s">
        <v>48</v>
      </c>
      <c r="S1427" s="13" t="s">
        <v>36</v>
      </c>
      <c r="T1427" s="13" t="s">
        <v>64</v>
      </c>
      <c r="U1427" s="13" t="s">
        <v>65</v>
      </c>
      <c r="V1427" s="13" t="s">
        <v>98</v>
      </c>
      <c r="W1427" s="13" t="s">
        <v>95</v>
      </c>
      <c r="X1427" s="192">
        <v>8150000</v>
      </c>
      <c r="Y1427" s="196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85">
        <f t="shared" si="340"/>
        <v>70807.199999999997</v>
      </c>
      <c r="AD1427" s="141">
        <v>0.12</v>
      </c>
      <c r="AE1427" s="186">
        <f t="shared" si="341"/>
        <v>1</v>
      </c>
      <c r="AF1427" s="186">
        <f>IF(AND(COUNTIFS($J$18:J1427,J1427)=1,AE1427=1),1,"")</f>
        <v>1</v>
      </c>
      <c r="AG1427" s="186">
        <f>IF(C1427="","",IF(AND(COUNTIFS($J$18:J1427,J1427)=1,C1427&lt;&gt;""),1,""))</f>
        <v>1</v>
      </c>
      <c r="AH1427" s="186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214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35</v>
      </c>
      <c r="B1428" s="179">
        <v>2020</v>
      </c>
      <c r="C1428" s="179">
        <v>12</v>
      </c>
      <c r="D1428" s="39" t="str">
        <f t="shared" si="335"/>
        <v>Q3</v>
      </c>
      <c r="E1428" s="13" t="s">
        <v>170</v>
      </c>
      <c r="F1428" s="13" t="s">
        <v>170</v>
      </c>
      <c r="G1428" s="179" t="s">
        <v>170</v>
      </c>
      <c r="H1428" s="191"/>
      <c r="I1428" s="39" t="str">
        <f t="shared" si="338"/>
        <v>Cancel</v>
      </c>
      <c r="J1428" s="191" t="s">
        <v>1550</v>
      </c>
      <c r="K1428" s="191" t="s">
        <v>1484</v>
      </c>
      <c r="L1428" s="17" t="s">
        <v>54</v>
      </c>
      <c r="M1428" s="13" t="s">
        <v>46</v>
      </c>
      <c r="N1428" s="13">
        <v>1</v>
      </c>
      <c r="O1428" s="13"/>
      <c r="P1428" s="39" t="str">
        <f t="shared" si="339"/>
        <v>MAIN UNIT</v>
      </c>
      <c r="Q1428" s="13" t="s">
        <v>55</v>
      </c>
      <c r="R1428" s="13" t="s">
        <v>48</v>
      </c>
      <c r="S1428" s="13" t="s">
        <v>36</v>
      </c>
      <c r="T1428" s="13" t="s">
        <v>64</v>
      </c>
      <c r="U1428" s="13" t="s">
        <v>65</v>
      </c>
      <c r="V1428" s="13" t="s">
        <v>98</v>
      </c>
      <c r="W1428" s="13" t="s">
        <v>95</v>
      </c>
      <c r="X1428" s="192">
        <v>8150000</v>
      </c>
      <c r="Y1428" s="196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85">
        <f t="shared" si="340"/>
        <v>70807.199999999997</v>
      </c>
      <c r="AD1428" s="141">
        <v>0.12</v>
      </c>
      <c r="AE1428" s="186">
        <f t="shared" si="341"/>
        <v>1</v>
      </c>
      <c r="AF1428" s="186" t="str">
        <f>IF(AND(COUNTIFS($J$18:J1428,J1428)=1,AE1428=1),1,"")</f>
        <v/>
      </c>
      <c r="AG1428" s="186" t="str">
        <f>IF(C1428="","",IF(AND(COUNTIFS($J$18:J1428,J1428)=1,C1428&lt;&gt;""),1,""))</f>
        <v/>
      </c>
      <c r="AH1428" s="186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214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35</v>
      </c>
      <c r="B1429" s="179">
        <v>2020</v>
      </c>
      <c r="C1429" s="179">
        <v>12</v>
      </c>
      <c r="D1429" s="39" t="str">
        <f t="shared" si="335"/>
        <v>Q3</v>
      </c>
      <c r="E1429" s="13" t="s">
        <v>170</v>
      </c>
      <c r="F1429" s="13" t="s">
        <v>170</v>
      </c>
      <c r="G1429" s="179" t="s">
        <v>170</v>
      </c>
      <c r="H1429" s="191"/>
      <c r="I1429" s="39" t="str">
        <f t="shared" si="338"/>
        <v>Cancel</v>
      </c>
      <c r="J1429" s="191" t="s">
        <v>1550</v>
      </c>
      <c r="K1429" s="191" t="s">
        <v>1484</v>
      </c>
      <c r="L1429" s="17" t="s">
        <v>54</v>
      </c>
      <c r="M1429" s="13" t="s">
        <v>46</v>
      </c>
      <c r="N1429" s="13">
        <v>1</v>
      </c>
      <c r="O1429" s="13"/>
      <c r="P1429" s="39" t="str">
        <f t="shared" si="339"/>
        <v>MAIN UNIT</v>
      </c>
      <c r="Q1429" s="13" t="s">
        <v>55</v>
      </c>
      <c r="R1429" s="13" t="s">
        <v>48</v>
      </c>
      <c r="S1429" s="13" t="s">
        <v>36</v>
      </c>
      <c r="T1429" s="13" t="s">
        <v>64</v>
      </c>
      <c r="U1429" s="13" t="s">
        <v>65</v>
      </c>
      <c r="V1429" s="13" t="s">
        <v>98</v>
      </c>
      <c r="W1429" s="13" t="s">
        <v>95</v>
      </c>
      <c r="X1429" s="192">
        <v>8150000</v>
      </c>
      <c r="Y1429" s="196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85">
        <f t="shared" si="340"/>
        <v>70807.199999999997</v>
      </c>
      <c r="AD1429" s="141">
        <v>0.12</v>
      </c>
      <c r="AE1429" s="186">
        <f t="shared" si="341"/>
        <v>1</v>
      </c>
      <c r="AF1429" s="186" t="str">
        <f>IF(AND(COUNTIFS($J$18:J1429,J1429)=1,AE1429=1),1,"")</f>
        <v/>
      </c>
      <c r="AG1429" s="186" t="str">
        <f>IF(C1429="","",IF(AND(COUNTIFS($J$18:J1429,J1429)=1,C1429&lt;&gt;""),1,""))</f>
        <v/>
      </c>
      <c r="AH1429" s="186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214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35</v>
      </c>
      <c r="B1430" s="179">
        <v>2020</v>
      </c>
      <c r="C1430" s="179">
        <v>12</v>
      </c>
      <c r="D1430" s="39" t="str">
        <f t="shared" si="335"/>
        <v>Q3</v>
      </c>
      <c r="E1430" s="13" t="s">
        <v>170</v>
      </c>
      <c r="F1430" s="13" t="s">
        <v>170</v>
      </c>
      <c r="G1430" s="179" t="s">
        <v>170</v>
      </c>
      <c r="H1430" s="191"/>
      <c r="I1430" s="39" t="str">
        <f t="shared" si="338"/>
        <v>Cancel</v>
      </c>
      <c r="J1430" s="191" t="s">
        <v>1550</v>
      </c>
      <c r="K1430" s="191" t="s">
        <v>1484</v>
      </c>
      <c r="L1430" s="17" t="s">
        <v>54</v>
      </c>
      <c r="M1430" s="13" t="s">
        <v>46</v>
      </c>
      <c r="N1430" s="13">
        <v>1</v>
      </c>
      <c r="O1430" s="13"/>
      <c r="P1430" s="39" t="str">
        <f t="shared" si="339"/>
        <v>MAIN UNIT</v>
      </c>
      <c r="Q1430" s="13" t="s">
        <v>55</v>
      </c>
      <c r="R1430" s="13" t="s">
        <v>48</v>
      </c>
      <c r="S1430" s="13" t="s">
        <v>36</v>
      </c>
      <c r="T1430" s="13" t="s">
        <v>64</v>
      </c>
      <c r="U1430" s="13" t="s">
        <v>65</v>
      </c>
      <c r="V1430" s="13" t="s">
        <v>98</v>
      </c>
      <c r="W1430" s="13" t="s">
        <v>95</v>
      </c>
      <c r="X1430" s="192">
        <v>8150000</v>
      </c>
      <c r="Y1430" s="196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85">
        <f t="shared" si="340"/>
        <v>70807.199999999997</v>
      </c>
      <c r="AD1430" s="141">
        <v>0.12</v>
      </c>
      <c r="AE1430" s="186">
        <f t="shared" si="341"/>
        <v>1</v>
      </c>
      <c r="AF1430" s="186" t="str">
        <f>IF(AND(COUNTIFS($J$18:J1430,J1430)=1,AE1430=1),1,"")</f>
        <v/>
      </c>
      <c r="AG1430" s="186" t="str">
        <f>IF(C1430="","",IF(AND(COUNTIFS($J$18:J1430,J1430)=1,C1430&lt;&gt;""),1,""))</f>
        <v/>
      </c>
      <c r="AH1430" s="186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214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35</v>
      </c>
      <c r="B1431" s="179">
        <v>2020</v>
      </c>
      <c r="C1431" s="179">
        <v>12</v>
      </c>
      <c r="D1431" s="39" t="str">
        <f t="shared" si="335"/>
        <v>Q3</v>
      </c>
      <c r="E1431" s="13" t="s">
        <v>170</v>
      </c>
      <c r="F1431" s="13" t="s">
        <v>170</v>
      </c>
      <c r="G1431" s="179" t="s">
        <v>170</v>
      </c>
      <c r="H1431" s="191" t="s">
        <v>1531</v>
      </c>
      <c r="I1431" s="39" t="str">
        <f t="shared" si="338"/>
        <v>Cancel</v>
      </c>
      <c r="J1431" s="191" t="s">
        <v>1551</v>
      </c>
      <c r="K1431" s="191" t="s">
        <v>1240</v>
      </c>
      <c r="L1431" s="17" t="s">
        <v>78</v>
      </c>
      <c r="M1431" s="13" t="s">
        <v>46</v>
      </c>
      <c r="N1431" s="13">
        <v>1</v>
      </c>
      <c r="O1431" s="13"/>
      <c r="P1431" s="39" t="str">
        <f t="shared" si="339"/>
        <v>MAIN UNIT</v>
      </c>
      <c r="Q1431" s="13" t="s">
        <v>47</v>
      </c>
      <c r="R1431" s="13" t="s">
        <v>48</v>
      </c>
      <c r="S1431" s="13" t="s">
        <v>36</v>
      </c>
      <c r="T1431" s="13" t="s">
        <v>64</v>
      </c>
      <c r="U1431" s="13" t="s">
        <v>65</v>
      </c>
      <c r="V1431" s="13" t="s">
        <v>66</v>
      </c>
      <c r="W1431" s="13" t="s">
        <v>95</v>
      </c>
      <c r="X1431" s="192">
        <v>11530000</v>
      </c>
      <c r="Y1431" s="196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85">
        <f t="shared" si="340"/>
        <v>82462.559999999998</v>
      </c>
      <c r="AD1431" s="141">
        <v>0.12</v>
      </c>
      <c r="AE1431" s="186">
        <f t="shared" si="341"/>
        <v>0</v>
      </c>
      <c r="AF1431" s="186" t="str">
        <f>IF(AND(COUNTIFS($J$18:J1431,J1431)=1,AE1431=1),1,"")</f>
        <v/>
      </c>
      <c r="AG1431" s="186">
        <f>IF(C1431="","",IF(AND(COUNTIFS($J$18:J1431,J1431)=1,C1431&lt;&gt;""),1,""))</f>
        <v>1</v>
      </c>
      <c r="AH1431" s="186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214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35</v>
      </c>
      <c r="B1432" s="179">
        <v>2020</v>
      </c>
      <c r="C1432" s="179">
        <v>12</v>
      </c>
      <c r="D1432" s="39" t="str">
        <f t="shared" si="335"/>
        <v>Q3</v>
      </c>
      <c r="E1432" s="13" t="s">
        <v>170</v>
      </c>
      <c r="F1432" s="13" t="s">
        <v>170</v>
      </c>
      <c r="G1432" s="179" t="s">
        <v>170</v>
      </c>
      <c r="H1432" s="191" t="s">
        <v>1531</v>
      </c>
      <c r="I1432" s="39" t="str">
        <f t="shared" si="338"/>
        <v>Cancel</v>
      </c>
      <c r="J1432" s="191" t="s">
        <v>1551</v>
      </c>
      <c r="K1432" s="191" t="s">
        <v>1240</v>
      </c>
      <c r="L1432" s="17" t="s">
        <v>78</v>
      </c>
      <c r="M1432" s="13" t="s">
        <v>46</v>
      </c>
      <c r="N1432" s="13">
        <v>1</v>
      </c>
      <c r="O1432" s="13"/>
      <c r="P1432" s="39" t="str">
        <f t="shared" si="339"/>
        <v>MAIN UNIT</v>
      </c>
      <c r="Q1432" s="13" t="s">
        <v>47</v>
      </c>
      <c r="R1432" s="13" t="s">
        <v>48</v>
      </c>
      <c r="S1432" s="13" t="s">
        <v>36</v>
      </c>
      <c r="T1432" s="13" t="s">
        <v>64</v>
      </c>
      <c r="U1432" s="13" t="s">
        <v>65</v>
      </c>
      <c r="V1432" s="13" t="s">
        <v>66</v>
      </c>
      <c r="W1432" s="13" t="s">
        <v>95</v>
      </c>
      <c r="X1432" s="192">
        <v>11530000</v>
      </c>
      <c r="Y1432" s="196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85">
        <f t="shared" si="340"/>
        <v>82462.559999999998</v>
      </c>
      <c r="AD1432" s="141">
        <v>0.12</v>
      </c>
      <c r="AE1432" s="186">
        <f t="shared" si="341"/>
        <v>0</v>
      </c>
      <c r="AF1432" s="186" t="str">
        <f>IF(AND(COUNTIFS($J$18:J1432,J1432)=1,AE1432=1),1,"")</f>
        <v/>
      </c>
      <c r="AG1432" s="186" t="str">
        <f>IF(C1432="","",IF(AND(COUNTIFS($J$18:J1432,J1432)=1,C1432&lt;&gt;""),1,""))</f>
        <v/>
      </c>
      <c r="AH1432" s="186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214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35</v>
      </c>
      <c r="B1433" s="179">
        <v>2020</v>
      </c>
      <c r="C1433" s="179">
        <v>12</v>
      </c>
      <c r="D1433" s="39" t="str">
        <f t="shared" si="335"/>
        <v>Q3</v>
      </c>
      <c r="E1433" s="13" t="s">
        <v>170</v>
      </c>
      <c r="F1433" s="13" t="s">
        <v>170</v>
      </c>
      <c r="G1433" s="179" t="s">
        <v>170</v>
      </c>
      <c r="H1433" s="191" t="s">
        <v>1531</v>
      </c>
      <c r="I1433" s="39" t="str">
        <f t="shared" si="338"/>
        <v>Cancel</v>
      </c>
      <c r="J1433" s="191" t="s">
        <v>1551</v>
      </c>
      <c r="K1433" s="191" t="s">
        <v>1240</v>
      </c>
      <c r="L1433" s="17" t="s">
        <v>54</v>
      </c>
      <c r="M1433" s="13" t="s">
        <v>46</v>
      </c>
      <c r="N1433" s="13">
        <v>1</v>
      </c>
      <c r="O1433" s="13"/>
      <c r="P1433" s="39" t="str">
        <f t="shared" si="339"/>
        <v>MAIN UNIT</v>
      </c>
      <c r="Q1433" s="13" t="s">
        <v>47</v>
      </c>
      <c r="R1433" s="13" t="s">
        <v>48</v>
      </c>
      <c r="S1433" s="13" t="s">
        <v>36</v>
      </c>
      <c r="T1433" s="13" t="s">
        <v>64</v>
      </c>
      <c r="U1433" s="13" t="s">
        <v>65</v>
      </c>
      <c r="V1433" s="13" t="s">
        <v>66</v>
      </c>
      <c r="W1433" s="13" t="s">
        <v>95</v>
      </c>
      <c r="X1433" s="192">
        <v>7500000</v>
      </c>
      <c r="Y1433" s="196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85">
        <f t="shared" si="340"/>
        <v>53640</v>
      </c>
      <c r="AD1433" s="141">
        <v>0.12</v>
      </c>
      <c r="AE1433" s="186">
        <f t="shared" si="341"/>
        <v>0</v>
      </c>
      <c r="AF1433" s="186" t="str">
        <f>IF(AND(COUNTIFS($J$18:J1433,J1433)=1,AE1433=1),1,"")</f>
        <v/>
      </c>
      <c r="AG1433" s="186" t="str">
        <f>IF(C1433="","",IF(AND(COUNTIFS($J$18:J1433,J1433)=1,C1433&lt;&gt;""),1,""))</f>
        <v/>
      </c>
      <c r="AH1433" s="186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214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35</v>
      </c>
      <c r="B1434" s="179">
        <v>2020</v>
      </c>
      <c r="C1434" s="179">
        <v>12</v>
      </c>
      <c r="D1434" s="39" t="str">
        <f t="shared" si="335"/>
        <v>Q3</v>
      </c>
      <c r="E1434" s="13" t="s">
        <v>170</v>
      </c>
      <c r="F1434" s="13" t="s">
        <v>170</v>
      </c>
      <c r="G1434" s="179" t="s">
        <v>170</v>
      </c>
      <c r="H1434" s="191" t="s">
        <v>1531</v>
      </c>
      <c r="I1434" s="39" t="str">
        <f t="shared" si="338"/>
        <v>Cancel</v>
      </c>
      <c r="J1434" s="191" t="s">
        <v>1551</v>
      </c>
      <c r="K1434" s="191" t="s">
        <v>1240</v>
      </c>
      <c r="L1434" s="17" t="s">
        <v>54</v>
      </c>
      <c r="M1434" s="13" t="s">
        <v>46</v>
      </c>
      <c r="N1434" s="13">
        <v>1</v>
      </c>
      <c r="O1434" s="13"/>
      <c r="P1434" s="39" t="str">
        <f t="shared" si="339"/>
        <v>MAIN UNIT</v>
      </c>
      <c r="Q1434" s="13" t="s">
        <v>47</v>
      </c>
      <c r="R1434" s="13" t="s">
        <v>48</v>
      </c>
      <c r="S1434" s="13" t="s">
        <v>36</v>
      </c>
      <c r="T1434" s="13" t="s">
        <v>64</v>
      </c>
      <c r="U1434" s="13" t="s">
        <v>65</v>
      </c>
      <c r="V1434" s="13" t="s">
        <v>66</v>
      </c>
      <c r="W1434" s="13" t="s">
        <v>95</v>
      </c>
      <c r="X1434" s="192">
        <v>7500000</v>
      </c>
      <c r="Y1434" s="196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85">
        <f t="shared" si="340"/>
        <v>53640</v>
      </c>
      <c r="AD1434" s="141">
        <v>0.12</v>
      </c>
      <c r="AE1434" s="186">
        <f t="shared" si="341"/>
        <v>0</v>
      </c>
      <c r="AF1434" s="186" t="str">
        <f>IF(AND(COUNTIFS($J$18:J1434,J1434)=1,AE1434=1),1,"")</f>
        <v/>
      </c>
      <c r="AG1434" s="186" t="str">
        <f>IF(C1434="","",IF(AND(COUNTIFS($J$18:J1434,J1434)=1,C1434&lt;&gt;""),1,""))</f>
        <v/>
      </c>
      <c r="AH1434" s="186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214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35</v>
      </c>
      <c r="B1435" s="179">
        <v>2020</v>
      </c>
      <c r="C1435" s="179">
        <v>12</v>
      </c>
      <c r="D1435" s="39" t="str">
        <f t="shared" si="335"/>
        <v>Q3</v>
      </c>
      <c r="E1435" s="13" t="s">
        <v>170</v>
      </c>
      <c r="F1435" s="13" t="s">
        <v>170</v>
      </c>
      <c r="G1435" s="179" t="s">
        <v>170</v>
      </c>
      <c r="H1435" s="191"/>
      <c r="I1435" s="39" t="str">
        <f t="shared" si="338"/>
        <v>Cancel</v>
      </c>
      <c r="J1435" s="191" t="s">
        <v>1552</v>
      </c>
      <c r="K1435" s="191" t="s">
        <v>558</v>
      </c>
      <c r="L1435" s="17" t="s">
        <v>78</v>
      </c>
      <c r="M1435" s="13" t="s">
        <v>46</v>
      </c>
      <c r="N1435" s="13">
        <v>1</v>
      </c>
      <c r="O1435" s="13"/>
      <c r="P1435" s="39" t="str">
        <f t="shared" si="339"/>
        <v>MAIN UNIT</v>
      </c>
      <c r="Q1435" s="13" t="s">
        <v>47</v>
      </c>
      <c r="R1435" s="13" t="s">
        <v>48</v>
      </c>
      <c r="S1435" s="13" t="s">
        <v>36</v>
      </c>
      <c r="T1435" s="13" t="s">
        <v>64</v>
      </c>
      <c r="U1435" s="13" t="s">
        <v>65</v>
      </c>
      <c r="V1435" s="13" t="s">
        <v>66</v>
      </c>
      <c r="W1435" s="13" t="s">
        <v>95</v>
      </c>
      <c r="X1435" s="192">
        <v>11530000</v>
      </c>
      <c r="Y1435" s="196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85">
        <f t="shared" si="340"/>
        <v>81217.319999999992</v>
      </c>
      <c r="AD1435" s="141">
        <v>0.12</v>
      </c>
      <c r="AE1435" s="186">
        <f t="shared" si="341"/>
        <v>0</v>
      </c>
      <c r="AF1435" s="186" t="str">
        <f>IF(AND(COUNTIFS($J$18:J1435,J1435)=1,AE1435=1),1,"")</f>
        <v/>
      </c>
      <c r="AG1435" s="186">
        <f>IF(C1435="","",IF(AND(COUNTIFS($J$18:J1435,J1435)=1,C1435&lt;&gt;""),1,""))</f>
        <v>1</v>
      </c>
      <c r="AH1435" s="186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214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35</v>
      </c>
      <c r="B1436" s="179">
        <v>2020</v>
      </c>
      <c r="C1436" s="179">
        <v>12</v>
      </c>
      <c r="D1436" s="39" t="str">
        <f t="shared" si="335"/>
        <v>Q3</v>
      </c>
      <c r="E1436" s="13" t="s">
        <v>170</v>
      </c>
      <c r="F1436" s="13" t="s">
        <v>170</v>
      </c>
      <c r="G1436" s="179" t="s">
        <v>170</v>
      </c>
      <c r="H1436" s="191"/>
      <c r="I1436" s="39" t="str">
        <f t="shared" si="338"/>
        <v>Cancel</v>
      </c>
      <c r="J1436" s="191" t="s">
        <v>1552</v>
      </c>
      <c r="K1436" s="191" t="s">
        <v>558</v>
      </c>
      <c r="L1436" s="17" t="s">
        <v>78</v>
      </c>
      <c r="M1436" s="13" t="s">
        <v>46</v>
      </c>
      <c r="N1436" s="13">
        <v>1</v>
      </c>
      <c r="O1436" s="13"/>
      <c r="P1436" s="39" t="str">
        <f t="shared" si="339"/>
        <v>MAIN UNIT</v>
      </c>
      <c r="Q1436" s="13" t="s">
        <v>47</v>
      </c>
      <c r="R1436" s="13" t="s">
        <v>48</v>
      </c>
      <c r="S1436" s="13" t="s">
        <v>36</v>
      </c>
      <c r="T1436" s="13" t="s">
        <v>64</v>
      </c>
      <c r="U1436" s="13" t="s">
        <v>65</v>
      </c>
      <c r="V1436" s="13" t="s">
        <v>66</v>
      </c>
      <c r="W1436" s="13" t="s">
        <v>95</v>
      </c>
      <c r="X1436" s="192">
        <v>11530000</v>
      </c>
      <c r="Y1436" s="196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85">
        <f t="shared" si="340"/>
        <v>81217.319999999992</v>
      </c>
      <c r="AD1436" s="141">
        <v>0.12</v>
      </c>
      <c r="AE1436" s="186">
        <f t="shared" si="341"/>
        <v>0</v>
      </c>
      <c r="AF1436" s="186" t="str">
        <f>IF(AND(COUNTIFS($J$18:J1436,J1436)=1,AE1436=1),1,"")</f>
        <v/>
      </c>
      <c r="AG1436" s="186" t="str">
        <f>IF(C1436="","",IF(AND(COUNTIFS($J$18:J1436,J1436)=1,C1436&lt;&gt;""),1,""))</f>
        <v/>
      </c>
      <c r="AH1436" s="186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214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35</v>
      </c>
      <c r="B1437" s="179">
        <v>2020</v>
      </c>
      <c r="C1437" s="179">
        <v>12</v>
      </c>
      <c r="D1437" s="39" t="str">
        <f t="shared" si="335"/>
        <v>Q3</v>
      </c>
      <c r="E1437" s="13" t="s">
        <v>170</v>
      </c>
      <c r="F1437" s="13" t="s">
        <v>170</v>
      </c>
      <c r="G1437" s="179" t="s">
        <v>170</v>
      </c>
      <c r="H1437" s="191"/>
      <c r="I1437" s="39" t="str">
        <f t="shared" si="338"/>
        <v>Cancel</v>
      </c>
      <c r="J1437" s="191" t="s">
        <v>1552</v>
      </c>
      <c r="K1437" s="191" t="s">
        <v>558</v>
      </c>
      <c r="L1437" s="17" t="s">
        <v>78</v>
      </c>
      <c r="M1437" s="13" t="s">
        <v>46</v>
      </c>
      <c r="N1437" s="13">
        <v>1</v>
      </c>
      <c r="O1437" s="13"/>
      <c r="P1437" s="39" t="str">
        <f t="shared" si="339"/>
        <v>MAIN UNIT</v>
      </c>
      <c r="Q1437" s="13" t="s">
        <v>47</v>
      </c>
      <c r="R1437" s="13" t="s">
        <v>48</v>
      </c>
      <c r="S1437" s="13" t="s">
        <v>36</v>
      </c>
      <c r="T1437" s="13" t="s">
        <v>64</v>
      </c>
      <c r="U1437" s="13" t="s">
        <v>65</v>
      </c>
      <c r="V1437" s="13" t="s">
        <v>66</v>
      </c>
      <c r="W1437" s="13" t="s">
        <v>95</v>
      </c>
      <c r="X1437" s="192">
        <v>11530000</v>
      </c>
      <c r="Y1437" s="196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85">
        <f t="shared" si="340"/>
        <v>81217.319999999992</v>
      </c>
      <c r="AD1437" s="141">
        <v>0.12</v>
      </c>
      <c r="AE1437" s="186">
        <f t="shared" si="341"/>
        <v>0</v>
      </c>
      <c r="AF1437" s="186" t="str">
        <f>IF(AND(COUNTIFS($J$18:J1437,J1437)=1,AE1437=1),1,"")</f>
        <v/>
      </c>
      <c r="AG1437" s="186" t="str">
        <f>IF(C1437="","",IF(AND(COUNTIFS($J$18:J1437,J1437)=1,C1437&lt;&gt;""),1,""))</f>
        <v/>
      </c>
      <c r="AH1437" s="186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214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35</v>
      </c>
      <c r="B1438" s="179">
        <v>2020</v>
      </c>
      <c r="C1438" s="179">
        <v>12</v>
      </c>
      <c r="D1438" s="39" t="str">
        <f t="shared" si="335"/>
        <v>Q3</v>
      </c>
      <c r="E1438" s="13" t="s">
        <v>170</v>
      </c>
      <c r="F1438" s="13" t="s">
        <v>170</v>
      </c>
      <c r="G1438" s="179" t="s">
        <v>170</v>
      </c>
      <c r="H1438" s="191"/>
      <c r="I1438" s="39" t="str">
        <f t="shared" si="338"/>
        <v>Cancel</v>
      </c>
      <c r="J1438" s="191" t="s">
        <v>1552</v>
      </c>
      <c r="K1438" s="191" t="s">
        <v>558</v>
      </c>
      <c r="L1438" s="17" t="s">
        <v>78</v>
      </c>
      <c r="M1438" s="13" t="s">
        <v>46</v>
      </c>
      <c r="N1438" s="13">
        <v>1</v>
      </c>
      <c r="O1438" s="13"/>
      <c r="P1438" s="39" t="str">
        <f t="shared" si="339"/>
        <v>MAIN UNIT</v>
      </c>
      <c r="Q1438" s="13" t="s">
        <v>47</v>
      </c>
      <c r="R1438" s="13" t="s">
        <v>48</v>
      </c>
      <c r="S1438" s="13" t="s">
        <v>36</v>
      </c>
      <c r="T1438" s="13" t="s">
        <v>64</v>
      </c>
      <c r="U1438" s="13" t="s">
        <v>65</v>
      </c>
      <c r="V1438" s="13" t="s">
        <v>66</v>
      </c>
      <c r="W1438" s="13" t="s">
        <v>95</v>
      </c>
      <c r="X1438" s="192">
        <v>11530000</v>
      </c>
      <c r="Y1438" s="196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85">
        <f t="shared" si="340"/>
        <v>81217.319999999992</v>
      </c>
      <c r="AD1438" s="141">
        <v>0.12</v>
      </c>
      <c r="AE1438" s="186">
        <f t="shared" si="341"/>
        <v>0</v>
      </c>
      <c r="AF1438" s="186" t="str">
        <f>IF(AND(COUNTIFS($J$18:J1438,J1438)=1,AE1438=1),1,"")</f>
        <v/>
      </c>
      <c r="AG1438" s="186" t="str">
        <f>IF(C1438="","",IF(AND(COUNTIFS($J$18:J1438,J1438)=1,C1438&lt;&gt;""),1,""))</f>
        <v/>
      </c>
      <c r="AH1438" s="186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214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35</v>
      </c>
      <c r="B1439" s="179">
        <v>2020</v>
      </c>
      <c r="C1439" s="179">
        <v>12</v>
      </c>
      <c r="D1439" s="39" t="str">
        <f t="shared" si="335"/>
        <v>Q3</v>
      </c>
      <c r="E1439" s="13" t="s">
        <v>170</v>
      </c>
      <c r="F1439" s="13" t="s">
        <v>170</v>
      </c>
      <c r="G1439" s="179" t="s">
        <v>170</v>
      </c>
      <c r="H1439" s="191"/>
      <c r="I1439" s="39" t="str">
        <f t="shared" si="338"/>
        <v>Cancel</v>
      </c>
      <c r="J1439" s="191" t="s">
        <v>1552</v>
      </c>
      <c r="K1439" s="191" t="s">
        <v>558</v>
      </c>
      <c r="L1439" s="17" t="s">
        <v>54</v>
      </c>
      <c r="M1439" s="13" t="s">
        <v>46</v>
      </c>
      <c r="N1439" s="13">
        <v>1</v>
      </c>
      <c r="O1439" s="13"/>
      <c r="P1439" s="39" t="str">
        <f t="shared" si="339"/>
        <v>MAIN UNIT</v>
      </c>
      <c r="Q1439" s="13" t="s">
        <v>47</v>
      </c>
      <c r="R1439" s="13" t="s">
        <v>48</v>
      </c>
      <c r="S1439" s="13" t="s">
        <v>36</v>
      </c>
      <c r="T1439" s="13" t="s">
        <v>64</v>
      </c>
      <c r="U1439" s="13" t="s">
        <v>65</v>
      </c>
      <c r="V1439" s="13" t="s">
        <v>66</v>
      </c>
      <c r="W1439" s="13" t="s">
        <v>95</v>
      </c>
      <c r="X1439" s="192">
        <v>7500000</v>
      </c>
      <c r="Y1439" s="196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85">
        <f t="shared" si="340"/>
        <v>52830</v>
      </c>
      <c r="AD1439" s="141">
        <v>0.12</v>
      </c>
      <c r="AE1439" s="186">
        <f t="shared" si="341"/>
        <v>0</v>
      </c>
      <c r="AF1439" s="186" t="str">
        <f>IF(AND(COUNTIFS($J$18:J1439,J1439)=1,AE1439=1),1,"")</f>
        <v/>
      </c>
      <c r="AG1439" s="186" t="str">
        <f>IF(C1439="","",IF(AND(COUNTIFS($J$18:J1439,J1439)=1,C1439&lt;&gt;""),1,""))</f>
        <v/>
      </c>
      <c r="AH1439" s="186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214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35</v>
      </c>
      <c r="B1440" s="179">
        <v>2020</v>
      </c>
      <c r="C1440" s="179">
        <v>12</v>
      </c>
      <c r="D1440" s="39" t="str">
        <f t="shared" si="335"/>
        <v>Q3</v>
      </c>
      <c r="E1440" s="13" t="s">
        <v>170</v>
      </c>
      <c r="F1440" s="13" t="s">
        <v>170</v>
      </c>
      <c r="G1440" s="179" t="s">
        <v>170</v>
      </c>
      <c r="H1440" s="191"/>
      <c r="I1440" s="39" t="str">
        <f t="shared" si="338"/>
        <v>Cancel</v>
      </c>
      <c r="J1440" s="191" t="s">
        <v>1552</v>
      </c>
      <c r="K1440" s="191" t="s">
        <v>558</v>
      </c>
      <c r="L1440" s="17" t="s">
        <v>54</v>
      </c>
      <c r="M1440" s="13" t="s">
        <v>46</v>
      </c>
      <c r="N1440" s="13">
        <v>1</v>
      </c>
      <c r="O1440" s="13"/>
      <c r="P1440" s="39" t="str">
        <f t="shared" si="339"/>
        <v>MAIN UNIT</v>
      </c>
      <c r="Q1440" s="13" t="s">
        <v>47</v>
      </c>
      <c r="R1440" s="13" t="s">
        <v>48</v>
      </c>
      <c r="S1440" s="13" t="s">
        <v>36</v>
      </c>
      <c r="T1440" s="13" t="s">
        <v>64</v>
      </c>
      <c r="U1440" s="13" t="s">
        <v>65</v>
      </c>
      <c r="V1440" s="13" t="s">
        <v>66</v>
      </c>
      <c r="W1440" s="13" t="s">
        <v>95</v>
      </c>
      <c r="X1440" s="192">
        <v>7500000</v>
      </c>
      <c r="Y1440" s="196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85">
        <f t="shared" si="340"/>
        <v>52830</v>
      </c>
      <c r="AD1440" s="141">
        <v>0.12</v>
      </c>
      <c r="AE1440" s="186">
        <f t="shared" si="341"/>
        <v>0</v>
      </c>
      <c r="AF1440" s="186" t="str">
        <f>IF(AND(COUNTIFS($J$18:J1440,J1440)=1,AE1440=1),1,"")</f>
        <v/>
      </c>
      <c r="AG1440" s="186" t="str">
        <f>IF(C1440="","",IF(AND(COUNTIFS($J$18:J1440,J1440)=1,C1440&lt;&gt;""),1,""))</f>
        <v/>
      </c>
      <c r="AH1440" s="186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214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35</v>
      </c>
      <c r="B1441" s="179">
        <v>2020</v>
      </c>
      <c r="C1441" s="179">
        <v>12</v>
      </c>
      <c r="D1441" s="39" t="str">
        <f t="shared" si="335"/>
        <v>Q3</v>
      </c>
      <c r="E1441" s="13" t="s">
        <v>170</v>
      </c>
      <c r="F1441" s="13" t="s">
        <v>170</v>
      </c>
      <c r="G1441" s="179" t="s">
        <v>170</v>
      </c>
      <c r="H1441" s="191"/>
      <c r="I1441" s="39" t="str">
        <f t="shared" si="338"/>
        <v>Cancel</v>
      </c>
      <c r="J1441" s="191" t="s">
        <v>1552</v>
      </c>
      <c r="K1441" s="191" t="s">
        <v>558</v>
      </c>
      <c r="L1441" s="17" t="s">
        <v>54</v>
      </c>
      <c r="M1441" s="13" t="s">
        <v>46</v>
      </c>
      <c r="N1441" s="13">
        <v>1</v>
      </c>
      <c r="O1441" s="13"/>
      <c r="P1441" s="39" t="str">
        <f t="shared" si="339"/>
        <v>MAIN UNIT</v>
      </c>
      <c r="Q1441" s="13" t="s">
        <v>47</v>
      </c>
      <c r="R1441" s="13" t="s">
        <v>48</v>
      </c>
      <c r="S1441" s="13" t="s">
        <v>36</v>
      </c>
      <c r="T1441" s="13" t="s">
        <v>64</v>
      </c>
      <c r="U1441" s="13" t="s">
        <v>65</v>
      </c>
      <c r="V1441" s="13" t="s">
        <v>66</v>
      </c>
      <c r="W1441" s="13" t="s">
        <v>95</v>
      </c>
      <c r="X1441" s="192">
        <v>7500000</v>
      </c>
      <c r="Y1441" s="196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85">
        <f t="shared" si="340"/>
        <v>52830</v>
      </c>
      <c r="AD1441" s="141">
        <v>0.12</v>
      </c>
      <c r="AE1441" s="186">
        <f t="shared" si="341"/>
        <v>0</v>
      </c>
      <c r="AF1441" s="186" t="str">
        <f>IF(AND(COUNTIFS($J$18:J1441,J1441)=1,AE1441=1),1,"")</f>
        <v/>
      </c>
      <c r="AG1441" s="186" t="str">
        <f>IF(C1441="","",IF(AND(COUNTIFS($J$18:J1441,J1441)=1,C1441&lt;&gt;""),1,""))</f>
        <v/>
      </c>
      <c r="AH1441" s="186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214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35</v>
      </c>
      <c r="B1442" s="179">
        <v>2020</v>
      </c>
      <c r="C1442" s="179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170</v>
      </c>
      <c r="F1442" s="13" t="s">
        <v>170</v>
      </c>
      <c r="G1442" s="179" t="s">
        <v>170</v>
      </c>
      <c r="H1442" s="191"/>
      <c r="I1442" s="39" t="str">
        <f t="shared" si="338"/>
        <v>Cancel</v>
      </c>
      <c r="J1442" s="191" t="s">
        <v>1552</v>
      </c>
      <c r="K1442" s="191" t="s">
        <v>558</v>
      </c>
      <c r="L1442" s="17" t="s">
        <v>54</v>
      </c>
      <c r="M1442" s="13" t="s">
        <v>46</v>
      </c>
      <c r="N1442" s="13">
        <v>1</v>
      </c>
      <c r="O1442" s="13"/>
      <c r="P1442" s="39" t="str">
        <f t="shared" si="339"/>
        <v>MAIN UNIT</v>
      </c>
      <c r="Q1442" s="13" t="s">
        <v>47</v>
      </c>
      <c r="R1442" s="13" t="s">
        <v>48</v>
      </c>
      <c r="S1442" s="13" t="s">
        <v>36</v>
      </c>
      <c r="T1442" s="13" t="s">
        <v>64</v>
      </c>
      <c r="U1442" s="13" t="s">
        <v>65</v>
      </c>
      <c r="V1442" s="13" t="s">
        <v>66</v>
      </c>
      <c r="W1442" s="13" t="s">
        <v>95</v>
      </c>
      <c r="X1442" s="192">
        <v>7500000</v>
      </c>
      <c r="Y1442" s="196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85">
        <f t="shared" si="340"/>
        <v>52830</v>
      </c>
      <c r="AD1442" s="141">
        <v>0.12</v>
      </c>
      <c r="AE1442" s="186">
        <f t="shared" si="341"/>
        <v>0</v>
      </c>
      <c r="AF1442" s="186" t="str">
        <f>IF(AND(COUNTIFS($J$18:J1442,J1442)=1,AE1442=1),1,"")</f>
        <v/>
      </c>
      <c r="AG1442" s="186" t="str">
        <f>IF(C1442="","",IF(AND(COUNTIFS($J$18:J1442,J1442)=1,C1442&lt;&gt;""),1,""))</f>
        <v/>
      </c>
      <c r="AH1442" s="186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214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170</v>
      </c>
      <c r="B1443" s="179">
        <v>2020</v>
      </c>
      <c r="C1443" s="179">
        <v>12</v>
      </c>
      <c r="D1443" s="39" t="str">
        <f t="shared" si="351"/>
        <v>Q3</v>
      </c>
      <c r="E1443" s="13" t="s">
        <v>170</v>
      </c>
      <c r="F1443" s="13" t="s">
        <v>170</v>
      </c>
      <c r="G1443" s="179" t="s">
        <v>170</v>
      </c>
      <c r="H1443" s="191"/>
      <c r="I1443" s="39" t="str">
        <f t="shared" si="338"/>
        <v>Cancel</v>
      </c>
      <c r="J1443" s="191" t="s">
        <v>1553</v>
      </c>
      <c r="K1443" s="191" t="s">
        <v>1519</v>
      </c>
      <c r="L1443" s="17" t="s">
        <v>78</v>
      </c>
      <c r="M1443" s="13" t="s">
        <v>46</v>
      </c>
      <c r="N1443" s="13">
        <v>1</v>
      </c>
      <c r="O1443" s="13"/>
      <c r="P1443" s="39" t="str">
        <f t="shared" si="339"/>
        <v>MAIN UNIT</v>
      </c>
      <c r="Q1443" s="13" t="s">
        <v>55</v>
      </c>
      <c r="R1443" s="13" t="s">
        <v>48</v>
      </c>
      <c r="S1443" s="13" t="s">
        <v>36</v>
      </c>
      <c r="T1443" s="13" t="s">
        <v>64</v>
      </c>
      <c r="U1443" s="13" t="s">
        <v>65</v>
      </c>
      <c r="V1443" s="13" t="s">
        <v>113</v>
      </c>
      <c r="W1443" s="13" t="s">
        <v>95</v>
      </c>
      <c r="X1443" s="192">
        <v>12400000</v>
      </c>
      <c r="Y1443" s="196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85">
        <f t="shared" si="340"/>
        <v>106689.59999999999</v>
      </c>
      <c r="AD1443" s="141">
        <v>0.12</v>
      </c>
      <c r="AE1443" s="186">
        <f t="shared" si="341"/>
        <v>1</v>
      </c>
      <c r="AF1443" s="186">
        <f>IF(AND(COUNTIFS($J$18:J1443,J1443)=1,AE1443=1),1,"")</f>
        <v>1</v>
      </c>
      <c r="AG1443" s="186">
        <f>IF(C1443="","",IF(AND(COUNTIFS($J$18:J1443,J1443)=1,C1443&lt;&gt;""),1,""))</f>
        <v>1</v>
      </c>
      <c r="AH1443" s="186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214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170</v>
      </c>
      <c r="B1444" s="179">
        <v>2020</v>
      </c>
      <c r="C1444" s="179">
        <v>12</v>
      </c>
      <c r="D1444" s="39" t="str">
        <f t="shared" si="351"/>
        <v>Q3</v>
      </c>
      <c r="E1444" s="13" t="s">
        <v>170</v>
      </c>
      <c r="F1444" s="13" t="s">
        <v>170</v>
      </c>
      <c r="G1444" s="179" t="s">
        <v>170</v>
      </c>
      <c r="H1444" s="191"/>
      <c r="I1444" s="39" t="str">
        <f t="shared" si="338"/>
        <v>Cancel</v>
      </c>
      <c r="J1444" s="191" t="s">
        <v>1553</v>
      </c>
      <c r="K1444" s="191" t="s">
        <v>1519</v>
      </c>
      <c r="L1444" s="17" t="s">
        <v>78</v>
      </c>
      <c r="M1444" s="13" t="s">
        <v>46</v>
      </c>
      <c r="N1444" s="13">
        <v>1</v>
      </c>
      <c r="O1444" s="13"/>
      <c r="P1444" s="39" t="str">
        <f t="shared" si="339"/>
        <v>MAIN UNIT</v>
      </c>
      <c r="Q1444" s="13" t="s">
        <v>55</v>
      </c>
      <c r="R1444" s="13" t="s">
        <v>48</v>
      </c>
      <c r="S1444" s="13" t="s">
        <v>36</v>
      </c>
      <c r="T1444" s="13" t="s">
        <v>64</v>
      </c>
      <c r="U1444" s="13" t="s">
        <v>65</v>
      </c>
      <c r="V1444" s="13" t="s">
        <v>113</v>
      </c>
      <c r="W1444" s="13" t="s">
        <v>95</v>
      </c>
      <c r="X1444" s="192">
        <v>12400000</v>
      </c>
      <c r="Y1444" s="196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85">
        <f t="shared" si="340"/>
        <v>106689.59999999999</v>
      </c>
      <c r="AD1444" s="141">
        <v>0.12</v>
      </c>
      <c r="AE1444" s="186">
        <f t="shared" si="341"/>
        <v>1</v>
      </c>
      <c r="AF1444" s="186" t="str">
        <f>IF(AND(COUNTIFS($J$18:J1444,J1444)=1,AE1444=1),1,"")</f>
        <v/>
      </c>
      <c r="AG1444" s="186" t="str">
        <f>IF(C1444="","",IF(AND(COUNTIFS($J$18:J1444,J1444)=1,C1444&lt;&gt;""),1,""))</f>
        <v/>
      </c>
      <c r="AH1444" s="186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214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170</v>
      </c>
      <c r="B1445" s="179">
        <v>2020</v>
      </c>
      <c r="C1445" s="179">
        <v>12</v>
      </c>
      <c r="D1445" s="39" t="str">
        <f t="shared" si="351"/>
        <v>Q3</v>
      </c>
      <c r="E1445" s="13" t="s">
        <v>170</v>
      </c>
      <c r="F1445" s="13" t="s">
        <v>170</v>
      </c>
      <c r="G1445" s="179" t="s">
        <v>170</v>
      </c>
      <c r="H1445" s="191"/>
      <c r="I1445" s="39" t="str">
        <f t="shared" si="338"/>
        <v>Cancel</v>
      </c>
      <c r="J1445" s="191" t="s">
        <v>1553</v>
      </c>
      <c r="K1445" s="191" t="s">
        <v>1519</v>
      </c>
      <c r="L1445" s="17" t="s">
        <v>78</v>
      </c>
      <c r="M1445" s="13" t="s">
        <v>46</v>
      </c>
      <c r="N1445" s="13">
        <v>1</v>
      </c>
      <c r="O1445" s="13"/>
      <c r="P1445" s="39" t="str">
        <f t="shared" si="339"/>
        <v>MAIN UNIT</v>
      </c>
      <c r="Q1445" s="13" t="s">
        <v>55</v>
      </c>
      <c r="R1445" s="13" t="s">
        <v>48</v>
      </c>
      <c r="S1445" s="13" t="s">
        <v>36</v>
      </c>
      <c r="T1445" s="13" t="s">
        <v>64</v>
      </c>
      <c r="U1445" s="13" t="s">
        <v>65</v>
      </c>
      <c r="V1445" s="13" t="s">
        <v>113</v>
      </c>
      <c r="W1445" s="13" t="s">
        <v>95</v>
      </c>
      <c r="X1445" s="192">
        <v>12400000</v>
      </c>
      <c r="Y1445" s="196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85">
        <f t="shared" si="340"/>
        <v>106689.59999999999</v>
      </c>
      <c r="AD1445" s="141">
        <v>0.12</v>
      </c>
      <c r="AE1445" s="186">
        <f t="shared" si="341"/>
        <v>1</v>
      </c>
      <c r="AF1445" s="186" t="str">
        <f>IF(AND(COUNTIFS($J$18:J1445,J1445)=1,AE1445=1),1,"")</f>
        <v/>
      </c>
      <c r="AG1445" s="186" t="str">
        <f>IF(C1445="","",IF(AND(COUNTIFS($J$18:J1445,J1445)=1,C1445&lt;&gt;""),1,""))</f>
        <v/>
      </c>
      <c r="AH1445" s="186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214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170</v>
      </c>
      <c r="B1446" s="179">
        <v>2020</v>
      </c>
      <c r="C1446" s="179">
        <v>12</v>
      </c>
      <c r="D1446" s="39" t="str">
        <f t="shared" si="351"/>
        <v>Q3</v>
      </c>
      <c r="E1446" s="13" t="s">
        <v>170</v>
      </c>
      <c r="F1446" s="13" t="s">
        <v>170</v>
      </c>
      <c r="G1446" s="179" t="s">
        <v>170</v>
      </c>
      <c r="H1446" s="191"/>
      <c r="I1446" s="39" t="str">
        <f t="shared" si="338"/>
        <v>Cancel</v>
      </c>
      <c r="J1446" s="191" t="s">
        <v>1553</v>
      </c>
      <c r="K1446" s="191" t="s">
        <v>1519</v>
      </c>
      <c r="L1446" s="17" t="s">
        <v>78</v>
      </c>
      <c r="M1446" s="13" t="s">
        <v>46</v>
      </c>
      <c r="N1446" s="13">
        <v>1</v>
      </c>
      <c r="O1446" s="13"/>
      <c r="P1446" s="39" t="str">
        <f t="shared" si="339"/>
        <v>MAIN UNIT</v>
      </c>
      <c r="Q1446" s="13" t="s">
        <v>55</v>
      </c>
      <c r="R1446" s="13" t="s">
        <v>48</v>
      </c>
      <c r="S1446" s="13" t="s">
        <v>36</v>
      </c>
      <c r="T1446" s="13" t="s">
        <v>64</v>
      </c>
      <c r="U1446" s="13" t="s">
        <v>65</v>
      </c>
      <c r="V1446" s="13" t="s">
        <v>113</v>
      </c>
      <c r="W1446" s="13" t="s">
        <v>95</v>
      </c>
      <c r="X1446" s="192">
        <v>12400000</v>
      </c>
      <c r="Y1446" s="196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85">
        <f t="shared" si="340"/>
        <v>106689.59999999999</v>
      </c>
      <c r="AD1446" s="141">
        <v>0.12</v>
      </c>
      <c r="AE1446" s="186">
        <f t="shared" si="341"/>
        <v>1</v>
      </c>
      <c r="AF1446" s="186" t="str">
        <f>IF(AND(COUNTIFS($J$18:J1446,J1446)=1,AE1446=1),1,"")</f>
        <v/>
      </c>
      <c r="AG1446" s="186" t="str">
        <f>IF(C1446="","",IF(AND(COUNTIFS($J$18:J1446,J1446)=1,C1446&lt;&gt;""),1,""))</f>
        <v/>
      </c>
      <c r="AH1446" s="186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214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170</v>
      </c>
      <c r="B1447" s="179">
        <v>2020</v>
      </c>
      <c r="C1447" s="179">
        <v>12</v>
      </c>
      <c r="D1447" s="39" t="str">
        <f t="shared" si="351"/>
        <v>Q3</v>
      </c>
      <c r="E1447" s="13" t="s">
        <v>170</v>
      </c>
      <c r="F1447" s="13" t="s">
        <v>170</v>
      </c>
      <c r="G1447" s="179" t="s">
        <v>170</v>
      </c>
      <c r="H1447" s="191"/>
      <c r="I1447" s="39" t="str">
        <f t="shared" si="338"/>
        <v>Cancel</v>
      </c>
      <c r="J1447" s="191" t="s">
        <v>1553</v>
      </c>
      <c r="K1447" s="191" t="s">
        <v>1519</v>
      </c>
      <c r="L1447" s="17" t="s">
        <v>54</v>
      </c>
      <c r="M1447" s="13" t="s">
        <v>46</v>
      </c>
      <c r="N1447" s="13">
        <v>1</v>
      </c>
      <c r="O1447" s="13"/>
      <c r="P1447" s="39" t="str">
        <f t="shared" si="339"/>
        <v>MAIN UNIT</v>
      </c>
      <c r="Q1447" s="13" t="s">
        <v>55</v>
      </c>
      <c r="R1447" s="13" t="s">
        <v>48</v>
      </c>
      <c r="S1447" s="13" t="s">
        <v>36</v>
      </c>
      <c r="T1447" s="13" t="s">
        <v>64</v>
      </c>
      <c r="U1447" s="13" t="s">
        <v>65</v>
      </c>
      <c r="V1447" s="13" t="s">
        <v>113</v>
      </c>
      <c r="W1447" s="13" t="s">
        <v>95</v>
      </c>
      <c r="X1447" s="192">
        <v>8518000</v>
      </c>
      <c r="Y1447" s="196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85">
        <f t="shared" si="340"/>
        <v>73288.871999999988</v>
      </c>
      <c r="AD1447" s="141">
        <v>0.12</v>
      </c>
      <c r="AE1447" s="186">
        <f t="shared" si="341"/>
        <v>1</v>
      </c>
      <c r="AF1447" s="186" t="str">
        <f>IF(AND(COUNTIFS($J$18:J1447,J1447)=1,AE1447=1),1,"")</f>
        <v/>
      </c>
      <c r="AG1447" s="186" t="str">
        <f>IF(C1447="","",IF(AND(COUNTIFS($J$18:J1447,J1447)=1,C1447&lt;&gt;""),1,""))</f>
        <v/>
      </c>
      <c r="AH1447" s="186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214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170</v>
      </c>
      <c r="B1448" s="179">
        <v>2020</v>
      </c>
      <c r="C1448" s="179">
        <v>12</v>
      </c>
      <c r="D1448" s="39" t="str">
        <f t="shared" si="351"/>
        <v>Q3</v>
      </c>
      <c r="E1448" s="13" t="s">
        <v>170</v>
      </c>
      <c r="F1448" s="13" t="s">
        <v>170</v>
      </c>
      <c r="G1448" s="179" t="s">
        <v>170</v>
      </c>
      <c r="H1448" s="191"/>
      <c r="I1448" s="39" t="str">
        <f t="shared" si="338"/>
        <v>Cancel</v>
      </c>
      <c r="J1448" s="191" t="s">
        <v>1553</v>
      </c>
      <c r="K1448" s="191" t="s">
        <v>1519</v>
      </c>
      <c r="L1448" s="17" t="s">
        <v>54</v>
      </c>
      <c r="M1448" s="13" t="s">
        <v>46</v>
      </c>
      <c r="N1448" s="13">
        <v>1</v>
      </c>
      <c r="O1448" s="13"/>
      <c r="P1448" s="39" t="str">
        <f t="shared" si="339"/>
        <v>MAIN UNIT</v>
      </c>
      <c r="Q1448" s="13" t="s">
        <v>55</v>
      </c>
      <c r="R1448" s="13" t="s">
        <v>48</v>
      </c>
      <c r="S1448" s="13" t="s">
        <v>36</v>
      </c>
      <c r="T1448" s="13" t="s">
        <v>64</v>
      </c>
      <c r="U1448" s="13" t="s">
        <v>65</v>
      </c>
      <c r="V1448" s="13" t="s">
        <v>113</v>
      </c>
      <c r="W1448" s="13" t="s">
        <v>95</v>
      </c>
      <c r="X1448" s="192">
        <v>8518000</v>
      </c>
      <c r="Y1448" s="196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85">
        <f t="shared" si="340"/>
        <v>73288.871999999988</v>
      </c>
      <c r="AD1448" s="141">
        <v>0.12</v>
      </c>
      <c r="AE1448" s="186">
        <f t="shared" si="341"/>
        <v>1</v>
      </c>
      <c r="AF1448" s="186" t="str">
        <f>IF(AND(COUNTIFS($J$18:J1448,J1448)=1,AE1448=1),1,"")</f>
        <v/>
      </c>
      <c r="AG1448" s="186" t="str">
        <f>IF(C1448="","",IF(AND(COUNTIFS($J$18:J1448,J1448)=1,C1448&lt;&gt;""),1,""))</f>
        <v/>
      </c>
      <c r="AH1448" s="186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214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35</v>
      </c>
      <c r="B1449" s="179">
        <v>2021</v>
      </c>
      <c r="C1449" s="179">
        <v>1</v>
      </c>
      <c r="D1449" s="39" t="str">
        <f t="shared" si="351"/>
        <v>Q4</v>
      </c>
      <c r="E1449" s="13" t="s">
        <v>35</v>
      </c>
      <c r="F1449" s="179">
        <v>2021</v>
      </c>
      <c r="G1449" s="179">
        <v>1</v>
      </c>
      <c r="H1449" s="191"/>
      <c r="I1449" s="39" t="str">
        <f t="shared" si="338"/>
        <v>Q4</v>
      </c>
      <c r="J1449" s="191" t="s">
        <v>1554</v>
      </c>
      <c r="K1449" s="191" t="s">
        <v>1555</v>
      </c>
      <c r="L1449" s="17" t="s">
        <v>54</v>
      </c>
      <c r="M1449" s="13" t="s">
        <v>46</v>
      </c>
      <c r="N1449" s="13">
        <v>1</v>
      </c>
      <c r="O1449" s="13"/>
      <c r="P1449" s="39" t="str">
        <f t="shared" si="339"/>
        <v>MAIN UNIT</v>
      </c>
      <c r="Q1449" s="13" t="s">
        <v>47</v>
      </c>
      <c r="R1449" s="13" t="s">
        <v>48</v>
      </c>
      <c r="S1449" s="13" t="s">
        <v>36</v>
      </c>
      <c r="T1449" s="13" t="s">
        <v>64</v>
      </c>
      <c r="U1449" s="13" t="s">
        <v>65</v>
      </c>
      <c r="V1449" s="13" t="s">
        <v>113</v>
      </c>
      <c r="W1449" s="13" t="s">
        <v>95</v>
      </c>
      <c r="X1449" s="192">
        <v>7771400</v>
      </c>
      <c r="Y1449" s="196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85">
        <f t="shared" si="340"/>
        <v>97285.493759999983</v>
      </c>
      <c r="AD1449" s="141">
        <v>0.16300000000000001</v>
      </c>
      <c r="AE1449" s="186">
        <f t="shared" si="341"/>
        <v>0</v>
      </c>
      <c r="AF1449" s="186" t="str">
        <f>IF(AND(COUNTIFS($J$18:J1449,J1449)=1,AE1449=1),1,"")</f>
        <v/>
      </c>
      <c r="AG1449" s="186">
        <f>IF(C1449="","",IF(AND(COUNTIFS($J$18:J1449,J1449)=1,C1449&lt;&gt;""),1,""))</f>
        <v>1</v>
      </c>
      <c r="AH1449" s="186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214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35</v>
      </c>
      <c r="B1450" s="179">
        <v>2021</v>
      </c>
      <c r="C1450" s="179">
        <v>1</v>
      </c>
      <c r="D1450" s="39" t="str">
        <f t="shared" si="351"/>
        <v>Q4</v>
      </c>
      <c r="E1450" s="13" t="s">
        <v>35</v>
      </c>
      <c r="F1450" s="179">
        <v>2021</v>
      </c>
      <c r="G1450" s="179">
        <v>1</v>
      </c>
      <c r="H1450" s="191"/>
      <c r="I1450" s="39" t="str">
        <f t="shared" si="338"/>
        <v>Q4</v>
      </c>
      <c r="J1450" s="191" t="s">
        <v>1554</v>
      </c>
      <c r="K1450" s="191" t="s">
        <v>1555</v>
      </c>
      <c r="L1450" s="17" t="s">
        <v>54</v>
      </c>
      <c r="M1450" s="13" t="s">
        <v>46</v>
      </c>
      <c r="N1450" s="13">
        <v>1</v>
      </c>
      <c r="O1450" s="13"/>
      <c r="P1450" s="39" t="str">
        <f t="shared" si="339"/>
        <v>MAIN UNIT</v>
      </c>
      <c r="Q1450" s="13" t="s">
        <v>47</v>
      </c>
      <c r="R1450" s="13" t="s">
        <v>48</v>
      </c>
      <c r="S1450" s="13" t="s">
        <v>36</v>
      </c>
      <c r="T1450" s="13" t="s">
        <v>64</v>
      </c>
      <c r="U1450" s="13" t="s">
        <v>65</v>
      </c>
      <c r="V1450" s="13" t="s">
        <v>113</v>
      </c>
      <c r="W1450" s="13" t="s">
        <v>95</v>
      </c>
      <c r="X1450" s="192">
        <v>7771400</v>
      </c>
      <c r="Y1450" s="196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85">
        <f t="shared" si="340"/>
        <v>97285.493759999983</v>
      </c>
      <c r="AD1450" s="141">
        <v>0.16300000000000001</v>
      </c>
      <c r="AE1450" s="186">
        <f t="shared" si="341"/>
        <v>0</v>
      </c>
      <c r="AF1450" s="186" t="str">
        <f>IF(AND(COUNTIFS($J$18:J1450,J1450)=1,AE1450=1),1,"")</f>
        <v/>
      </c>
      <c r="AG1450" s="186" t="str">
        <f>IF(C1450="","",IF(AND(COUNTIFS($J$18:J1450,J1450)=1,C1450&lt;&gt;""),1,""))</f>
        <v/>
      </c>
      <c r="AH1450" s="186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214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35</v>
      </c>
      <c r="B1451" s="179">
        <v>2021</v>
      </c>
      <c r="C1451" s="179">
        <v>1</v>
      </c>
      <c r="D1451" s="39" t="str">
        <f t="shared" si="351"/>
        <v>Q4</v>
      </c>
      <c r="E1451" s="13" t="s">
        <v>35</v>
      </c>
      <c r="F1451" s="179">
        <v>2021</v>
      </c>
      <c r="G1451" s="179">
        <v>3</v>
      </c>
      <c r="H1451" s="191"/>
      <c r="I1451" s="39" t="str">
        <f t="shared" si="338"/>
        <v>Q4</v>
      </c>
      <c r="J1451" s="191" t="s">
        <v>1556</v>
      </c>
      <c r="K1451" s="191" t="s">
        <v>1557</v>
      </c>
      <c r="L1451" s="17" t="s">
        <v>78</v>
      </c>
      <c r="M1451" s="13" t="s">
        <v>46</v>
      </c>
      <c r="N1451" s="13">
        <v>1</v>
      </c>
      <c r="O1451" s="13"/>
      <c r="P1451" s="39" t="str">
        <f t="shared" si="339"/>
        <v>MAIN UNIT</v>
      </c>
      <c r="Q1451" s="13" t="s">
        <v>47</v>
      </c>
      <c r="R1451" s="13" t="s">
        <v>48</v>
      </c>
      <c r="S1451" s="13" t="s">
        <v>37</v>
      </c>
      <c r="T1451" s="13" t="s">
        <v>154</v>
      </c>
      <c r="U1451" s="13" t="s">
        <v>57</v>
      </c>
      <c r="V1451" s="13" t="s">
        <v>88</v>
      </c>
      <c r="W1451" s="13" t="s">
        <v>50</v>
      </c>
      <c r="X1451" s="192">
        <v>900000</v>
      </c>
      <c r="Y1451" s="196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85">
        <f t="shared" si="340"/>
        <v>127497.34513274336</v>
      </c>
      <c r="AD1451" s="141">
        <v>0.13339999999999999</v>
      </c>
      <c r="AE1451" s="186">
        <f t="shared" si="341"/>
        <v>0</v>
      </c>
      <c r="AF1451" s="186" t="str">
        <f>IF(AND(COUNTIFS($J$18:J1451,J1451)=1,AE1451=1),1,"")</f>
        <v/>
      </c>
      <c r="AG1451" s="186">
        <f>IF(C1451="","",IF(AND(COUNTIFS($J$18:J1451,J1451)=1,C1451&lt;&gt;""),1,""))</f>
        <v>1</v>
      </c>
      <c r="AH1451" s="186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214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35</v>
      </c>
      <c r="B1452" s="179">
        <v>2021</v>
      </c>
      <c r="C1452" s="179">
        <v>1</v>
      </c>
      <c r="D1452" s="39" t="str">
        <f t="shared" si="351"/>
        <v>Q4</v>
      </c>
      <c r="E1452" s="13" t="s">
        <v>35</v>
      </c>
      <c r="F1452" s="179">
        <v>2021</v>
      </c>
      <c r="G1452" s="179">
        <v>3</v>
      </c>
      <c r="H1452" s="191"/>
      <c r="I1452" s="39" t="str">
        <f t="shared" si="338"/>
        <v>Q4</v>
      </c>
      <c r="J1452" s="191" t="s">
        <v>1556</v>
      </c>
      <c r="K1452" s="191" t="s">
        <v>1557</v>
      </c>
      <c r="L1452" s="17" t="s">
        <v>78</v>
      </c>
      <c r="M1452" s="13" t="s">
        <v>46</v>
      </c>
      <c r="N1452" s="13">
        <v>1</v>
      </c>
      <c r="O1452" s="13"/>
      <c r="P1452" s="39" t="str">
        <f t="shared" si="339"/>
        <v>MAIN UNIT</v>
      </c>
      <c r="Q1452" s="13" t="s">
        <v>47</v>
      </c>
      <c r="R1452" s="13" t="s">
        <v>48</v>
      </c>
      <c r="S1452" s="13" t="s">
        <v>37</v>
      </c>
      <c r="T1452" s="13" t="s">
        <v>154</v>
      </c>
      <c r="U1452" s="13" t="s">
        <v>57</v>
      </c>
      <c r="V1452" s="13" t="s">
        <v>88</v>
      </c>
      <c r="W1452" s="13" t="s">
        <v>50</v>
      </c>
      <c r="X1452" s="192">
        <v>900000</v>
      </c>
      <c r="Y1452" s="196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85">
        <f t="shared" si="340"/>
        <v>127497.34513274336</v>
      </c>
      <c r="AD1452" s="141">
        <v>0.13339999999999999</v>
      </c>
      <c r="AE1452" s="186">
        <f t="shared" si="341"/>
        <v>0</v>
      </c>
      <c r="AF1452" s="186" t="str">
        <f>IF(AND(COUNTIFS($J$18:J1452,J1452)=1,AE1452=1),1,"")</f>
        <v/>
      </c>
      <c r="AG1452" s="186" t="str">
        <f>IF(C1452="","",IF(AND(COUNTIFS($J$18:J1452,J1452)=1,C1452&lt;&gt;""),1,""))</f>
        <v/>
      </c>
      <c r="AH1452" s="186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214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35</v>
      </c>
      <c r="B1453" s="179">
        <v>2021</v>
      </c>
      <c r="C1453" s="179">
        <v>1</v>
      </c>
      <c r="D1453" s="39" t="str">
        <f t="shared" si="351"/>
        <v>Q4</v>
      </c>
      <c r="E1453" s="13" t="s">
        <v>35</v>
      </c>
      <c r="F1453" s="179">
        <v>2021</v>
      </c>
      <c r="G1453" s="179">
        <v>3</v>
      </c>
      <c r="H1453" s="191"/>
      <c r="I1453" s="39" t="str">
        <f t="shared" si="338"/>
        <v>Q4</v>
      </c>
      <c r="J1453" s="191" t="s">
        <v>1556</v>
      </c>
      <c r="K1453" s="191" t="s">
        <v>1557</v>
      </c>
      <c r="L1453" s="17" t="s">
        <v>54</v>
      </c>
      <c r="M1453" s="13" t="s">
        <v>46</v>
      </c>
      <c r="N1453" s="13">
        <v>1</v>
      </c>
      <c r="O1453" s="13"/>
      <c r="P1453" s="39" t="str">
        <f t="shared" si="339"/>
        <v>MAIN UNIT</v>
      </c>
      <c r="Q1453" s="13" t="s">
        <v>47</v>
      </c>
      <c r="R1453" s="13" t="s">
        <v>48</v>
      </c>
      <c r="S1453" s="13" t="s">
        <v>37</v>
      </c>
      <c r="T1453" s="13" t="s">
        <v>154</v>
      </c>
      <c r="U1453" s="13" t="s">
        <v>57</v>
      </c>
      <c r="V1453" s="13" t="s">
        <v>88</v>
      </c>
      <c r="W1453" s="13" t="s">
        <v>50</v>
      </c>
      <c r="X1453" s="192">
        <v>705000</v>
      </c>
      <c r="Y1453" s="196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85">
        <f t="shared" si="340"/>
        <v>99872.920353982292</v>
      </c>
      <c r="AD1453" s="141">
        <v>0.13339999999999999</v>
      </c>
      <c r="AE1453" s="186">
        <f t="shared" si="341"/>
        <v>0</v>
      </c>
      <c r="AF1453" s="186" t="str">
        <f>IF(AND(COUNTIFS($J$18:J1453,J1453)=1,AE1453=1),1,"")</f>
        <v/>
      </c>
      <c r="AG1453" s="186" t="str">
        <f>IF(C1453="","",IF(AND(COUNTIFS($J$18:J1453,J1453)=1,C1453&lt;&gt;""),1,""))</f>
        <v/>
      </c>
      <c r="AH1453" s="186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214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35</v>
      </c>
      <c r="B1454" s="179">
        <v>2021</v>
      </c>
      <c r="C1454" s="179">
        <v>1</v>
      </c>
      <c r="D1454" s="39" t="str">
        <f t="shared" si="351"/>
        <v>Q4</v>
      </c>
      <c r="E1454" s="13" t="s">
        <v>35</v>
      </c>
      <c r="F1454" s="179">
        <v>2021</v>
      </c>
      <c r="G1454" s="179">
        <v>3</v>
      </c>
      <c r="H1454" s="191"/>
      <c r="I1454" s="39" t="str">
        <f t="shared" si="338"/>
        <v>Q4</v>
      </c>
      <c r="J1454" s="191" t="s">
        <v>1556</v>
      </c>
      <c r="K1454" s="191" t="s">
        <v>1557</v>
      </c>
      <c r="L1454" s="17" t="s">
        <v>54</v>
      </c>
      <c r="M1454" s="13" t="s">
        <v>46</v>
      </c>
      <c r="N1454" s="13">
        <v>1</v>
      </c>
      <c r="O1454" s="13"/>
      <c r="P1454" s="39" t="str">
        <f t="shared" si="339"/>
        <v>MAIN UNIT</v>
      </c>
      <c r="Q1454" s="13" t="s">
        <v>47</v>
      </c>
      <c r="R1454" s="13" t="s">
        <v>48</v>
      </c>
      <c r="S1454" s="13" t="s">
        <v>37</v>
      </c>
      <c r="T1454" s="13" t="s">
        <v>154</v>
      </c>
      <c r="U1454" s="13" t="s">
        <v>57</v>
      </c>
      <c r="V1454" s="13" t="s">
        <v>88</v>
      </c>
      <c r="W1454" s="13" t="s">
        <v>50</v>
      </c>
      <c r="X1454" s="192">
        <v>705000</v>
      </c>
      <c r="Y1454" s="196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85">
        <f t="shared" si="340"/>
        <v>99872.920353982292</v>
      </c>
      <c r="AD1454" s="141">
        <v>0.13339999999999999</v>
      </c>
      <c r="AE1454" s="186">
        <f t="shared" si="341"/>
        <v>0</v>
      </c>
      <c r="AF1454" s="186" t="str">
        <f>IF(AND(COUNTIFS($J$18:J1454,J1454)=1,AE1454=1),1,"")</f>
        <v/>
      </c>
      <c r="AG1454" s="186" t="str">
        <f>IF(C1454="","",IF(AND(COUNTIFS($J$18:J1454,J1454)=1,C1454&lt;&gt;""),1,""))</f>
        <v/>
      </c>
      <c r="AH1454" s="186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214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35</v>
      </c>
      <c r="B1455" s="179">
        <v>2021</v>
      </c>
      <c r="C1455" s="179">
        <v>1</v>
      </c>
      <c r="D1455" s="39" t="str">
        <f t="shared" si="351"/>
        <v>Q4</v>
      </c>
      <c r="E1455" s="13" t="s">
        <v>35</v>
      </c>
      <c r="F1455" s="179">
        <v>2021</v>
      </c>
      <c r="G1455" s="179">
        <v>3</v>
      </c>
      <c r="H1455" s="191"/>
      <c r="I1455" s="39" t="str">
        <f t="shared" si="338"/>
        <v>Q4</v>
      </c>
      <c r="J1455" s="191" t="s">
        <v>1558</v>
      </c>
      <c r="K1455" s="191" t="s">
        <v>1559</v>
      </c>
      <c r="L1455" s="17" t="s">
        <v>54</v>
      </c>
      <c r="M1455" s="13" t="s">
        <v>46</v>
      </c>
      <c r="N1455" s="13">
        <v>1</v>
      </c>
      <c r="O1455" s="13"/>
      <c r="P1455" s="39" t="str">
        <f t="shared" si="339"/>
        <v>MAIN UNIT</v>
      </c>
      <c r="Q1455" s="13" t="s">
        <v>47</v>
      </c>
      <c r="R1455" s="13" t="s">
        <v>48</v>
      </c>
      <c r="S1455" s="13" t="s">
        <v>37</v>
      </c>
      <c r="T1455" s="13" t="s">
        <v>87</v>
      </c>
      <c r="U1455" s="13" t="s">
        <v>57</v>
      </c>
      <c r="V1455" s="13" t="s">
        <v>649</v>
      </c>
      <c r="W1455" s="13" t="s">
        <v>50</v>
      </c>
      <c r="X1455" s="192">
        <v>657000</v>
      </c>
      <c r="Y1455" s="196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85">
        <f t="shared" si="340"/>
        <v>90491.575221238949</v>
      </c>
      <c r="AD1455" s="141">
        <v>0.12970000000000001</v>
      </c>
      <c r="AE1455" s="186">
        <f t="shared" si="341"/>
        <v>0</v>
      </c>
      <c r="AF1455" s="186" t="str">
        <f>IF(AND(COUNTIFS($J$18:J1455,J1455)=1,AE1455=1),1,"")</f>
        <v/>
      </c>
      <c r="AG1455" s="186">
        <f>IF(C1455="","",IF(AND(COUNTIFS($J$18:J1455,J1455)=1,C1455&lt;&gt;""),1,""))</f>
        <v>1</v>
      </c>
      <c r="AH1455" s="186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214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35</v>
      </c>
      <c r="B1456" s="179">
        <v>2021</v>
      </c>
      <c r="C1456" s="179">
        <v>1</v>
      </c>
      <c r="D1456" s="39" t="str">
        <f t="shared" si="351"/>
        <v>Q4</v>
      </c>
      <c r="E1456" s="13" t="s">
        <v>35</v>
      </c>
      <c r="F1456" s="179">
        <v>2021</v>
      </c>
      <c r="G1456" s="179">
        <v>3</v>
      </c>
      <c r="H1456" s="191"/>
      <c r="I1456" s="39" t="str">
        <f t="shared" si="338"/>
        <v>Q4</v>
      </c>
      <c r="J1456" s="191" t="s">
        <v>1560</v>
      </c>
      <c r="K1456" s="191" t="s">
        <v>1561</v>
      </c>
      <c r="L1456" s="17" t="s">
        <v>54</v>
      </c>
      <c r="M1456" s="13" t="s">
        <v>46</v>
      </c>
      <c r="N1456" s="13">
        <v>1</v>
      </c>
      <c r="O1456" s="13"/>
      <c r="P1456" s="39" t="str">
        <f t="shared" si="339"/>
        <v>MAIN UNIT</v>
      </c>
      <c r="Q1456" s="13" t="s">
        <v>55</v>
      </c>
      <c r="R1456" s="13" t="s">
        <v>48</v>
      </c>
      <c r="S1456" s="13" t="s">
        <v>37</v>
      </c>
      <c r="T1456" s="13" t="s">
        <v>154</v>
      </c>
      <c r="U1456" s="13" t="s">
        <v>75</v>
      </c>
      <c r="V1456" s="13" t="s">
        <v>70</v>
      </c>
      <c r="W1456" s="13" t="s">
        <v>50</v>
      </c>
      <c r="X1456" s="192">
        <v>480000</v>
      </c>
      <c r="Y1456" s="196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85">
        <f t="shared" si="340"/>
        <v>47405.309734513277</v>
      </c>
      <c r="AD1456" s="141">
        <v>9.2999999999999999E-2</v>
      </c>
      <c r="AE1456" s="186">
        <f t="shared" si="341"/>
        <v>1</v>
      </c>
      <c r="AF1456" s="186">
        <f>IF(AND(COUNTIFS($J$18:J1456,J1456)=1,AE1456=1),1,"")</f>
        <v>1</v>
      </c>
      <c r="AG1456" s="186">
        <f>IF(C1456="","",IF(AND(COUNTIFS($J$18:J1456,J1456)=1,C1456&lt;&gt;""),1,""))</f>
        <v>1</v>
      </c>
      <c r="AH1456" s="186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214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35</v>
      </c>
      <c r="B1457" s="179">
        <v>2021</v>
      </c>
      <c r="C1457" s="179">
        <v>1</v>
      </c>
      <c r="D1457" s="39" t="str">
        <f t="shared" si="351"/>
        <v>Q4</v>
      </c>
      <c r="E1457" s="13" t="s">
        <v>35</v>
      </c>
      <c r="F1457" s="179">
        <v>2021</v>
      </c>
      <c r="G1457" s="179">
        <v>3</v>
      </c>
      <c r="H1457" s="191"/>
      <c r="I1457" s="39" t="str">
        <f t="shared" si="338"/>
        <v>Q4</v>
      </c>
      <c r="J1457" s="191" t="s">
        <v>1560</v>
      </c>
      <c r="K1457" s="191" t="s">
        <v>1561</v>
      </c>
      <c r="L1457" s="17" t="s">
        <v>54</v>
      </c>
      <c r="M1457" s="13" t="s">
        <v>46</v>
      </c>
      <c r="N1457" s="13">
        <v>1</v>
      </c>
      <c r="O1457" s="13"/>
      <c r="P1457" s="39" t="str">
        <f t="shared" si="339"/>
        <v>MAIN UNIT</v>
      </c>
      <c r="Q1457" s="13" t="s">
        <v>55</v>
      </c>
      <c r="R1457" s="13" t="s">
        <v>48</v>
      </c>
      <c r="S1457" s="13" t="s">
        <v>37</v>
      </c>
      <c r="T1457" s="13" t="s">
        <v>154</v>
      </c>
      <c r="U1457" s="13" t="s">
        <v>75</v>
      </c>
      <c r="V1457" s="13" t="s">
        <v>70</v>
      </c>
      <c r="W1457" s="13" t="s">
        <v>50</v>
      </c>
      <c r="X1457" s="192">
        <v>480000</v>
      </c>
      <c r="Y1457" s="196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85">
        <f t="shared" si="340"/>
        <v>47405.309734513277</v>
      </c>
      <c r="AD1457" s="141">
        <v>9.2999999999999999E-2</v>
      </c>
      <c r="AE1457" s="186">
        <f t="shared" si="341"/>
        <v>1</v>
      </c>
      <c r="AF1457" s="186" t="str">
        <f>IF(AND(COUNTIFS($J$18:J1457,J1457)=1,AE1457=1),1,"")</f>
        <v/>
      </c>
      <c r="AG1457" s="186" t="str">
        <f>IF(C1457="","",IF(AND(COUNTIFS($J$18:J1457,J1457)=1,C1457&lt;&gt;""),1,""))</f>
        <v/>
      </c>
      <c r="AH1457" s="186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214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35</v>
      </c>
      <c r="B1458" s="179">
        <v>2021</v>
      </c>
      <c r="C1458" s="179">
        <v>1</v>
      </c>
      <c r="D1458" s="39" t="str">
        <f t="shared" si="351"/>
        <v>Q4</v>
      </c>
      <c r="E1458" s="13" t="s">
        <v>35</v>
      </c>
      <c r="F1458" s="179">
        <v>2021</v>
      </c>
      <c r="G1458" s="179">
        <v>2</v>
      </c>
      <c r="H1458" s="191"/>
      <c r="I1458" s="39" t="str">
        <f t="shared" si="338"/>
        <v>Q4</v>
      </c>
      <c r="J1458" s="191" t="s">
        <v>1562</v>
      </c>
      <c r="K1458" s="191" t="s">
        <v>1563</v>
      </c>
      <c r="L1458" s="17" t="s">
        <v>54</v>
      </c>
      <c r="M1458" s="13" t="s">
        <v>46</v>
      </c>
      <c r="N1458" s="13">
        <v>1</v>
      </c>
      <c r="O1458" s="13"/>
      <c r="P1458" s="39" t="str">
        <f t="shared" si="339"/>
        <v>MAIN UNIT</v>
      </c>
      <c r="Q1458" s="13" t="s">
        <v>55</v>
      </c>
      <c r="R1458" s="13" t="s">
        <v>48</v>
      </c>
      <c r="S1458" s="13" t="s">
        <v>36</v>
      </c>
      <c r="T1458" s="13" t="s">
        <v>64</v>
      </c>
      <c r="U1458" s="13" t="s">
        <v>65</v>
      </c>
      <c r="V1458" s="13" t="s">
        <v>98</v>
      </c>
      <c r="W1458" s="13" t="s">
        <v>95</v>
      </c>
      <c r="X1458" s="192">
        <v>6800000</v>
      </c>
      <c r="Y1458" s="196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85">
        <f t="shared" si="340"/>
        <v>76905.144</v>
      </c>
      <c r="AD1458" s="141">
        <v>0.14940000000000001</v>
      </c>
      <c r="AE1458" s="186">
        <f t="shared" si="341"/>
        <v>1</v>
      </c>
      <c r="AF1458" s="186">
        <f>IF(AND(COUNTIFS($J$18:J1458,J1458)=1,AE1458=1),1,"")</f>
        <v>1</v>
      </c>
      <c r="AG1458" s="186">
        <f>IF(C1458="","",IF(AND(COUNTIFS($J$18:J1458,J1458)=1,C1458&lt;&gt;""),1,""))</f>
        <v>1</v>
      </c>
      <c r="AH1458" s="186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214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35</v>
      </c>
      <c r="B1459" s="179">
        <v>2021</v>
      </c>
      <c r="C1459" s="179">
        <v>1</v>
      </c>
      <c r="D1459" s="39" t="str">
        <f t="shared" si="351"/>
        <v>Q4</v>
      </c>
      <c r="E1459" s="13" t="s">
        <v>35</v>
      </c>
      <c r="F1459" s="179">
        <v>2021</v>
      </c>
      <c r="G1459" s="179">
        <v>2</v>
      </c>
      <c r="H1459" s="191"/>
      <c r="I1459" s="39" t="str">
        <f t="shared" si="338"/>
        <v>Q4</v>
      </c>
      <c r="J1459" s="191" t="s">
        <v>1564</v>
      </c>
      <c r="K1459" s="191" t="s">
        <v>577</v>
      </c>
      <c r="L1459" s="17" t="s">
        <v>54</v>
      </c>
      <c r="M1459" s="13" t="s">
        <v>46</v>
      </c>
      <c r="N1459" s="13">
        <v>1</v>
      </c>
      <c r="O1459" s="13"/>
      <c r="P1459" s="39" t="str">
        <f t="shared" si="339"/>
        <v>MAIN UNIT</v>
      </c>
      <c r="Q1459" s="13" t="s">
        <v>47</v>
      </c>
      <c r="R1459" s="13" t="s">
        <v>48</v>
      </c>
      <c r="S1459" s="13" t="s">
        <v>36</v>
      </c>
      <c r="T1459" s="13" t="s">
        <v>64</v>
      </c>
      <c r="U1459" s="13" t="s">
        <v>65</v>
      </c>
      <c r="V1459" s="13" t="s">
        <v>98</v>
      </c>
      <c r="W1459" s="13" t="s">
        <v>95</v>
      </c>
      <c r="X1459" s="192">
        <v>7100000</v>
      </c>
      <c r="Y1459" s="196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85">
        <f t="shared" si="340"/>
        <v>94218.491000000009</v>
      </c>
      <c r="AD1459" s="141">
        <v>0.17530000000000001</v>
      </c>
      <c r="AE1459" s="186">
        <f t="shared" si="341"/>
        <v>0</v>
      </c>
      <c r="AF1459" s="186" t="str">
        <f>IF(AND(COUNTIFS($J$18:J1459,J1459)=1,AE1459=1),1,"")</f>
        <v/>
      </c>
      <c r="AG1459" s="186">
        <f>IF(C1459="","",IF(AND(COUNTIFS($J$18:J1459,J1459)=1,C1459&lt;&gt;""),1,""))</f>
        <v>1</v>
      </c>
      <c r="AH1459" s="186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214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35</v>
      </c>
      <c r="B1460" s="179">
        <v>2021</v>
      </c>
      <c r="C1460" s="179">
        <v>1</v>
      </c>
      <c r="D1460" s="39" t="str">
        <f t="shared" si="351"/>
        <v>Q4</v>
      </c>
      <c r="E1460" s="13" t="s">
        <v>35</v>
      </c>
      <c r="F1460" s="179">
        <v>2021</v>
      </c>
      <c r="G1460" s="179">
        <v>2</v>
      </c>
      <c r="H1460" s="191"/>
      <c r="I1460" s="39" t="str">
        <f t="shared" si="338"/>
        <v>Q4</v>
      </c>
      <c r="J1460" s="191" t="s">
        <v>1565</v>
      </c>
      <c r="K1460" s="191" t="s">
        <v>657</v>
      </c>
      <c r="L1460" s="17" t="s">
        <v>54</v>
      </c>
      <c r="M1460" s="13" t="s">
        <v>46</v>
      </c>
      <c r="N1460" s="13">
        <v>1</v>
      </c>
      <c r="O1460" s="13"/>
      <c r="P1460" s="39" t="str">
        <f t="shared" si="339"/>
        <v>MAIN UNIT</v>
      </c>
      <c r="Q1460" s="13" t="s">
        <v>47</v>
      </c>
      <c r="R1460" s="13" t="s">
        <v>48</v>
      </c>
      <c r="S1460" s="13" t="s">
        <v>36</v>
      </c>
      <c r="T1460" s="13" t="s">
        <v>64</v>
      </c>
      <c r="U1460" s="13" t="s">
        <v>65</v>
      </c>
      <c r="V1460" s="13" t="s">
        <v>98</v>
      </c>
      <c r="W1460" s="13" t="s">
        <v>95</v>
      </c>
      <c r="X1460" s="192">
        <v>6920000</v>
      </c>
      <c r="Y1460" s="196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85">
        <f t="shared" si="340"/>
        <v>84338.884000000005</v>
      </c>
      <c r="AD1460" s="141">
        <v>0.161</v>
      </c>
      <c r="AE1460" s="186">
        <f t="shared" si="341"/>
        <v>0</v>
      </c>
      <c r="AF1460" s="186" t="str">
        <f>IF(AND(COUNTIFS($J$18:J1460,J1460)=1,AE1460=1),1,"")</f>
        <v/>
      </c>
      <c r="AG1460" s="186">
        <f>IF(C1460="","",IF(AND(COUNTIFS($J$18:J1460,J1460)=1,C1460&lt;&gt;""),1,""))</f>
        <v>1</v>
      </c>
      <c r="AH1460" s="186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214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35</v>
      </c>
      <c r="B1461" s="179">
        <v>2021</v>
      </c>
      <c r="C1461" s="179">
        <v>1</v>
      </c>
      <c r="D1461" s="39" t="str">
        <f t="shared" si="351"/>
        <v>Q4</v>
      </c>
      <c r="E1461" s="13" t="s">
        <v>35</v>
      </c>
      <c r="F1461" s="179">
        <v>2021</v>
      </c>
      <c r="G1461" s="179">
        <v>2</v>
      </c>
      <c r="H1461" s="191"/>
      <c r="I1461" s="39" t="str">
        <f t="shared" si="338"/>
        <v>Q4</v>
      </c>
      <c r="J1461" s="191" t="s">
        <v>1566</v>
      </c>
      <c r="K1461" s="191" t="s">
        <v>1567</v>
      </c>
      <c r="L1461" s="17" t="s">
        <v>78</v>
      </c>
      <c r="M1461" s="13" t="s">
        <v>46</v>
      </c>
      <c r="N1461" s="13">
        <v>1</v>
      </c>
      <c r="O1461" s="13"/>
      <c r="P1461" s="39" t="str">
        <f t="shared" si="339"/>
        <v>MAIN UNIT</v>
      </c>
      <c r="Q1461" s="13" t="s">
        <v>47</v>
      </c>
      <c r="R1461" s="13" t="s">
        <v>48</v>
      </c>
      <c r="S1461" s="13" t="s">
        <v>36</v>
      </c>
      <c r="T1461" s="13" t="s">
        <v>64</v>
      </c>
      <c r="U1461" s="13" t="s">
        <v>65</v>
      </c>
      <c r="V1461" s="13" t="s">
        <v>118</v>
      </c>
      <c r="W1461" s="13" t="s">
        <v>95</v>
      </c>
      <c r="X1461" s="192">
        <v>12640000</v>
      </c>
      <c r="Y1461" s="196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85">
        <f t="shared" si="340"/>
        <v>109846.1504</v>
      </c>
      <c r="AD1461" s="141">
        <v>0.1148</v>
      </c>
      <c r="AE1461" s="186">
        <f t="shared" si="341"/>
        <v>0</v>
      </c>
      <c r="AF1461" s="186" t="str">
        <f>IF(AND(COUNTIFS($J$18:J1461,J1461)=1,AE1461=1),1,"")</f>
        <v/>
      </c>
      <c r="AG1461" s="186">
        <f>IF(C1461="","",IF(AND(COUNTIFS($J$18:J1461,J1461)=1,C1461&lt;&gt;""),1,""))</f>
        <v>1</v>
      </c>
      <c r="AH1461" s="186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214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35</v>
      </c>
      <c r="B1462" s="179">
        <v>2021</v>
      </c>
      <c r="C1462" s="179">
        <v>1</v>
      </c>
      <c r="D1462" s="39" t="str">
        <f t="shared" si="351"/>
        <v>Q4</v>
      </c>
      <c r="E1462" s="13" t="s">
        <v>35</v>
      </c>
      <c r="F1462" s="179">
        <v>2021</v>
      </c>
      <c r="G1462" s="179">
        <v>3</v>
      </c>
      <c r="H1462" s="191"/>
      <c r="I1462" s="39" t="str">
        <f t="shared" si="338"/>
        <v>Q4</v>
      </c>
      <c r="J1462" s="191" t="s">
        <v>1568</v>
      </c>
      <c r="K1462" s="191" t="s">
        <v>1569</v>
      </c>
      <c r="L1462" s="17" t="s">
        <v>78</v>
      </c>
      <c r="M1462" s="13" t="s">
        <v>46</v>
      </c>
      <c r="N1462" s="13">
        <v>1</v>
      </c>
      <c r="O1462" s="13"/>
      <c r="P1462" s="39" t="str">
        <f t="shared" si="339"/>
        <v>MAIN UNIT</v>
      </c>
      <c r="Q1462" s="13" t="s">
        <v>47</v>
      </c>
      <c r="R1462" s="13" t="s">
        <v>48</v>
      </c>
      <c r="S1462" s="13" t="s">
        <v>36</v>
      </c>
      <c r="T1462" s="13" t="s">
        <v>64</v>
      </c>
      <c r="U1462" s="13" t="s">
        <v>65</v>
      </c>
      <c r="V1462" s="13" t="s">
        <v>118</v>
      </c>
      <c r="W1462" s="13" t="s">
        <v>95</v>
      </c>
      <c r="X1462" s="192">
        <v>13700000</v>
      </c>
      <c r="Y1462" s="196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85">
        <f t="shared" si="340"/>
        <v>138093.94500000001</v>
      </c>
      <c r="AD1462" s="141">
        <v>0.1353</v>
      </c>
      <c r="AE1462" s="186">
        <f t="shared" si="341"/>
        <v>0</v>
      </c>
      <c r="AF1462" s="186" t="str">
        <f>IF(AND(COUNTIFS($J$18:J1462,J1462)=1,AE1462=1),1,"")</f>
        <v/>
      </c>
      <c r="AG1462" s="186">
        <f>IF(C1462="","",IF(AND(COUNTIFS($J$18:J1462,J1462)=1,C1462&lt;&gt;""),1,""))</f>
        <v>1</v>
      </c>
      <c r="AH1462" s="186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1570</v>
      </c>
      <c r="AP1462" s="28" t="str">
        <f t="shared" si="345"/>
        <v>20213</v>
      </c>
      <c r="AQ1462" s="28" t="str">
        <f t="shared" si="346"/>
        <v>20213JPY</v>
      </c>
      <c r="AR1462" s="214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35</v>
      </c>
      <c r="B1463" s="179">
        <v>2021</v>
      </c>
      <c r="C1463" s="179">
        <v>1</v>
      </c>
      <c r="D1463" s="39" t="str">
        <f t="shared" si="351"/>
        <v>Q4</v>
      </c>
      <c r="E1463" s="13" t="s">
        <v>35</v>
      </c>
      <c r="F1463" s="179">
        <v>2021</v>
      </c>
      <c r="G1463" s="179">
        <v>3</v>
      </c>
      <c r="H1463" s="191"/>
      <c r="I1463" s="39" t="str">
        <f t="shared" si="338"/>
        <v>Q4</v>
      </c>
      <c r="J1463" s="191" t="s">
        <v>1568</v>
      </c>
      <c r="K1463" s="191" t="s">
        <v>1569</v>
      </c>
      <c r="L1463" s="17" t="s">
        <v>78</v>
      </c>
      <c r="M1463" s="13" t="s">
        <v>46</v>
      </c>
      <c r="N1463" s="13">
        <v>1</v>
      </c>
      <c r="O1463" s="13"/>
      <c r="P1463" s="39" t="str">
        <f t="shared" si="339"/>
        <v>MAIN UNIT</v>
      </c>
      <c r="Q1463" s="13" t="s">
        <v>47</v>
      </c>
      <c r="R1463" s="13" t="s">
        <v>48</v>
      </c>
      <c r="S1463" s="13" t="s">
        <v>36</v>
      </c>
      <c r="T1463" s="13" t="s">
        <v>64</v>
      </c>
      <c r="U1463" s="13" t="s">
        <v>65</v>
      </c>
      <c r="V1463" s="13" t="s">
        <v>113</v>
      </c>
      <c r="W1463" s="13" t="s">
        <v>95</v>
      </c>
      <c r="X1463" s="192">
        <v>13700000</v>
      </c>
      <c r="Y1463" s="196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85">
        <f t="shared" si="340"/>
        <v>138093.94500000001</v>
      </c>
      <c r="AD1463" s="141">
        <v>0.1353</v>
      </c>
      <c r="AE1463" s="186">
        <f t="shared" si="341"/>
        <v>0</v>
      </c>
      <c r="AF1463" s="186" t="str">
        <f>IF(AND(COUNTIFS($J$18:J1463,J1463)=1,AE1463=1),1,"")</f>
        <v/>
      </c>
      <c r="AG1463" s="186" t="str">
        <f>IF(C1463="","",IF(AND(COUNTIFS($J$18:J1463,J1463)=1,C1463&lt;&gt;""),1,""))</f>
        <v/>
      </c>
      <c r="AH1463" s="186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1570</v>
      </c>
      <c r="AP1463" s="28" t="str">
        <f t="shared" si="345"/>
        <v>20213</v>
      </c>
      <c r="AQ1463" s="28" t="str">
        <f t="shared" si="346"/>
        <v>20213JPY</v>
      </c>
      <c r="AR1463" s="214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35</v>
      </c>
      <c r="B1464" s="179">
        <v>2021</v>
      </c>
      <c r="C1464" s="179">
        <v>1</v>
      </c>
      <c r="D1464" s="39" t="str">
        <f t="shared" si="351"/>
        <v>Q4</v>
      </c>
      <c r="E1464" s="13" t="s">
        <v>35</v>
      </c>
      <c r="F1464" s="179">
        <v>2021</v>
      </c>
      <c r="G1464" s="179">
        <v>3</v>
      </c>
      <c r="H1464" s="191"/>
      <c r="I1464" s="39" t="str">
        <f t="shared" si="338"/>
        <v>Q4</v>
      </c>
      <c r="J1464" s="191" t="s">
        <v>1571</v>
      </c>
      <c r="K1464" s="191" t="s">
        <v>1360</v>
      </c>
      <c r="L1464" s="17" t="s">
        <v>54</v>
      </c>
      <c r="M1464" s="13" t="s">
        <v>46</v>
      </c>
      <c r="N1464" s="13">
        <v>1</v>
      </c>
      <c r="O1464" s="13"/>
      <c r="P1464" s="39" t="str">
        <f t="shared" si="339"/>
        <v>MAIN UNIT</v>
      </c>
      <c r="Q1464" s="13" t="s">
        <v>47</v>
      </c>
      <c r="R1464" s="13" t="s">
        <v>48</v>
      </c>
      <c r="S1464" s="13" t="s">
        <v>39</v>
      </c>
      <c r="T1464" s="13" t="s">
        <v>1572</v>
      </c>
      <c r="U1464" s="13" t="s">
        <v>162</v>
      </c>
      <c r="V1464" s="13" t="s">
        <v>163</v>
      </c>
      <c r="W1464" s="13" t="s">
        <v>50</v>
      </c>
      <c r="X1464" s="192">
        <v>540000</v>
      </c>
      <c r="Y1464" s="196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85">
        <f t="shared" si="340"/>
        <v>67151.150442477883</v>
      </c>
      <c r="AD1464" s="141">
        <v>0.1171</v>
      </c>
      <c r="AE1464" s="186">
        <f t="shared" si="341"/>
        <v>0</v>
      </c>
      <c r="AF1464" s="186" t="str">
        <f>IF(AND(COUNTIFS($J$18:J1464,J1464)=1,AE1464=1),1,"")</f>
        <v/>
      </c>
      <c r="AG1464" s="186">
        <f>IF(C1464="","",IF(AND(COUNTIFS($J$18:J1464,J1464)=1,C1464&lt;&gt;""),1,""))</f>
        <v>1</v>
      </c>
      <c r="AH1464" s="186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214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35</v>
      </c>
      <c r="B1465" s="179">
        <v>2021</v>
      </c>
      <c r="C1465" s="179">
        <v>1</v>
      </c>
      <c r="D1465" s="39" t="str">
        <f t="shared" si="351"/>
        <v>Q4</v>
      </c>
      <c r="E1465" s="13" t="s">
        <v>35</v>
      </c>
      <c r="F1465" s="179">
        <v>2021</v>
      </c>
      <c r="G1465" s="179">
        <v>3</v>
      </c>
      <c r="H1465" s="191"/>
      <c r="I1465" s="39" t="str">
        <f t="shared" si="338"/>
        <v>Q4</v>
      </c>
      <c r="J1465" s="191" t="s">
        <v>1571</v>
      </c>
      <c r="K1465" s="191" t="s">
        <v>1360</v>
      </c>
      <c r="L1465" s="17" t="s">
        <v>54</v>
      </c>
      <c r="M1465" s="13" t="s">
        <v>46</v>
      </c>
      <c r="N1465" s="13">
        <v>1</v>
      </c>
      <c r="O1465" s="13"/>
      <c r="P1465" s="39" t="str">
        <f t="shared" si="339"/>
        <v>MAIN UNIT</v>
      </c>
      <c r="Q1465" s="13" t="s">
        <v>47</v>
      </c>
      <c r="R1465" s="13" t="s">
        <v>48</v>
      </c>
      <c r="S1465" s="13" t="s">
        <v>39</v>
      </c>
      <c r="T1465" s="13" t="s">
        <v>1572</v>
      </c>
      <c r="U1465" s="13" t="s">
        <v>162</v>
      </c>
      <c r="V1465" s="13" t="s">
        <v>163</v>
      </c>
      <c r="W1465" s="13" t="s">
        <v>50</v>
      </c>
      <c r="X1465" s="192">
        <v>540000</v>
      </c>
      <c r="Y1465" s="196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85">
        <f t="shared" si="340"/>
        <v>67151.150442477883</v>
      </c>
      <c r="AD1465" s="141">
        <v>0.1171</v>
      </c>
      <c r="AE1465" s="186">
        <f t="shared" si="341"/>
        <v>0</v>
      </c>
      <c r="AF1465" s="186" t="str">
        <f>IF(AND(COUNTIFS($J$18:J1465,J1465)=1,AE1465=1),1,"")</f>
        <v/>
      </c>
      <c r="AG1465" s="186" t="str">
        <f>IF(C1465="","",IF(AND(COUNTIFS($J$18:J1465,J1465)=1,C1465&lt;&gt;""),1,""))</f>
        <v/>
      </c>
      <c r="AH1465" s="186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214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35</v>
      </c>
      <c r="B1466" s="179">
        <v>2021</v>
      </c>
      <c r="C1466" s="179">
        <v>2</v>
      </c>
      <c r="D1466" s="39" t="str">
        <f t="shared" si="351"/>
        <v>Q4</v>
      </c>
      <c r="E1466" s="13" t="s">
        <v>35</v>
      </c>
      <c r="F1466" s="179">
        <v>2021</v>
      </c>
      <c r="G1466" s="179">
        <v>3</v>
      </c>
      <c r="H1466" s="191"/>
      <c r="I1466" s="39" t="str">
        <f t="shared" si="338"/>
        <v>Q4</v>
      </c>
      <c r="J1466" s="191" t="s">
        <v>1573</v>
      </c>
      <c r="K1466" s="191" t="s">
        <v>1574</v>
      </c>
      <c r="L1466" s="17" t="s">
        <v>78</v>
      </c>
      <c r="M1466" s="13" t="s">
        <v>46</v>
      </c>
      <c r="N1466" s="13">
        <v>1</v>
      </c>
      <c r="O1466" s="13"/>
      <c r="P1466" s="39" t="str">
        <f t="shared" si="339"/>
        <v>MAIN UNIT</v>
      </c>
      <c r="Q1466" s="13" t="s">
        <v>55</v>
      </c>
      <c r="R1466" s="13" t="s">
        <v>48</v>
      </c>
      <c r="S1466" s="13" t="s">
        <v>36</v>
      </c>
      <c r="T1466" s="13" t="s">
        <v>64</v>
      </c>
      <c r="U1466" s="13" t="s">
        <v>65</v>
      </c>
      <c r="V1466" s="13" t="s">
        <v>98</v>
      </c>
      <c r="W1466" s="13" t="s">
        <v>95</v>
      </c>
      <c r="X1466" s="192">
        <v>14000000</v>
      </c>
      <c r="Y1466" s="196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85">
        <f t="shared" si="340"/>
        <v>156554.30000000002</v>
      </c>
      <c r="AD1466" s="141">
        <v>0.15010000000000001</v>
      </c>
      <c r="AE1466" s="186">
        <f t="shared" si="341"/>
        <v>1</v>
      </c>
      <c r="AF1466" s="186">
        <f>IF(AND(COUNTIFS($J$18:J1466,J1466)=1,AE1466=1),1,"")</f>
        <v>1</v>
      </c>
      <c r="AG1466" s="186">
        <f>IF(C1466="","",IF(AND(COUNTIFS($J$18:J1466,J1466)=1,C1466&lt;&gt;""),1,""))</f>
        <v>1</v>
      </c>
      <c r="AH1466" s="186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214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35</v>
      </c>
      <c r="B1467" s="179">
        <v>2021</v>
      </c>
      <c r="C1467" s="179">
        <v>2</v>
      </c>
      <c r="D1467" s="39" t="str">
        <f t="shared" si="351"/>
        <v>Q4</v>
      </c>
      <c r="E1467" s="13" t="s">
        <v>35</v>
      </c>
      <c r="F1467" s="179">
        <v>2021</v>
      </c>
      <c r="G1467" s="179">
        <v>3</v>
      </c>
      <c r="H1467" s="191"/>
      <c r="I1467" s="39" t="str">
        <f t="shared" si="338"/>
        <v>Q4</v>
      </c>
      <c r="J1467" s="191" t="s">
        <v>1573</v>
      </c>
      <c r="K1467" s="191" t="s">
        <v>1574</v>
      </c>
      <c r="L1467" s="17" t="s">
        <v>54</v>
      </c>
      <c r="M1467" s="13" t="s">
        <v>46</v>
      </c>
      <c r="N1467" s="13">
        <v>1</v>
      </c>
      <c r="O1467" s="13"/>
      <c r="P1467" s="39" t="str">
        <f t="shared" si="339"/>
        <v>MAIN UNIT</v>
      </c>
      <c r="Q1467" s="13" t="s">
        <v>55</v>
      </c>
      <c r="R1467" s="13" t="s">
        <v>48</v>
      </c>
      <c r="S1467" s="13" t="s">
        <v>36</v>
      </c>
      <c r="T1467" s="13" t="s">
        <v>64</v>
      </c>
      <c r="U1467" s="13" t="s">
        <v>65</v>
      </c>
      <c r="V1467" s="13" t="s">
        <v>98</v>
      </c>
      <c r="W1467" s="13" t="s">
        <v>95</v>
      </c>
      <c r="X1467" s="192">
        <v>10000000</v>
      </c>
      <c r="Y1467" s="196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85">
        <f t="shared" si="340"/>
        <v>111824.50000000001</v>
      </c>
      <c r="AD1467" s="141">
        <v>0.15010000000000001</v>
      </c>
      <c r="AE1467" s="186">
        <f t="shared" si="341"/>
        <v>1</v>
      </c>
      <c r="AF1467" s="186" t="str">
        <f>IF(AND(COUNTIFS($J$18:J1467,J1467)=1,AE1467=1),1,"")</f>
        <v/>
      </c>
      <c r="AG1467" s="186" t="str">
        <f>IF(C1467="","",IF(AND(COUNTIFS($J$18:J1467,J1467)=1,C1467&lt;&gt;""),1,""))</f>
        <v/>
      </c>
      <c r="AH1467" s="186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214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35</v>
      </c>
      <c r="B1468" s="179">
        <v>2021</v>
      </c>
      <c r="C1468" s="179">
        <v>2</v>
      </c>
      <c r="D1468" s="39" t="str">
        <f t="shared" si="351"/>
        <v>Q4</v>
      </c>
      <c r="E1468" s="13" t="s">
        <v>35</v>
      </c>
      <c r="F1468" s="179">
        <v>2021</v>
      </c>
      <c r="G1468" s="179">
        <v>3</v>
      </c>
      <c r="H1468" s="191"/>
      <c r="I1468" s="39" t="str">
        <f t="shared" si="338"/>
        <v>Q4</v>
      </c>
      <c r="J1468" s="191" t="s">
        <v>1575</v>
      </c>
      <c r="K1468" s="191" t="s">
        <v>1576</v>
      </c>
      <c r="L1468" s="17" t="s">
        <v>78</v>
      </c>
      <c r="M1468" s="13" t="s">
        <v>46</v>
      </c>
      <c r="N1468" s="13">
        <v>1</v>
      </c>
      <c r="O1468" s="13"/>
      <c r="P1468" s="39" t="str">
        <f t="shared" si="339"/>
        <v>MAIN UNIT</v>
      </c>
      <c r="Q1468" s="13" t="s">
        <v>55</v>
      </c>
      <c r="R1468" s="13" t="s">
        <v>48</v>
      </c>
      <c r="S1468" s="13" t="s">
        <v>37</v>
      </c>
      <c r="T1468" s="13" t="s">
        <v>154</v>
      </c>
      <c r="U1468" s="13" t="s">
        <v>57</v>
      </c>
      <c r="V1468" s="13" t="s">
        <v>88</v>
      </c>
      <c r="W1468" s="13" t="s">
        <v>50</v>
      </c>
      <c r="X1468" s="192">
        <v>977164</v>
      </c>
      <c r="Y1468" s="196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85">
        <f t="shared" si="340"/>
        <v>133862.82053097346</v>
      </c>
      <c r="AD1468" s="141">
        <v>0.129</v>
      </c>
      <c r="AE1468" s="186">
        <f t="shared" si="341"/>
        <v>1</v>
      </c>
      <c r="AF1468" s="186">
        <f>IF(AND(COUNTIFS($J$18:J1468,J1468)=1,AE1468=1),1,"")</f>
        <v>1</v>
      </c>
      <c r="AG1468" s="186">
        <f>IF(C1468="","",IF(AND(COUNTIFS($J$18:J1468,J1468)=1,C1468&lt;&gt;""),1,""))</f>
        <v>1</v>
      </c>
      <c r="AH1468" s="186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214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35</v>
      </c>
      <c r="B1469" s="179">
        <v>2021</v>
      </c>
      <c r="C1469" s="179">
        <v>2</v>
      </c>
      <c r="D1469" s="39" t="str">
        <f t="shared" si="351"/>
        <v>Q4</v>
      </c>
      <c r="E1469" s="13" t="s">
        <v>35</v>
      </c>
      <c r="F1469" s="179">
        <v>2021</v>
      </c>
      <c r="G1469" s="179">
        <v>2</v>
      </c>
      <c r="H1469" s="191"/>
      <c r="I1469" s="39" t="str">
        <f t="shared" si="338"/>
        <v>Q4</v>
      </c>
      <c r="J1469" s="191" t="s">
        <v>1577</v>
      </c>
      <c r="K1469" s="191" t="s">
        <v>1578</v>
      </c>
      <c r="L1469" s="17" t="s">
        <v>54</v>
      </c>
      <c r="M1469" s="13" t="s">
        <v>46</v>
      </c>
      <c r="N1469" s="13">
        <v>1</v>
      </c>
      <c r="O1469" s="13"/>
      <c r="P1469" s="39" t="str">
        <f t="shared" si="339"/>
        <v>MAIN UNIT</v>
      </c>
      <c r="Q1469" s="13" t="s">
        <v>47</v>
      </c>
      <c r="R1469" s="13" t="s">
        <v>48</v>
      </c>
      <c r="S1469" s="13" t="s">
        <v>37</v>
      </c>
      <c r="T1469" s="13" t="s">
        <v>220</v>
      </c>
      <c r="U1469" s="13" t="s">
        <v>57</v>
      </c>
      <c r="V1469" s="13" t="s">
        <v>88</v>
      </c>
      <c r="W1469" s="13" t="s">
        <v>50</v>
      </c>
      <c r="X1469" s="192">
        <v>505000</v>
      </c>
      <c r="Y1469" s="196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85">
        <f t="shared" si="340"/>
        <v>77868.318584070788</v>
      </c>
      <c r="AD1469" s="141">
        <v>0.1452</v>
      </c>
      <c r="AE1469" s="186">
        <f t="shared" si="341"/>
        <v>0</v>
      </c>
      <c r="AF1469" s="186" t="str">
        <f>IF(AND(COUNTIFS($J$18:J1469,J1469)=1,AE1469=1),1,"")</f>
        <v/>
      </c>
      <c r="AG1469" s="186">
        <f>IF(C1469="","",IF(AND(COUNTIFS($J$18:J1469,J1469)=1,C1469&lt;&gt;""),1,""))</f>
        <v>1</v>
      </c>
      <c r="AH1469" s="186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214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35</v>
      </c>
      <c r="B1470" s="179">
        <v>2021</v>
      </c>
      <c r="C1470" s="179">
        <v>1</v>
      </c>
      <c r="D1470" s="39" t="str">
        <f t="shared" si="351"/>
        <v>Q4</v>
      </c>
      <c r="E1470" s="13" t="s">
        <v>35</v>
      </c>
      <c r="F1470" s="179">
        <v>2021</v>
      </c>
      <c r="G1470" s="179">
        <v>3</v>
      </c>
      <c r="H1470" s="191"/>
      <c r="I1470" s="39" t="str">
        <f t="shared" si="338"/>
        <v>Q4</v>
      </c>
      <c r="J1470" s="191" t="s">
        <v>1579</v>
      </c>
      <c r="K1470" s="191" t="s">
        <v>831</v>
      </c>
      <c r="L1470" s="17" t="s">
        <v>78</v>
      </c>
      <c r="M1470" s="13" t="s">
        <v>46</v>
      </c>
      <c r="N1470" s="13">
        <v>1</v>
      </c>
      <c r="O1470" s="13"/>
      <c r="P1470" s="39" t="str">
        <f t="shared" si="339"/>
        <v>MAIN UNIT</v>
      </c>
      <c r="Q1470" s="13" t="s">
        <v>47</v>
      </c>
      <c r="R1470" s="13" t="s">
        <v>48</v>
      </c>
      <c r="S1470" s="13" t="s">
        <v>36</v>
      </c>
      <c r="T1470" s="13" t="s">
        <v>64</v>
      </c>
      <c r="U1470" s="13" t="s">
        <v>65</v>
      </c>
      <c r="V1470" s="13" t="s">
        <v>66</v>
      </c>
      <c r="W1470" s="13" t="s">
        <v>95</v>
      </c>
      <c r="X1470" s="192">
        <v>11570000</v>
      </c>
      <c r="Y1470" s="196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85">
        <f t="shared" si="340"/>
        <v>110762.5025</v>
      </c>
      <c r="AD1470" s="141">
        <v>0.1285</v>
      </c>
      <c r="AE1470" s="186">
        <f t="shared" si="341"/>
        <v>0</v>
      </c>
      <c r="AF1470" s="186" t="str">
        <f>IF(AND(COUNTIFS($J$18:J1470,J1470)=1,AE1470=1),1,"")</f>
        <v/>
      </c>
      <c r="AG1470" s="186">
        <f>IF(C1470="","",IF(AND(COUNTIFS($J$18:J1470,J1470)=1,C1470&lt;&gt;""),1,""))</f>
        <v>1</v>
      </c>
      <c r="AH1470" s="186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214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35</v>
      </c>
      <c r="B1471" s="179">
        <v>2021</v>
      </c>
      <c r="C1471" s="179">
        <v>1</v>
      </c>
      <c r="D1471" s="39" t="str">
        <f t="shared" si="351"/>
        <v>Q4</v>
      </c>
      <c r="E1471" s="13" t="s">
        <v>35</v>
      </c>
      <c r="F1471" s="179">
        <v>2021</v>
      </c>
      <c r="G1471" s="179">
        <v>3</v>
      </c>
      <c r="H1471" s="191"/>
      <c r="I1471" s="39" t="str">
        <f t="shared" si="338"/>
        <v>Q4</v>
      </c>
      <c r="J1471" s="191" t="s">
        <v>1579</v>
      </c>
      <c r="K1471" s="191" t="s">
        <v>831</v>
      </c>
      <c r="L1471" s="17" t="s">
        <v>78</v>
      </c>
      <c r="M1471" s="13" t="s">
        <v>46</v>
      </c>
      <c r="N1471" s="13">
        <v>1</v>
      </c>
      <c r="O1471" s="13"/>
      <c r="P1471" s="39" t="str">
        <f t="shared" si="339"/>
        <v>MAIN UNIT</v>
      </c>
      <c r="Q1471" s="13" t="s">
        <v>47</v>
      </c>
      <c r="R1471" s="13" t="s">
        <v>48</v>
      </c>
      <c r="S1471" s="13" t="s">
        <v>36</v>
      </c>
      <c r="T1471" s="13" t="s">
        <v>64</v>
      </c>
      <c r="U1471" s="13" t="s">
        <v>65</v>
      </c>
      <c r="V1471" s="13" t="s">
        <v>66</v>
      </c>
      <c r="W1471" s="13" t="s">
        <v>95</v>
      </c>
      <c r="X1471" s="192">
        <v>11570000</v>
      </c>
      <c r="Y1471" s="196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85">
        <f t="shared" si="340"/>
        <v>110762.5025</v>
      </c>
      <c r="AD1471" s="141">
        <v>0.1285</v>
      </c>
      <c r="AE1471" s="186">
        <f t="shared" si="341"/>
        <v>0</v>
      </c>
      <c r="AF1471" s="186" t="str">
        <f>IF(AND(COUNTIFS($J$18:J1471,J1471)=1,AE1471=1),1,"")</f>
        <v/>
      </c>
      <c r="AG1471" s="186" t="str">
        <f>IF(C1471="","",IF(AND(COUNTIFS($J$18:J1471,J1471)=1,C1471&lt;&gt;""),1,""))</f>
        <v/>
      </c>
      <c r="AH1471" s="186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214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35</v>
      </c>
      <c r="B1472" s="179">
        <v>2021</v>
      </c>
      <c r="C1472" s="179">
        <v>1</v>
      </c>
      <c r="D1472" s="39" t="str">
        <f t="shared" si="351"/>
        <v>Q4</v>
      </c>
      <c r="E1472" s="13" t="s">
        <v>35</v>
      </c>
      <c r="F1472" s="179">
        <v>2021</v>
      </c>
      <c r="G1472" s="179">
        <v>2</v>
      </c>
      <c r="H1472" s="191"/>
      <c r="I1472" s="39" t="str">
        <f t="shared" si="338"/>
        <v>Q4</v>
      </c>
      <c r="J1472" s="191" t="s">
        <v>1579</v>
      </c>
      <c r="K1472" s="191" t="s">
        <v>831</v>
      </c>
      <c r="L1472" s="17" t="s">
        <v>78</v>
      </c>
      <c r="M1472" s="13" t="s">
        <v>46</v>
      </c>
      <c r="N1472" s="13">
        <v>1</v>
      </c>
      <c r="O1472" s="13"/>
      <c r="P1472" s="39" t="str">
        <f t="shared" si="339"/>
        <v>MAIN UNIT</v>
      </c>
      <c r="Q1472" s="13" t="s">
        <v>47</v>
      </c>
      <c r="R1472" s="13" t="s">
        <v>48</v>
      </c>
      <c r="S1472" s="13" t="s">
        <v>36</v>
      </c>
      <c r="T1472" s="13" t="s">
        <v>64</v>
      </c>
      <c r="U1472" s="13" t="s">
        <v>65</v>
      </c>
      <c r="V1472" s="13" t="s">
        <v>66</v>
      </c>
      <c r="W1472" s="13" t="s">
        <v>95</v>
      </c>
      <c r="X1472" s="192">
        <v>11570000</v>
      </c>
      <c r="Y1472" s="196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85">
        <f t="shared" si="340"/>
        <v>112546.5965</v>
      </c>
      <c r="AD1472" s="141">
        <v>0.1285</v>
      </c>
      <c r="AE1472" s="186">
        <f t="shared" si="341"/>
        <v>0</v>
      </c>
      <c r="AF1472" s="186" t="str">
        <f>IF(AND(COUNTIFS($J$18:J1472,J1472)=1,AE1472=1),1,"")</f>
        <v/>
      </c>
      <c r="AG1472" s="186" t="str">
        <f>IF(C1472="","",IF(AND(COUNTIFS($J$18:J1472,J1472)=1,C1472&lt;&gt;""),1,""))</f>
        <v/>
      </c>
      <c r="AH1472" s="186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214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35</v>
      </c>
      <c r="B1473" s="179">
        <v>2021</v>
      </c>
      <c r="C1473" s="179">
        <v>1</v>
      </c>
      <c r="D1473" s="39" t="str">
        <f t="shared" si="351"/>
        <v>Q4</v>
      </c>
      <c r="E1473" s="13" t="s">
        <v>35</v>
      </c>
      <c r="F1473" s="179">
        <v>2021</v>
      </c>
      <c r="G1473" s="179">
        <v>2</v>
      </c>
      <c r="H1473" s="191"/>
      <c r="I1473" s="39" t="str">
        <f t="shared" si="338"/>
        <v>Q4</v>
      </c>
      <c r="J1473" s="191" t="s">
        <v>1579</v>
      </c>
      <c r="K1473" s="191" t="s">
        <v>831</v>
      </c>
      <c r="L1473" s="17" t="s">
        <v>54</v>
      </c>
      <c r="M1473" s="13" t="s">
        <v>46</v>
      </c>
      <c r="N1473" s="13">
        <v>1</v>
      </c>
      <c r="O1473" s="13"/>
      <c r="P1473" s="39" t="str">
        <f t="shared" si="339"/>
        <v>MAIN UNIT</v>
      </c>
      <c r="Q1473" s="13" t="s">
        <v>47</v>
      </c>
      <c r="R1473" s="13" t="s">
        <v>48</v>
      </c>
      <c r="S1473" s="13" t="s">
        <v>36</v>
      </c>
      <c r="T1473" s="13" t="s">
        <v>64</v>
      </c>
      <c r="U1473" s="13" t="s">
        <v>65</v>
      </c>
      <c r="V1473" s="13" t="s">
        <v>66</v>
      </c>
      <c r="W1473" s="13" t="s">
        <v>95</v>
      </c>
      <c r="X1473" s="192">
        <v>8150000</v>
      </c>
      <c r="Y1473" s="196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85">
        <f t="shared" si="340"/>
        <v>79278.717499999999</v>
      </c>
      <c r="AD1473" s="141">
        <v>0.1285</v>
      </c>
      <c r="AE1473" s="186">
        <f t="shared" si="341"/>
        <v>0</v>
      </c>
      <c r="AF1473" s="186" t="str">
        <f>IF(AND(COUNTIFS($J$18:J1473,J1473)=1,AE1473=1),1,"")</f>
        <v/>
      </c>
      <c r="AG1473" s="186" t="str">
        <f>IF(C1473="","",IF(AND(COUNTIFS($J$18:J1473,J1473)=1,C1473&lt;&gt;""),1,""))</f>
        <v/>
      </c>
      <c r="AH1473" s="186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214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35</v>
      </c>
      <c r="B1474" s="179">
        <v>2021</v>
      </c>
      <c r="C1474" s="179">
        <v>1</v>
      </c>
      <c r="D1474" s="39" t="str">
        <f t="shared" si="351"/>
        <v>Q4</v>
      </c>
      <c r="E1474" s="13" t="s">
        <v>35</v>
      </c>
      <c r="F1474" s="179">
        <v>2021</v>
      </c>
      <c r="G1474" s="179">
        <v>3</v>
      </c>
      <c r="H1474" s="191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1" t="s">
        <v>1580</v>
      </c>
      <c r="K1474" s="191" t="s">
        <v>1547</v>
      </c>
      <c r="L1474" s="17" t="s">
        <v>78</v>
      </c>
      <c r="M1474" s="13" t="s">
        <v>46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47</v>
      </c>
      <c r="R1474" s="13" t="s">
        <v>48</v>
      </c>
      <c r="S1474" s="13" t="s">
        <v>36</v>
      </c>
      <c r="T1474" s="13" t="s">
        <v>64</v>
      </c>
      <c r="U1474" s="13" t="s">
        <v>65</v>
      </c>
      <c r="V1474" s="13" t="s">
        <v>113</v>
      </c>
      <c r="W1474" s="13" t="s">
        <v>95</v>
      </c>
      <c r="X1474" s="192">
        <v>13450000</v>
      </c>
      <c r="Y1474" s="196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85">
        <f t="shared" ref="AC1474:AC1537" si="356">IF(R1474&lt;&gt;"",AB1474*AD1474,"")</f>
        <v>97096.222500000003</v>
      </c>
      <c r="AD1474" s="141">
        <v>9.69E-2</v>
      </c>
      <c r="AE1474" s="186">
        <f t="shared" ref="AE1474:AE1537" si="357">IF(Q1474="","",IF(Q1474="Yes",1,0))</f>
        <v>0</v>
      </c>
      <c r="AF1474" s="186" t="str">
        <f>IF(AND(COUNTIFS($J$18:J1474,J1474)=1,AE1474=1),1,"")</f>
        <v/>
      </c>
      <c r="AG1474" s="186">
        <f>IF(C1474="","",IF(AND(COUNTIFS($J$18:J1474,J1474)=1,C1474&lt;&gt;""),1,""))</f>
        <v>1</v>
      </c>
      <c r="AH1474" s="186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214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35</v>
      </c>
      <c r="B1475" s="179">
        <v>2021</v>
      </c>
      <c r="C1475" s="179">
        <v>1</v>
      </c>
      <c r="D1475" s="39" t="str">
        <f t="shared" si="351"/>
        <v>Q4</v>
      </c>
      <c r="E1475" s="13" t="s">
        <v>35</v>
      </c>
      <c r="F1475" s="179">
        <v>2021</v>
      </c>
      <c r="G1475" s="179">
        <v>3</v>
      </c>
      <c r="H1475" s="191"/>
      <c r="I1475" s="39" t="str">
        <f t="shared" si="354"/>
        <v>Q4</v>
      </c>
      <c r="J1475" s="191" t="s">
        <v>1580</v>
      </c>
      <c r="K1475" s="191" t="s">
        <v>1547</v>
      </c>
      <c r="L1475" s="17" t="s">
        <v>78</v>
      </c>
      <c r="M1475" s="13" t="s">
        <v>46</v>
      </c>
      <c r="N1475" s="13">
        <v>1</v>
      </c>
      <c r="O1475" s="13"/>
      <c r="P1475" s="39" t="str">
        <f t="shared" si="355"/>
        <v>MAIN UNIT</v>
      </c>
      <c r="Q1475" s="13" t="s">
        <v>47</v>
      </c>
      <c r="R1475" s="13" t="s">
        <v>48</v>
      </c>
      <c r="S1475" s="13" t="s">
        <v>36</v>
      </c>
      <c r="T1475" s="13" t="s">
        <v>64</v>
      </c>
      <c r="U1475" s="13" t="s">
        <v>65</v>
      </c>
      <c r="V1475" s="13" t="s">
        <v>113</v>
      </c>
      <c r="W1475" s="13" t="s">
        <v>95</v>
      </c>
      <c r="X1475" s="192">
        <v>13450000</v>
      </c>
      <c r="Y1475" s="196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85">
        <f t="shared" si="356"/>
        <v>97096.222500000003</v>
      </c>
      <c r="AD1475" s="141">
        <v>9.69E-2</v>
      </c>
      <c r="AE1475" s="186">
        <f t="shared" si="357"/>
        <v>0</v>
      </c>
      <c r="AF1475" s="186" t="str">
        <f>IF(AND(COUNTIFS($J$18:J1475,J1475)=1,AE1475=1),1,"")</f>
        <v/>
      </c>
      <c r="AG1475" s="186" t="str">
        <f>IF(C1475="","",IF(AND(COUNTIFS($J$18:J1475,J1475)=1,C1475&lt;&gt;""),1,""))</f>
        <v/>
      </c>
      <c r="AH1475" s="186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214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35</v>
      </c>
      <c r="B1476" s="179">
        <v>2021</v>
      </c>
      <c r="C1476" s="179">
        <v>1</v>
      </c>
      <c r="D1476" s="39" t="str">
        <f t="shared" si="351"/>
        <v>Q4</v>
      </c>
      <c r="E1476" s="13" t="s">
        <v>35</v>
      </c>
      <c r="F1476" s="179">
        <v>2021</v>
      </c>
      <c r="G1476" s="179">
        <v>3</v>
      </c>
      <c r="H1476" s="191"/>
      <c r="I1476" s="39" t="str">
        <f t="shared" si="354"/>
        <v>Q4</v>
      </c>
      <c r="J1476" s="191" t="s">
        <v>1580</v>
      </c>
      <c r="K1476" s="191" t="s">
        <v>1547</v>
      </c>
      <c r="L1476" s="17" t="s">
        <v>78</v>
      </c>
      <c r="M1476" s="13" t="s">
        <v>46</v>
      </c>
      <c r="N1476" s="13">
        <v>1</v>
      </c>
      <c r="O1476" s="13"/>
      <c r="P1476" s="39" t="str">
        <f t="shared" si="355"/>
        <v>MAIN UNIT</v>
      </c>
      <c r="Q1476" s="13" t="s">
        <v>47</v>
      </c>
      <c r="R1476" s="13" t="s">
        <v>48</v>
      </c>
      <c r="S1476" s="13" t="s">
        <v>36</v>
      </c>
      <c r="T1476" s="13" t="s">
        <v>64</v>
      </c>
      <c r="U1476" s="13" t="s">
        <v>65</v>
      </c>
      <c r="V1476" s="13" t="s">
        <v>113</v>
      </c>
      <c r="W1476" s="13" t="s">
        <v>95</v>
      </c>
      <c r="X1476" s="192">
        <v>13450000</v>
      </c>
      <c r="Y1476" s="196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85">
        <f t="shared" si="356"/>
        <v>97096.222500000003</v>
      </c>
      <c r="AD1476" s="141">
        <v>9.69E-2</v>
      </c>
      <c r="AE1476" s="186">
        <f t="shared" si="357"/>
        <v>0</v>
      </c>
      <c r="AF1476" s="186" t="str">
        <f>IF(AND(COUNTIFS($J$18:J1476,J1476)=1,AE1476=1),1,"")</f>
        <v/>
      </c>
      <c r="AG1476" s="186" t="str">
        <f>IF(C1476="","",IF(AND(COUNTIFS($J$18:J1476,J1476)=1,C1476&lt;&gt;""),1,""))</f>
        <v/>
      </c>
      <c r="AH1476" s="186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214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35</v>
      </c>
      <c r="B1477" s="179">
        <v>2021</v>
      </c>
      <c r="C1477" s="179">
        <v>1</v>
      </c>
      <c r="D1477" s="39" t="str">
        <f t="shared" si="351"/>
        <v>Q4</v>
      </c>
      <c r="E1477" s="13" t="s">
        <v>35</v>
      </c>
      <c r="F1477" s="179">
        <v>2021</v>
      </c>
      <c r="G1477" s="179">
        <v>3</v>
      </c>
      <c r="H1477" s="191"/>
      <c r="I1477" s="39" t="str">
        <f t="shared" si="354"/>
        <v>Q4</v>
      </c>
      <c r="J1477" s="191" t="s">
        <v>1580</v>
      </c>
      <c r="K1477" s="191" t="s">
        <v>1547</v>
      </c>
      <c r="L1477" s="17" t="s">
        <v>78</v>
      </c>
      <c r="M1477" s="13" t="s">
        <v>46</v>
      </c>
      <c r="N1477" s="13">
        <v>1</v>
      </c>
      <c r="O1477" s="13"/>
      <c r="P1477" s="39" t="str">
        <f t="shared" si="355"/>
        <v>MAIN UNIT</v>
      </c>
      <c r="Q1477" s="13" t="s">
        <v>47</v>
      </c>
      <c r="R1477" s="13" t="s">
        <v>48</v>
      </c>
      <c r="S1477" s="13" t="s">
        <v>36</v>
      </c>
      <c r="T1477" s="13" t="s">
        <v>64</v>
      </c>
      <c r="U1477" s="13" t="s">
        <v>65</v>
      </c>
      <c r="V1477" s="13" t="s">
        <v>113</v>
      </c>
      <c r="W1477" s="13" t="s">
        <v>95</v>
      </c>
      <c r="X1477" s="192">
        <v>13450000</v>
      </c>
      <c r="Y1477" s="196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85">
        <f t="shared" si="356"/>
        <v>97096.222500000003</v>
      </c>
      <c r="AD1477" s="141">
        <v>9.69E-2</v>
      </c>
      <c r="AE1477" s="186">
        <f t="shared" si="357"/>
        <v>0</v>
      </c>
      <c r="AF1477" s="186" t="str">
        <f>IF(AND(COUNTIFS($J$18:J1477,J1477)=1,AE1477=1),1,"")</f>
        <v/>
      </c>
      <c r="AG1477" s="186" t="str">
        <f>IF(C1477="","",IF(AND(COUNTIFS($J$18:J1477,J1477)=1,C1477&lt;&gt;""),1,""))</f>
        <v/>
      </c>
      <c r="AH1477" s="186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214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35</v>
      </c>
      <c r="B1478" s="179">
        <v>2021</v>
      </c>
      <c r="C1478" s="179">
        <v>1</v>
      </c>
      <c r="D1478" s="39" t="str">
        <f t="shared" si="351"/>
        <v>Q4</v>
      </c>
      <c r="E1478" s="13" t="s">
        <v>35</v>
      </c>
      <c r="F1478" s="179">
        <v>2021</v>
      </c>
      <c r="G1478" s="179">
        <v>3</v>
      </c>
      <c r="H1478" s="191"/>
      <c r="I1478" s="39" t="str">
        <f t="shared" si="354"/>
        <v>Q4</v>
      </c>
      <c r="J1478" s="191" t="s">
        <v>1580</v>
      </c>
      <c r="K1478" s="191" t="s">
        <v>1547</v>
      </c>
      <c r="L1478" s="17" t="s">
        <v>54</v>
      </c>
      <c r="M1478" s="13" t="s">
        <v>46</v>
      </c>
      <c r="N1478" s="13">
        <v>1</v>
      </c>
      <c r="O1478" s="13"/>
      <c r="P1478" s="39" t="str">
        <f t="shared" si="355"/>
        <v>MAIN UNIT</v>
      </c>
      <c r="Q1478" s="13" t="s">
        <v>47</v>
      </c>
      <c r="R1478" s="13" t="s">
        <v>48</v>
      </c>
      <c r="S1478" s="13" t="s">
        <v>36</v>
      </c>
      <c r="T1478" s="13" t="s">
        <v>64</v>
      </c>
      <c r="U1478" s="13" t="s">
        <v>65</v>
      </c>
      <c r="V1478" s="13" t="s">
        <v>113</v>
      </c>
      <c r="W1478" s="13" t="s">
        <v>95</v>
      </c>
      <c r="X1478" s="192">
        <v>9000000</v>
      </c>
      <c r="Y1478" s="196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85">
        <f t="shared" si="356"/>
        <v>64971.45</v>
      </c>
      <c r="AD1478" s="141">
        <v>9.69E-2</v>
      </c>
      <c r="AE1478" s="186">
        <f t="shared" si="357"/>
        <v>0</v>
      </c>
      <c r="AF1478" s="186" t="str">
        <f>IF(AND(COUNTIFS($J$18:J1478,J1478)=1,AE1478=1),1,"")</f>
        <v/>
      </c>
      <c r="AG1478" s="186" t="str">
        <f>IF(C1478="","",IF(AND(COUNTIFS($J$18:J1478,J1478)=1,C1478&lt;&gt;""),1,""))</f>
        <v/>
      </c>
      <c r="AH1478" s="186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214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35</v>
      </c>
      <c r="B1479" s="179">
        <v>2021</v>
      </c>
      <c r="C1479" s="179">
        <v>1</v>
      </c>
      <c r="D1479" s="39" t="str">
        <f t="shared" si="351"/>
        <v>Q4</v>
      </c>
      <c r="E1479" s="13" t="s">
        <v>35</v>
      </c>
      <c r="F1479" s="179">
        <v>2021</v>
      </c>
      <c r="G1479" s="179">
        <v>3</v>
      </c>
      <c r="H1479" s="191"/>
      <c r="I1479" s="39" t="str">
        <f t="shared" si="354"/>
        <v>Q4</v>
      </c>
      <c r="J1479" s="191" t="s">
        <v>1580</v>
      </c>
      <c r="K1479" s="191" t="s">
        <v>1547</v>
      </c>
      <c r="L1479" s="17" t="s">
        <v>54</v>
      </c>
      <c r="M1479" s="13" t="s">
        <v>46</v>
      </c>
      <c r="N1479" s="13">
        <v>1</v>
      </c>
      <c r="O1479" s="13"/>
      <c r="P1479" s="39" t="str">
        <f t="shared" si="355"/>
        <v>MAIN UNIT</v>
      </c>
      <c r="Q1479" s="13" t="s">
        <v>47</v>
      </c>
      <c r="R1479" s="13" t="s">
        <v>48</v>
      </c>
      <c r="S1479" s="13" t="s">
        <v>36</v>
      </c>
      <c r="T1479" s="13" t="s">
        <v>64</v>
      </c>
      <c r="U1479" s="13" t="s">
        <v>65</v>
      </c>
      <c r="V1479" s="13" t="s">
        <v>113</v>
      </c>
      <c r="W1479" s="13" t="s">
        <v>95</v>
      </c>
      <c r="X1479" s="192">
        <v>9000000</v>
      </c>
      <c r="Y1479" s="196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85">
        <f t="shared" si="356"/>
        <v>64971.45</v>
      </c>
      <c r="AD1479" s="141">
        <v>9.69E-2</v>
      </c>
      <c r="AE1479" s="186">
        <f t="shared" si="357"/>
        <v>0</v>
      </c>
      <c r="AF1479" s="186" t="str">
        <f>IF(AND(COUNTIFS($J$18:J1479,J1479)=1,AE1479=1),1,"")</f>
        <v/>
      </c>
      <c r="AG1479" s="186" t="str">
        <f>IF(C1479="","",IF(AND(COUNTIFS($J$18:J1479,J1479)=1,C1479&lt;&gt;""),1,""))</f>
        <v/>
      </c>
      <c r="AH1479" s="186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214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35</v>
      </c>
      <c r="B1480" s="179">
        <v>2021</v>
      </c>
      <c r="C1480" s="179">
        <v>1</v>
      </c>
      <c r="D1480" s="39" t="str">
        <f t="shared" si="351"/>
        <v>Q4</v>
      </c>
      <c r="E1480" s="13" t="s">
        <v>35</v>
      </c>
      <c r="F1480" s="179">
        <v>2021</v>
      </c>
      <c r="G1480" s="179">
        <v>3</v>
      </c>
      <c r="H1480" s="191"/>
      <c r="I1480" s="39" t="str">
        <f t="shared" si="354"/>
        <v>Q4</v>
      </c>
      <c r="J1480" s="191" t="s">
        <v>1580</v>
      </c>
      <c r="K1480" s="191" t="s">
        <v>1547</v>
      </c>
      <c r="L1480" s="17" t="s">
        <v>54</v>
      </c>
      <c r="M1480" s="13" t="s">
        <v>46</v>
      </c>
      <c r="N1480" s="13">
        <v>1</v>
      </c>
      <c r="O1480" s="13"/>
      <c r="P1480" s="39" t="str">
        <f t="shared" si="355"/>
        <v>MAIN UNIT</v>
      </c>
      <c r="Q1480" s="13" t="s">
        <v>47</v>
      </c>
      <c r="R1480" s="13" t="s">
        <v>48</v>
      </c>
      <c r="S1480" s="13" t="s">
        <v>36</v>
      </c>
      <c r="T1480" s="13" t="s">
        <v>64</v>
      </c>
      <c r="U1480" s="13" t="s">
        <v>65</v>
      </c>
      <c r="V1480" s="13" t="s">
        <v>113</v>
      </c>
      <c r="W1480" s="13" t="s">
        <v>95</v>
      </c>
      <c r="X1480" s="192">
        <v>9000000</v>
      </c>
      <c r="Y1480" s="196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85">
        <f t="shared" si="356"/>
        <v>64971.45</v>
      </c>
      <c r="AD1480" s="141">
        <v>9.69E-2</v>
      </c>
      <c r="AE1480" s="186">
        <f t="shared" si="357"/>
        <v>0</v>
      </c>
      <c r="AF1480" s="186" t="str">
        <f>IF(AND(COUNTIFS($J$18:J1480,J1480)=1,AE1480=1),1,"")</f>
        <v/>
      </c>
      <c r="AG1480" s="186" t="str">
        <f>IF(C1480="","",IF(AND(COUNTIFS($J$18:J1480,J1480)=1,C1480&lt;&gt;""),1,""))</f>
        <v/>
      </c>
      <c r="AH1480" s="186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214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35</v>
      </c>
      <c r="B1481" s="179">
        <v>2021</v>
      </c>
      <c r="C1481" s="179">
        <v>1</v>
      </c>
      <c r="D1481" s="39" t="str">
        <f t="shared" si="351"/>
        <v>Q4</v>
      </c>
      <c r="E1481" s="13" t="s">
        <v>35</v>
      </c>
      <c r="F1481" s="179">
        <v>2021</v>
      </c>
      <c r="G1481" s="179">
        <v>3</v>
      </c>
      <c r="H1481" s="191"/>
      <c r="I1481" s="39" t="str">
        <f t="shared" si="354"/>
        <v>Q4</v>
      </c>
      <c r="J1481" s="191" t="s">
        <v>1580</v>
      </c>
      <c r="K1481" s="191" t="s">
        <v>1547</v>
      </c>
      <c r="L1481" s="17" t="s">
        <v>54</v>
      </c>
      <c r="M1481" s="13" t="s">
        <v>46</v>
      </c>
      <c r="N1481" s="13">
        <v>1</v>
      </c>
      <c r="O1481" s="13"/>
      <c r="P1481" s="39" t="str">
        <f t="shared" si="355"/>
        <v>MAIN UNIT</v>
      </c>
      <c r="Q1481" s="13" t="s">
        <v>47</v>
      </c>
      <c r="R1481" s="13" t="s">
        <v>48</v>
      </c>
      <c r="S1481" s="13" t="s">
        <v>36</v>
      </c>
      <c r="T1481" s="13" t="s">
        <v>64</v>
      </c>
      <c r="U1481" s="13" t="s">
        <v>65</v>
      </c>
      <c r="V1481" s="13" t="s">
        <v>113</v>
      </c>
      <c r="W1481" s="13" t="s">
        <v>95</v>
      </c>
      <c r="X1481" s="192">
        <v>9000000</v>
      </c>
      <c r="Y1481" s="196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85">
        <f t="shared" si="356"/>
        <v>64971.45</v>
      </c>
      <c r="AD1481" s="141">
        <v>9.69E-2</v>
      </c>
      <c r="AE1481" s="186">
        <f t="shared" si="357"/>
        <v>0</v>
      </c>
      <c r="AF1481" s="186" t="str">
        <f>IF(AND(COUNTIFS($J$18:J1481,J1481)=1,AE1481=1),1,"")</f>
        <v/>
      </c>
      <c r="AG1481" s="186" t="str">
        <f>IF(C1481="","",IF(AND(COUNTIFS($J$18:J1481,J1481)=1,C1481&lt;&gt;""),1,""))</f>
        <v/>
      </c>
      <c r="AH1481" s="186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214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35</v>
      </c>
      <c r="B1482" s="179">
        <v>2021</v>
      </c>
      <c r="C1482" s="179">
        <v>1</v>
      </c>
      <c r="D1482" s="39" t="str">
        <f t="shared" si="351"/>
        <v>Q4</v>
      </c>
      <c r="E1482" s="13" t="s">
        <v>35</v>
      </c>
      <c r="F1482" s="179">
        <v>2021</v>
      </c>
      <c r="G1482" s="179">
        <v>3</v>
      </c>
      <c r="H1482" s="191"/>
      <c r="I1482" s="39" t="str">
        <f t="shared" si="354"/>
        <v>Q4</v>
      </c>
      <c r="J1482" s="191" t="s">
        <v>1581</v>
      </c>
      <c r="K1482" s="191" t="s">
        <v>1561</v>
      </c>
      <c r="L1482" s="17" t="s">
        <v>54</v>
      </c>
      <c r="M1482" s="13" t="s">
        <v>46</v>
      </c>
      <c r="N1482" s="13">
        <v>1</v>
      </c>
      <c r="O1482" s="13"/>
      <c r="P1482" s="39" t="str">
        <f t="shared" si="355"/>
        <v>MAIN UNIT</v>
      </c>
      <c r="Q1482" s="13" t="s">
        <v>47</v>
      </c>
      <c r="R1482" s="13" t="s">
        <v>48</v>
      </c>
      <c r="S1482" s="13" t="s">
        <v>37</v>
      </c>
      <c r="T1482" s="13" t="s">
        <v>154</v>
      </c>
      <c r="U1482" s="13" t="s">
        <v>75</v>
      </c>
      <c r="V1482" s="13" t="s">
        <v>70</v>
      </c>
      <c r="W1482" s="13" t="s">
        <v>50</v>
      </c>
      <c r="X1482" s="192">
        <v>480000</v>
      </c>
      <c r="Y1482" s="196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85">
        <f t="shared" si="356"/>
        <v>63023.575221238942</v>
      </c>
      <c r="AD1482" s="141">
        <v>0.12364</v>
      </c>
      <c r="AE1482" s="186">
        <f t="shared" si="357"/>
        <v>0</v>
      </c>
      <c r="AF1482" s="186" t="str">
        <f>IF(AND(COUNTIFS($J$18:J1482,J1482)=1,AE1482=1),1,"")</f>
        <v/>
      </c>
      <c r="AG1482" s="186">
        <f>IF(C1482="","",IF(AND(COUNTIFS($J$18:J1482,J1482)=1,C1482&lt;&gt;""),1,""))</f>
        <v>1</v>
      </c>
      <c r="AH1482" s="186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214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35</v>
      </c>
      <c r="B1483" s="179">
        <v>2021</v>
      </c>
      <c r="C1483" s="179">
        <v>1</v>
      </c>
      <c r="D1483" s="39" t="str">
        <f t="shared" si="351"/>
        <v>Q4</v>
      </c>
      <c r="E1483" s="13" t="s">
        <v>40</v>
      </c>
      <c r="F1483" s="179">
        <v>2021</v>
      </c>
      <c r="G1483" s="179">
        <v>4</v>
      </c>
      <c r="H1483" s="191"/>
      <c r="I1483" s="39" t="str">
        <f t="shared" si="354"/>
        <v>Q1</v>
      </c>
      <c r="J1483" s="191" t="s">
        <v>1582</v>
      </c>
      <c r="K1483" s="191" t="s">
        <v>1583</v>
      </c>
      <c r="L1483" s="17" t="s">
        <v>54</v>
      </c>
      <c r="M1483" s="13" t="s">
        <v>46</v>
      </c>
      <c r="N1483" s="13">
        <v>1</v>
      </c>
      <c r="O1483" s="13"/>
      <c r="P1483" s="39" t="str">
        <f t="shared" si="355"/>
        <v>MAIN UNIT</v>
      </c>
      <c r="Q1483" s="13" t="s">
        <v>47</v>
      </c>
      <c r="R1483" s="13" t="s">
        <v>48</v>
      </c>
      <c r="S1483" s="13" t="s">
        <v>37</v>
      </c>
      <c r="T1483" s="13" t="s">
        <v>301</v>
      </c>
      <c r="U1483" s="13" t="s">
        <v>57</v>
      </c>
      <c r="V1483" s="13" t="s">
        <v>927</v>
      </c>
      <c r="W1483" s="13" t="s">
        <v>50</v>
      </c>
      <c r="X1483" s="192">
        <v>589000</v>
      </c>
      <c r="Y1483" s="196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85">
        <f t="shared" si="356"/>
        <v>85924.153982300893</v>
      </c>
      <c r="AD1483" s="141">
        <v>0.13969999999999999</v>
      </c>
      <c r="AE1483" s="186">
        <f t="shared" si="357"/>
        <v>0</v>
      </c>
      <c r="AF1483" s="186" t="str">
        <f>IF(AND(COUNTIFS($J$18:J1483,J1483)=1,AE1483=1),1,"")</f>
        <v/>
      </c>
      <c r="AG1483" s="186">
        <f>IF(C1483="","",IF(AND(COUNTIFS($J$18:J1483,J1483)=1,C1483&lt;&gt;""),1,""))</f>
        <v>1</v>
      </c>
      <c r="AH1483" s="186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214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35</v>
      </c>
      <c r="B1484" s="179">
        <v>2021</v>
      </c>
      <c r="C1484" s="179">
        <v>1</v>
      </c>
      <c r="D1484" s="39" t="str">
        <f t="shared" si="351"/>
        <v>Q4</v>
      </c>
      <c r="E1484" s="13" t="s">
        <v>40</v>
      </c>
      <c r="F1484" s="179">
        <v>2021</v>
      </c>
      <c r="G1484" s="179">
        <v>4</v>
      </c>
      <c r="H1484" s="191"/>
      <c r="I1484" s="39" t="str">
        <f t="shared" si="354"/>
        <v>Q1</v>
      </c>
      <c r="J1484" s="191" t="s">
        <v>1582</v>
      </c>
      <c r="K1484" s="191" t="s">
        <v>1583</v>
      </c>
      <c r="L1484" s="17" t="s">
        <v>54</v>
      </c>
      <c r="M1484" s="13" t="s">
        <v>46</v>
      </c>
      <c r="N1484" s="13">
        <v>1</v>
      </c>
      <c r="O1484" s="13"/>
      <c r="P1484" s="39" t="str">
        <f t="shared" si="355"/>
        <v>MAIN UNIT</v>
      </c>
      <c r="Q1484" s="13" t="s">
        <v>47</v>
      </c>
      <c r="R1484" s="13" t="s">
        <v>48</v>
      </c>
      <c r="S1484" s="13" t="s">
        <v>37</v>
      </c>
      <c r="T1484" s="13" t="s">
        <v>301</v>
      </c>
      <c r="U1484" s="13" t="s">
        <v>57</v>
      </c>
      <c r="V1484" s="13" t="s">
        <v>927</v>
      </c>
      <c r="W1484" s="13" t="s">
        <v>50</v>
      </c>
      <c r="X1484" s="192">
        <v>589000</v>
      </c>
      <c r="Y1484" s="196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85">
        <f t="shared" si="356"/>
        <v>85924.153982300893</v>
      </c>
      <c r="AD1484" s="141">
        <v>0.13969999999999999</v>
      </c>
      <c r="AE1484" s="186">
        <f t="shared" si="357"/>
        <v>0</v>
      </c>
      <c r="AF1484" s="186" t="str">
        <f>IF(AND(COUNTIFS($J$18:J1484,J1484)=1,AE1484=1),1,"")</f>
        <v/>
      </c>
      <c r="AG1484" s="186" t="str">
        <f>IF(C1484="","",IF(AND(COUNTIFS($J$18:J1484,J1484)=1,C1484&lt;&gt;""),1,""))</f>
        <v/>
      </c>
      <c r="AH1484" s="186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214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35</v>
      </c>
      <c r="B1485" s="179">
        <v>2021</v>
      </c>
      <c r="C1485" s="179">
        <v>1</v>
      </c>
      <c r="D1485" s="39" t="str">
        <f t="shared" si="351"/>
        <v>Q4</v>
      </c>
      <c r="E1485" s="13" t="s">
        <v>40</v>
      </c>
      <c r="F1485" s="179">
        <v>2021</v>
      </c>
      <c r="G1485" s="179">
        <v>4</v>
      </c>
      <c r="H1485" s="191"/>
      <c r="I1485" s="39" t="str">
        <f t="shared" si="354"/>
        <v>Q1</v>
      </c>
      <c r="J1485" s="191" t="s">
        <v>1584</v>
      </c>
      <c r="K1485" s="191" t="s">
        <v>1585</v>
      </c>
      <c r="L1485" s="17" t="s">
        <v>54</v>
      </c>
      <c r="M1485" s="13" t="s">
        <v>46</v>
      </c>
      <c r="N1485" s="13">
        <v>1</v>
      </c>
      <c r="O1485" s="13"/>
      <c r="P1485" s="39" t="str">
        <f t="shared" si="355"/>
        <v>MAIN UNIT</v>
      </c>
      <c r="Q1485" s="13" t="s">
        <v>55</v>
      </c>
      <c r="R1485" s="13" t="s">
        <v>48</v>
      </c>
      <c r="S1485" s="13" t="s">
        <v>39</v>
      </c>
      <c r="T1485" s="13" t="s">
        <v>161</v>
      </c>
      <c r="U1485" s="13" t="s">
        <v>162</v>
      </c>
      <c r="V1485" s="13" t="s">
        <v>163</v>
      </c>
      <c r="W1485" s="13" t="s">
        <v>50</v>
      </c>
      <c r="X1485" s="192">
        <v>475000</v>
      </c>
      <c r="Y1485" s="196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85">
        <f t="shared" si="356"/>
        <v>72021.769911504438</v>
      </c>
      <c r="AD1485" s="141">
        <v>0.1452</v>
      </c>
      <c r="AE1485" s="186">
        <f t="shared" si="357"/>
        <v>1</v>
      </c>
      <c r="AF1485" s="186">
        <f>IF(AND(COUNTIFS($J$18:J1485,J1485)=1,AE1485=1),1,"")</f>
        <v>1</v>
      </c>
      <c r="AG1485" s="186">
        <f>IF(C1485="","",IF(AND(COUNTIFS($J$18:J1485,J1485)=1,C1485&lt;&gt;""),1,""))</f>
        <v>1</v>
      </c>
      <c r="AH1485" s="186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214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35</v>
      </c>
      <c r="B1486" s="179">
        <v>2021</v>
      </c>
      <c r="C1486" s="179">
        <v>1</v>
      </c>
      <c r="D1486" s="39" t="str">
        <f t="shared" si="351"/>
        <v>Q4</v>
      </c>
      <c r="E1486" s="13" t="s">
        <v>40</v>
      </c>
      <c r="F1486" s="179">
        <v>2021</v>
      </c>
      <c r="G1486" s="179">
        <v>4</v>
      </c>
      <c r="H1486" s="191"/>
      <c r="I1486" s="39" t="str">
        <f t="shared" si="354"/>
        <v>Q1</v>
      </c>
      <c r="J1486" s="191" t="s">
        <v>1586</v>
      </c>
      <c r="K1486" s="191" t="s">
        <v>389</v>
      </c>
      <c r="L1486" s="17" t="s">
        <v>78</v>
      </c>
      <c r="M1486" s="13" t="s">
        <v>46</v>
      </c>
      <c r="N1486" s="13">
        <v>1</v>
      </c>
      <c r="O1486" s="13"/>
      <c r="P1486" s="39" t="str">
        <f t="shared" si="355"/>
        <v>MAIN UNIT</v>
      </c>
      <c r="Q1486" s="13" t="s">
        <v>47</v>
      </c>
      <c r="R1486" s="13" t="s">
        <v>48</v>
      </c>
      <c r="S1486" s="13" t="s">
        <v>36</v>
      </c>
      <c r="T1486" s="13" t="s">
        <v>64</v>
      </c>
      <c r="U1486" s="13" t="s">
        <v>65</v>
      </c>
      <c r="V1486" s="13" t="s">
        <v>98</v>
      </c>
      <c r="W1486" s="13" t="s">
        <v>95</v>
      </c>
      <c r="X1486" s="192">
        <v>12605000</v>
      </c>
      <c r="Y1486" s="196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85">
        <f t="shared" si="356"/>
        <v>99777.146399999998</v>
      </c>
      <c r="AD1486" s="141">
        <v>0.1104</v>
      </c>
      <c r="AE1486" s="186">
        <f t="shared" si="357"/>
        <v>0</v>
      </c>
      <c r="AF1486" s="186" t="str">
        <f>IF(AND(COUNTIFS($J$18:J1486,J1486)=1,AE1486=1),1,"")</f>
        <v/>
      </c>
      <c r="AG1486" s="186">
        <f>IF(C1486="","",IF(AND(COUNTIFS($J$18:J1486,J1486)=1,C1486&lt;&gt;""),1,""))</f>
        <v>1</v>
      </c>
      <c r="AH1486" s="186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214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35</v>
      </c>
      <c r="B1487" s="179">
        <v>2021</v>
      </c>
      <c r="C1487" s="179">
        <v>1</v>
      </c>
      <c r="D1487" s="39" t="str">
        <f t="shared" si="351"/>
        <v>Q4</v>
      </c>
      <c r="E1487" s="13" t="s">
        <v>40</v>
      </c>
      <c r="F1487" s="179">
        <v>2021</v>
      </c>
      <c r="G1487" s="179">
        <v>4</v>
      </c>
      <c r="H1487" s="191"/>
      <c r="I1487" s="39" t="str">
        <f t="shared" si="354"/>
        <v>Q1</v>
      </c>
      <c r="J1487" s="191" t="s">
        <v>1587</v>
      </c>
      <c r="K1487" s="191" t="s">
        <v>1588</v>
      </c>
      <c r="L1487" s="17" t="s">
        <v>54</v>
      </c>
      <c r="M1487" s="13" t="s">
        <v>46</v>
      </c>
      <c r="N1487" s="13">
        <v>1</v>
      </c>
      <c r="O1487" s="13"/>
      <c r="P1487" s="39" t="str">
        <f t="shared" si="355"/>
        <v>MAIN UNIT</v>
      </c>
      <c r="Q1487" s="13" t="s">
        <v>55</v>
      </c>
      <c r="R1487" s="13" t="s">
        <v>48</v>
      </c>
      <c r="S1487" s="13" t="s">
        <v>36</v>
      </c>
      <c r="T1487" s="13" t="s">
        <v>64</v>
      </c>
      <c r="U1487" s="13" t="s">
        <v>65</v>
      </c>
      <c r="V1487" s="13" t="s">
        <v>98</v>
      </c>
      <c r="W1487" s="13" t="s">
        <v>95</v>
      </c>
      <c r="X1487" s="192">
        <v>8835532</v>
      </c>
      <c r="Y1487" s="196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85">
        <f t="shared" si="356"/>
        <v>92428.765317960002</v>
      </c>
      <c r="AD1487" s="141">
        <v>0.1459</v>
      </c>
      <c r="AE1487" s="186">
        <f t="shared" si="357"/>
        <v>1</v>
      </c>
      <c r="AF1487" s="186">
        <f>IF(AND(COUNTIFS($J$18:J1487,J1487)=1,AE1487=1),1,"")</f>
        <v>1</v>
      </c>
      <c r="AG1487" s="186">
        <f>IF(C1487="","",IF(AND(COUNTIFS($J$18:J1487,J1487)=1,C1487&lt;&gt;""),1,""))</f>
        <v>1</v>
      </c>
      <c r="AH1487" s="186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214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35</v>
      </c>
      <c r="B1488" s="179">
        <v>2021</v>
      </c>
      <c r="C1488" s="179">
        <v>1</v>
      </c>
      <c r="D1488" s="39" t="str">
        <f t="shared" si="351"/>
        <v>Q4</v>
      </c>
      <c r="E1488" s="13" t="s">
        <v>40</v>
      </c>
      <c r="F1488" s="179">
        <v>2021</v>
      </c>
      <c r="G1488" s="179">
        <v>4</v>
      </c>
      <c r="H1488" s="191"/>
      <c r="I1488" s="39" t="str">
        <f t="shared" si="354"/>
        <v>Q1</v>
      </c>
      <c r="J1488" s="191" t="s">
        <v>1589</v>
      </c>
      <c r="K1488" s="191" t="s">
        <v>1173</v>
      </c>
      <c r="L1488" s="17" t="s">
        <v>78</v>
      </c>
      <c r="M1488" s="13" t="s">
        <v>46</v>
      </c>
      <c r="N1488" s="13">
        <v>1</v>
      </c>
      <c r="O1488" s="13"/>
      <c r="P1488" s="39" t="str">
        <f t="shared" si="355"/>
        <v>MAIN UNIT</v>
      </c>
      <c r="Q1488" s="13" t="s">
        <v>47</v>
      </c>
      <c r="R1488" s="13" t="s">
        <v>48</v>
      </c>
      <c r="S1488" s="13" t="s">
        <v>36</v>
      </c>
      <c r="T1488" s="13" t="s">
        <v>64</v>
      </c>
      <c r="U1488" s="13" t="s">
        <v>65</v>
      </c>
      <c r="V1488" s="13" t="s">
        <v>118</v>
      </c>
      <c r="W1488" s="13" t="s">
        <v>50</v>
      </c>
      <c r="X1488" s="192">
        <v>875000</v>
      </c>
      <c r="Y1488" s="196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85">
        <f t="shared" si="356"/>
        <v>115676.54867256638</v>
      </c>
      <c r="AD1488" s="141">
        <v>0.12659999999999999</v>
      </c>
      <c r="AE1488" s="186">
        <f t="shared" si="357"/>
        <v>0</v>
      </c>
      <c r="AF1488" s="186" t="str">
        <f>IF(AND(COUNTIFS($J$18:J1488,J1488)=1,AE1488=1),1,"")</f>
        <v/>
      </c>
      <c r="AG1488" s="186">
        <f>IF(C1488="","",IF(AND(COUNTIFS($J$18:J1488,J1488)=1,C1488&lt;&gt;""),1,""))</f>
        <v>1</v>
      </c>
      <c r="AH1488" s="186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214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35</v>
      </c>
      <c r="B1489" s="179">
        <v>2021</v>
      </c>
      <c r="C1489" s="179">
        <v>1</v>
      </c>
      <c r="D1489" s="39" t="str">
        <f t="shared" si="351"/>
        <v>Q4</v>
      </c>
      <c r="E1489" s="13" t="s">
        <v>40</v>
      </c>
      <c r="F1489" s="179">
        <v>2021</v>
      </c>
      <c r="G1489" s="179">
        <v>4</v>
      </c>
      <c r="H1489" s="191"/>
      <c r="I1489" s="39" t="str">
        <f t="shared" si="354"/>
        <v>Q1</v>
      </c>
      <c r="J1489" s="191" t="s">
        <v>1589</v>
      </c>
      <c r="K1489" s="191" t="s">
        <v>1173</v>
      </c>
      <c r="L1489" s="17" t="s">
        <v>78</v>
      </c>
      <c r="M1489" s="13" t="s">
        <v>46</v>
      </c>
      <c r="N1489" s="13">
        <v>1</v>
      </c>
      <c r="O1489" s="13"/>
      <c r="P1489" s="39" t="str">
        <f t="shared" si="355"/>
        <v>MAIN UNIT</v>
      </c>
      <c r="Q1489" s="13" t="s">
        <v>47</v>
      </c>
      <c r="R1489" s="13" t="s">
        <v>48</v>
      </c>
      <c r="S1489" s="13" t="s">
        <v>36</v>
      </c>
      <c r="T1489" s="13" t="s">
        <v>64</v>
      </c>
      <c r="U1489" s="13" t="s">
        <v>65</v>
      </c>
      <c r="V1489" s="13" t="s">
        <v>118</v>
      </c>
      <c r="W1489" s="13" t="s">
        <v>50</v>
      </c>
      <c r="X1489" s="192">
        <v>875000</v>
      </c>
      <c r="Y1489" s="196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85">
        <f t="shared" si="356"/>
        <v>115676.54867256638</v>
      </c>
      <c r="AD1489" s="141">
        <v>0.12659999999999999</v>
      </c>
      <c r="AE1489" s="186">
        <f t="shared" si="357"/>
        <v>0</v>
      </c>
      <c r="AF1489" s="186" t="str">
        <f>IF(AND(COUNTIFS($J$18:J1489,J1489)=1,AE1489=1),1,"")</f>
        <v/>
      </c>
      <c r="AG1489" s="186" t="str">
        <f>IF(C1489="","",IF(AND(COUNTIFS($J$18:J1489,J1489)=1,C1489&lt;&gt;""),1,""))</f>
        <v/>
      </c>
      <c r="AH1489" s="186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214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35</v>
      </c>
      <c r="B1490" s="179">
        <v>2021</v>
      </c>
      <c r="C1490" s="179">
        <v>1</v>
      </c>
      <c r="D1490" s="39" t="str">
        <f t="shared" si="351"/>
        <v>Q4</v>
      </c>
      <c r="E1490" s="13" t="s">
        <v>40</v>
      </c>
      <c r="F1490" s="179">
        <v>2021</v>
      </c>
      <c r="G1490" s="179">
        <v>4</v>
      </c>
      <c r="H1490" s="191"/>
      <c r="I1490" s="39" t="str">
        <f t="shared" si="354"/>
        <v>Q1</v>
      </c>
      <c r="J1490" s="191" t="s">
        <v>1589</v>
      </c>
      <c r="K1490" s="191" t="s">
        <v>1173</v>
      </c>
      <c r="L1490" s="17" t="s">
        <v>78</v>
      </c>
      <c r="M1490" s="13" t="s">
        <v>46</v>
      </c>
      <c r="N1490" s="13">
        <v>1</v>
      </c>
      <c r="O1490" s="13"/>
      <c r="P1490" s="39" t="str">
        <f t="shared" si="355"/>
        <v>MAIN UNIT</v>
      </c>
      <c r="Q1490" s="13" t="s">
        <v>47</v>
      </c>
      <c r="R1490" s="13" t="s">
        <v>48</v>
      </c>
      <c r="S1490" s="13" t="s">
        <v>36</v>
      </c>
      <c r="T1490" s="13" t="s">
        <v>64</v>
      </c>
      <c r="U1490" s="13" t="s">
        <v>65</v>
      </c>
      <c r="V1490" s="13" t="s">
        <v>118</v>
      </c>
      <c r="W1490" s="13" t="s">
        <v>50</v>
      </c>
      <c r="X1490" s="192">
        <v>875000</v>
      </c>
      <c r="Y1490" s="196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85">
        <f t="shared" si="356"/>
        <v>115676.54867256638</v>
      </c>
      <c r="AD1490" s="141">
        <v>0.12659999999999999</v>
      </c>
      <c r="AE1490" s="186">
        <f t="shared" si="357"/>
        <v>0</v>
      </c>
      <c r="AF1490" s="186" t="str">
        <f>IF(AND(COUNTIFS($J$18:J1490,J1490)=1,AE1490=1),1,"")</f>
        <v/>
      </c>
      <c r="AG1490" s="186" t="str">
        <f>IF(C1490="","",IF(AND(COUNTIFS($J$18:J1490,J1490)=1,C1490&lt;&gt;""),1,""))</f>
        <v/>
      </c>
      <c r="AH1490" s="186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214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35</v>
      </c>
      <c r="B1491" s="179">
        <v>2021</v>
      </c>
      <c r="C1491" s="179">
        <v>1</v>
      </c>
      <c r="D1491" s="39" t="str">
        <f t="shared" si="351"/>
        <v>Q4</v>
      </c>
      <c r="E1491" s="13" t="s">
        <v>40</v>
      </c>
      <c r="F1491" s="179">
        <v>2021</v>
      </c>
      <c r="G1491" s="179">
        <v>4</v>
      </c>
      <c r="H1491" s="191"/>
      <c r="I1491" s="39" t="str">
        <f t="shared" si="354"/>
        <v>Q1</v>
      </c>
      <c r="J1491" s="191" t="s">
        <v>1589</v>
      </c>
      <c r="K1491" s="191" t="s">
        <v>1173</v>
      </c>
      <c r="L1491" s="17" t="s">
        <v>78</v>
      </c>
      <c r="M1491" s="13" t="s">
        <v>46</v>
      </c>
      <c r="N1491" s="13">
        <v>1</v>
      </c>
      <c r="O1491" s="13"/>
      <c r="P1491" s="39" t="str">
        <f t="shared" si="355"/>
        <v>MAIN UNIT</v>
      </c>
      <c r="Q1491" s="13" t="s">
        <v>47</v>
      </c>
      <c r="R1491" s="13" t="s">
        <v>48</v>
      </c>
      <c r="S1491" s="13" t="s">
        <v>36</v>
      </c>
      <c r="T1491" s="13" t="s">
        <v>64</v>
      </c>
      <c r="U1491" s="13" t="s">
        <v>65</v>
      </c>
      <c r="V1491" s="13" t="s">
        <v>118</v>
      </c>
      <c r="W1491" s="13" t="s">
        <v>50</v>
      </c>
      <c r="X1491" s="192">
        <v>875000</v>
      </c>
      <c r="Y1491" s="196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85">
        <f t="shared" si="356"/>
        <v>115676.54867256638</v>
      </c>
      <c r="AD1491" s="141">
        <v>0.12659999999999999</v>
      </c>
      <c r="AE1491" s="186">
        <f t="shared" si="357"/>
        <v>0</v>
      </c>
      <c r="AF1491" s="186" t="str">
        <f>IF(AND(COUNTIFS($J$18:J1491,J1491)=1,AE1491=1),1,"")</f>
        <v/>
      </c>
      <c r="AG1491" s="186" t="str">
        <f>IF(C1491="","",IF(AND(COUNTIFS($J$18:J1491,J1491)=1,C1491&lt;&gt;""),1,""))</f>
        <v/>
      </c>
      <c r="AH1491" s="186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214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35</v>
      </c>
      <c r="B1492" s="179">
        <v>2021</v>
      </c>
      <c r="C1492" s="179">
        <v>1</v>
      </c>
      <c r="D1492" s="39" t="str">
        <f t="shared" si="351"/>
        <v>Q4</v>
      </c>
      <c r="E1492" s="13" t="s">
        <v>40</v>
      </c>
      <c r="F1492" s="179">
        <v>2021</v>
      </c>
      <c r="G1492" s="179">
        <v>4</v>
      </c>
      <c r="H1492" s="191"/>
      <c r="I1492" s="39" t="str">
        <f t="shared" si="354"/>
        <v>Q1</v>
      </c>
      <c r="J1492" s="191" t="s">
        <v>1590</v>
      </c>
      <c r="K1492" s="191" t="s">
        <v>909</v>
      </c>
      <c r="L1492" s="17" t="s">
        <v>78</v>
      </c>
      <c r="M1492" s="13" t="s">
        <v>46</v>
      </c>
      <c r="N1492" s="13">
        <v>1</v>
      </c>
      <c r="O1492" s="13"/>
      <c r="P1492" s="39" t="str">
        <f t="shared" si="355"/>
        <v>MAIN UNIT</v>
      </c>
      <c r="Q1492" s="13" t="s">
        <v>47</v>
      </c>
      <c r="R1492" s="13" t="s">
        <v>48</v>
      </c>
      <c r="S1492" s="13" t="s">
        <v>36</v>
      </c>
      <c r="T1492" s="13" t="s">
        <v>64</v>
      </c>
      <c r="U1492" s="13" t="s">
        <v>65</v>
      </c>
      <c r="V1492" s="13" t="s">
        <v>118</v>
      </c>
      <c r="W1492" s="13" t="s">
        <v>95</v>
      </c>
      <c r="X1492" s="192">
        <v>24630000</v>
      </c>
      <c r="Y1492" s="196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85">
        <f t="shared" si="356"/>
        <v>432486.29790000001</v>
      </c>
      <c r="AD1492" s="141">
        <v>0.24490000000000001</v>
      </c>
      <c r="AE1492" s="186">
        <f t="shared" si="357"/>
        <v>0</v>
      </c>
      <c r="AF1492" s="186" t="str">
        <f>IF(AND(COUNTIFS($J$18:J1492,J1492)=1,AE1492=1),1,"")</f>
        <v/>
      </c>
      <c r="AG1492" s="186">
        <f>IF(C1492="","",IF(AND(COUNTIFS($J$18:J1492,J1492)=1,C1492&lt;&gt;""),1,""))</f>
        <v>1</v>
      </c>
      <c r="AH1492" s="186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214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35</v>
      </c>
      <c r="B1493" s="179">
        <v>2021</v>
      </c>
      <c r="C1493" s="179">
        <v>1</v>
      </c>
      <c r="D1493" s="39" t="str">
        <f t="shared" si="351"/>
        <v>Q4</v>
      </c>
      <c r="E1493" s="13" t="s">
        <v>40</v>
      </c>
      <c r="F1493" s="179">
        <v>2021</v>
      </c>
      <c r="G1493" s="179">
        <v>4</v>
      </c>
      <c r="H1493" s="191"/>
      <c r="I1493" s="39" t="str">
        <f t="shared" si="354"/>
        <v>Q1</v>
      </c>
      <c r="J1493" s="191" t="s">
        <v>1591</v>
      </c>
      <c r="K1493" s="191" t="s">
        <v>1171</v>
      </c>
      <c r="L1493" s="17" t="s">
        <v>78</v>
      </c>
      <c r="M1493" s="13" t="s">
        <v>46</v>
      </c>
      <c r="N1493" s="13">
        <v>1</v>
      </c>
      <c r="O1493" s="13"/>
      <c r="P1493" s="39" t="str">
        <f t="shared" si="355"/>
        <v>MAIN UNIT</v>
      </c>
      <c r="Q1493" s="13" t="s">
        <v>47</v>
      </c>
      <c r="R1493" s="13" t="s">
        <v>48</v>
      </c>
      <c r="S1493" s="13" t="s">
        <v>36</v>
      </c>
      <c r="T1493" s="13" t="s">
        <v>64</v>
      </c>
      <c r="U1493" s="13" t="s">
        <v>65</v>
      </c>
      <c r="V1493" s="13" t="s">
        <v>98</v>
      </c>
      <c r="W1493" s="13" t="s">
        <v>95</v>
      </c>
      <c r="X1493" s="192">
        <v>13000000</v>
      </c>
      <c r="Y1493" s="196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85">
        <f t="shared" si="356"/>
        <v>169455.78</v>
      </c>
      <c r="AD1493" s="141">
        <v>0.18179999999999999</v>
      </c>
      <c r="AE1493" s="186">
        <f t="shared" si="357"/>
        <v>0</v>
      </c>
      <c r="AF1493" s="186" t="str">
        <f>IF(AND(COUNTIFS($J$18:J1493,J1493)=1,AE1493=1),1,"")</f>
        <v/>
      </c>
      <c r="AG1493" s="186">
        <f>IF(C1493="","",IF(AND(COUNTIFS($J$18:J1493,J1493)=1,C1493&lt;&gt;""),1,""))</f>
        <v>1</v>
      </c>
      <c r="AH1493" s="186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214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35</v>
      </c>
      <c r="B1494" s="179">
        <v>2021</v>
      </c>
      <c r="C1494" s="179">
        <v>1</v>
      </c>
      <c r="D1494" s="39" t="str">
        <f t="shared" si="351"/>
        <v>Q4</v>
      </c>
      <c r="E1494" s="13" t="s">
        <v>40</v>
      </c>
      <c r="F1494" s="179">
        <v>2021</v>
      </c>
      <c r="G1494" s="179">
        <v>4</v>
      </c>
      <c r="H1494" s="191"/>
      <c r="I1494" s="39" t="str">
        <f t="shared" si="354"/>
        <v>Q1</v>
      </c>
      <c r="J1494" s="191" t="s">
        <v>1591</v>
      </c>
      <c r="K1494" s="191" t="s">
        <v>1171</v>
      </c>
      <c r="L1494" s="17" t="s">
        <v>54</v>
      </c>
      <c r="M1494" s="13" t="s">
        <v>46</v>
      </c>
      <c r="N1494" s="13">
        <v>1</v>
      </c>
      <c r="O1494" s="13"/>
      <c r="P1494" s="39" t="str">
        <f t="shared" si="355"/>
        <v>MAIN UNIT</v>
      </c>
      <c r="Q1494" s="13" t="s">
        <v>47</v>
      </c>
      <c r="R1494" s="13" t="s">
        <v>48</v>
      </c>
      <c r="S1494" s="13" t="s">
        <v>36</v>
      </c>
      <c r="T1494" s="13" t="s">
        <v>64</v>
      </c>
      <c r="U1494" s="13" t="s">
        <v>65</v>
      </c>
      <c r="V1494" s="13" t="s">
        <v>98</v>
      </c>
      <c r="W1494" s="13" t="s">
        <v>95</v>
      </c>
      <c r="X1494" s="192">
        <v>7907000</v>
      </c>
      <c r="Y1494" s="196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85">
        <f t="shared" si="356"/>
        <v>103068.21941999999</v>
      </c>
      <c r="AD1494" s="141">
        <v>0.18179999999999999</v>
      </c>
      <c r="AE1494" s="186">
        <f t="shared" si="357"/>
        <v>0</v>
      </c>
      <c r="AF1494" s="186" t="str">
        <f>IF(AND(COUNTIFS($J$18:J1494,J1494)=1,AE1494=1),1,"")</f>
        <v/>
      </c>
      <c r="AG1494" s="186" t="str">
        <f>IF(C1494="","",IF(AND(COUNTIFS($J$18:J1494,J1494)=1,C1494&lt;&gt;""),1,""))</f>
        <v/>
      </c>
      <c r="AH1494" s="186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214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35</v>
      </c>
      <c r="B1495" s="179">
        <v>2021</v>
      </c>
      <c r="C1495" s="179">
        <v>2</v>
      </c>
      <c r="D1495" s="39" t="str">
        <f t="shared" si="351"/>
        <v>Q4</v>
      </c>
      <c r="E1495" s="13" t="s">
        <v>40</v>
      </c>
      <c r="F1495" s="179">
        <v>2021</v>
      </c>
      <c r="G1495" s="179">
        <v>4</v>
      </c>
      <c r="H1495" s="191"/>
      <c r="I1495" s="39" t="str">
        <f t="shared" si="354"/>
        <v>Q1</v>
      </c>
      <c r="J1495" s="191" t="s">
        <v>1592</v>
      </c>
      <c r="K1495" s="191" t="s">
        <v>1593</v>
      </c>
      <c r="L1495" s="17" t="s">
        <v>78</v>
      </c>
      <c r="M1495" s="13" t="s">
        <v>46</v>
      </c>
      <c r="N1495" s="13">
        <v>1</v>
      </c>
      <c r="O1495" s="13"/>
      <c r="P1495" s="39" t="str">
        <f t="shared" si="355"/>
        <v>MAIN UNIT</v>
      </c>
      <c r="Q1495" s="13" t="s">
        <v>47</v>
      </c>
      <c r="R1495" s="13" t="s">
        <v>48</v>
      </c>
      <c r="S1495" s="13" t="s">
        <v>36</v>
      </c>
      <c r="T1495" s="13" t="s">
        <v>64</v>
      </c>
      <c r="U1495" s="13" t="s">
        <v>65</v>
      </c>
      <c r="V1495" s="13" t="s">
        <v>1430</v>
      </c>
      <c r="W1495" s="13" t="s">
        <v>95</v>
      </c>
      <c r="X1495" s="192">
        <v>14200000</v>
      </c>
      <c r="Y1495" s="196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85">
        <f t="shared" si="356"/>
        <v>115864.33199999999</v>
      </c>
      <c r="AD1495" s="141">
        <v>0.1138</v>
      </c>
      <c r="AE1495" s="186">
        <f t="shared" si="357"/>
        <v>0</v>
      </c>
      <c r="AF1495" s="186" t="str">
        <f>IF(AND(COUNTIFS($J$18:J1495,J1495)=1,AE1495=1),1,"")</f>
        <v/>
      </c>
      <c r="AG1495" s="186">
        <f>IF(C1495="","",IF(AND(COUNTIFS($J$18:J1495,J1495)=1,C1495&lt;&gt;""),1,""))</f>
        <v>1</v>
      </c>
      <c r="AH1495" s="186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214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35</v>
      </c>
      <c r="B1496" s="179">
        <v>2021</v>
      </c>
      <c r="C1496" s="179">
        <v>2</v>
      </c>
      <c r="D1496" s="39" t="str">
        <f t="shared" si="351"/>
        <v>Q4</v>
      </c>
      <c r="E1496" s="13" t="s">
        <v>40</v>
      </c>
      <c r="F1496" s="179">
        <v>2021</v>
      </c>
      <c r="G1496" s="179">
        <v>4</v>
      </c>
      <c r="H1496" s="191"/>
      <c r="I1496" s="39" t="str">
        <f t="shared" si="354"/>
        <v>Q1</v>
      </c>
      <c r="J1496" s="191" t="s">
        <v>1594</v>
      </c>
      <c r="K1496" s="191" t="s">
        <v>1595</v>
      </c>
      <c r="L1496" s="17" t="s">
        <v>78</v>
      </c>
      <c r="M1496" s="13" t="s">
        <v>46</v>
      </c>
      <c r="N1496" s="13">
        <v>1</v>
      </c>
      <c r="O1496" s="13"/>
      <c r="P1496" s="39" t="str">
        <f t="shared" si="355"/>
        <v>MAIN UNIT</v>
      </c>
      <c r="Q1496" s="13" t="s">
        <v>47</v>
      </c>
      <c r="R1496" s="13" t="s">
        <v>48</v>
      </c>
      <c r="S1496" s="13" t="s">
        <v>36</v>
      </c>
      <c r="T1496" s="13" t="s">
        <v>64</v>
      </c>
      <c r="U1496" s="13" t="s">
        <v>65</v>
      </c>
      <c r="V1496" s="13" t="s">
        <v>118</v>
      </c>
      <c r="W1496" s="13" t="s">
        <v>95</v>
      </c>
      <c r="X1496" s="192">
        <v>20900000</v>
      </c>
      <c r="Y1496" s="196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85">
        <f t="shared" si="356"/>
        <v>239914.65299999999</v>
      </c>
      <c r="AD1496" s="141">
        <v>0.16009999999999999</v>
      </c>
      <c r="AE1496" s="186">
        <f t="shared" si="357"/>
        <v>0</v>
      </c>
      <c r="AF1496" s="186" t="str">
        <f>IF(AND(COUNTIFS($J$18:J1496,J1496)=1,AE1496=1),1,"")</f>
        <v/>
      </c>
      <c r="AG1496" s="186">
        <f>IF(C1496="","",IF(AND(COUNTIFS($J$18:J1496,J1496)=1,C1496&lt;&gt;""),1,""))</f>
        <v>1</v>
      </c>
      <c r="AH1496" s="186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214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35</v>
      </c>
      <c r="B1497" s="179">
        <v>2021</v>
      </c>
      <c r="C1497" s="179">
        <v>2</v>
      </c>
      <c r="D1497" s="39" t="str">
        <f t="shared" si="351"/>
        <v>Q4</v>
      </c>
      <c r="E1497" s="13" t="s">
        <v>40</v>
      </c>
      <c r="F1497" s="179">
        <v>2021</v>
      </c>
      <c r="G1497" s="179">
        <v>4</v>
      </c>
      <c r="H1497" s="191"/>
      <c r="I1497" s="39" t="str">
        <f t="shared" si="354"/>
        <v>Q1</v>
      </c>
      <c r="J1497" s="191" t="s">
        <v>1594</v>
      </c>
      <c r="K1497" s="191" t="s">
        <v>1595</v>
      </c>
      <c r="L1497" s="17" t="s">
        <v>78</v>
      </c>
      <c r="M1497" s="13" t="s">
        <v>46</v>
      </c>
      <c r="N1497" s="13">
        <v>1</v>
      </c>
      <c r="O1497" s="13"/>
      <c r="P1497" s="39" t="str">
        <f t="shared" si="355"/>
        <v>MAIN UNIT</v>
      </c>
      <c r="Q1497" s="13" t="s">
        <v>47</v>
      </c>
      <c r="R1497" s="13" t="s">
        <v>48</v>
      </c>
      <c r="S1497" s="13" t="s">
        <v>36</v>
      </c>
      <c r="T1497" s="13" t="s">
        <v>64</v>
      </c>
      <c r="U1497" s="13" t="s">
        <v>65</v>
      </c>
      <c r="V1497" s="13" t="s">
        <v>118</v>
      </c>
      <c r="W1497" s="13" t="s">
        <v>95</v>
      </c>
      <c r="X1497" s="192">
        <v>20900000</v>
      </c>
      <c r="Y1497" s="196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85">
        <f t="shared" si="356"/>
        <v>239914.65299999999</v>
      </c>
      <c r="AD1497" s="141">
        <v>0.16009999999999999</v>
      </c>
      <c r="AE1497" s="186">
        <f t="shared" si="357"/>
        <v>0</v>
      </c>
      <c r="AF1497" s="186" t="str">
        <f>IF(AND(COUNTIFS($J$18:J1497,J1497)=1,AE1497=1),1,"")</f>
        <v/>
      </c>
      <c r="AG1497" s="186" t="str">
        <f>IF(C1497="","",IF(AND(COUNTIFS($J$18:J1497,J1497)=1,C1497&lt;&gt;""),1,""))</f>
        <v/>
      </c>
      <c r="AH1497" s="186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214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35</v>
      </c>
      <c r="B1498" s="179">
        <v>2021</v>
      </c>
      <c r="C1498" s="179">
        <v>2</v>
      </c>
      <c r="D1498" s="39" t="str">
        <f t="shared" si="351"/>
        <v>Q4</v>
      </c>
      <c r="E1498" s="13" t="s">
        <v>40</v>
      </c>
      <c r="F1498" s="179">
        <v>2021</v>
      </c>
      <c r="G1498" s="179">
        <v>4</v>
      </c>
      <c r="H1498" s="191"/>
      <c r="I1498" s="39" t="str">
        <f t="shared" si="354"/>
        <v>Q1</v>
      </c>
      <c r="J1498" s="191" t="s">
        <v>1596</v>
      </c>
      <c r="K1498" s="191" t="s">
        <v>1574</v>
      </c>
      <c r="L1498" s="17" t="s">
        <v>78</v>
      </c>
      <c r="M1498" s="13" t="s">
        <v>46</v>
      </c>
      <c r="N1498" s="13">
        <v>1</v>
      </c>
      <c r="O1498" s="13"/>
      <c r="P1498" s="39" t="str">
        <f t="shared" si="355"/>
        <v>MAIN UNIT</v>
      </c>
      <c r="Q1498" s="13" t="s">
        <v>47</v>
      </c>
      <c r="R1498" s="13" t="s">
        <v>48</v>
      </c>
      <c r="S1498" s="13" t="s">
        <v>36</v>
      </c>
      <c r="T1498" s="13" t="s">
        <v>64</v>
      </c>
      <c r="U1498" s="13" t="s">
        <v>65</v>
      </c>
      <c r="V1498" s="13" t="s">
        <v>98</v>
      </c>
      <c r="W1498" s="13" t="s">
        <v>95</v>
      </c>
      <c r="X1498" s="192">
        <v>11000000</v>
      </c>
      <c r="Y1498" s="196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85">
        <f t="shared" si="356"/>
        <v>111443.31000000001</v>
      </c>
      <c r="AD1498" s="141">
        <v>0.14130000000000001</v>
      </c>
      <c r="AE1498" s="186">
        <f t="shared" si="357"/>
        <v>0</v>
      </c>
      <c r="AF1498" s="186" t="str">
        <f>IF(AND(COUNTIFS($J$18:J1498,J1498)=1,AE1498=1),1,"")</f>
        <v/>
      </c>
      <c r="AG1498" s="186">
        <f>IF(C1498="","",IF(AND(COUNTIFS($J$18:J1498,J1498)=1,C1498&lt;&gt;""),1,""))</f>
        <v>1</v>
      </c>
      <c r="AH1498" s="186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214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35</v>
      </c>
      <c r="B1499" s="179">
        <v>2021</v>
      </c>
      <c r="C1499" s="179">
        <v>2</v>
      </c>
      <c r="D1499" s="39" t="str">
        <f t="shared" si="351"/>
        <v>Q4</v>
      </c>
      <c r="E1499" s="13" t="s">
        <v>40</v>
      </c>
      <c r="F1499" s="179">
        <v>2021</v>
      </c>
      <c r="G1499" s="179">
        <v>4</v>
      </c>
      <c r="H1499" s="191"/>
      <c r="I1499" s="39" t="str">
        <f t="shared" si="354"/>
        <v>Q1</v>
      </c>
      <c r="J1499" s="191" t="s">
        <v>1596</v>
      </c>
      <c r="K1499" s="191" t="s">
        <v>1574</v>
      </c>
      <c r="L1499" s="17" t="s">
        <v>54</v>
      </c>
      <c r="M1499" s="13" t="s">
        <v>46</v>
      </c>
      <c r="N1499" s="13">
        <v>1</v>
      </c>
      <c r="O1499" s="13"/>
      <c r="P1499" s="39" t="str">
        <f t="shared" si="355"/>
        <v>MAIN UNIT</v>
      </c>
      <c r="Q1499" s="13" t="s">
        <v>47</v>
      </c>
      <c r="R1499" s="13" t="s">
        <v>48</v>
      </c>
      <c r="S1499" s="13" t="s">
        <v>36</v>
      </c>
      <c r="T1499" s="13" t="s">
        <v>64</v>
      </c>
      <c r="U1499" s="13" t="s">
        <v>65</v>
      </c>
      <c r="V1499" s="13" t="s">
        <v>98</v>
      </c>
      <c r="W1499" s="13" t="s">
        <v>95</v>
      </c>
      <c r="X1499" s="192">
        <v>7350000</v>
      </c>
      <c r="Y1499" s="196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85">
        <f t="shared" si="356"/>
        <v>74464.393500000006</v>
      </c>
      <c r="AD1499" s="141">
        <v>0.14130000000000001</v>
      </c>
      <c r="AE1499" s="186">
        <f t="shared" si="357"/>
        <v>0</v>
      </c>
      <c r="AF1499" s="186" t="str">
        <f>IF(AND(COUNTIFS($J$18:J1499,J1499)=1,AE1499=1),1,"")</f>
        <v/>
      </c>
      <c r="AG1499" s="186" t="str">
        <f>IF(C1499="","",IF(AND(COUNTIFS($J$18:J1499,J1499)=1,C1499&lt;&gt;""),1,""))</f>
        <v/>
      </c>
      <c r="AH1499" s="186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214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35</v>
      </c>
      <c r="B1500" s="179">
        <v>2021</v>
      </c>
      <c r="C1500" s="179">
        <v>2</v>
      </c>
      <c r="D1500" s="39" t="str">
        <f t="shared" si="351"/>
        <v>Q4</v>
      </c>
      <c r="E1500" s="13" t="s">
        <v>40</v>
      </c>
      <c r="F1500" s="179">
        <v>2021</v>
      </c>
      <c r="G1500" s="179">
        <v>4</v>
      </c>
      <c r="H1500" s="191"/>
      <c r="I1500" s="39" t="str">
        <f t="shared" si="354"/>
        <v>Q1</v>
      </c>
      <c r="J1500" s="191" t="s">
        <v>1575</v>
      </c>
      <c r="K1500" s="191" t="s">
        <v>1576</v>
      </c>
      <c r="L1500" s="17" t="s">
        <v>54</v>
      </c>
      <c r="M1500" s="13" t="s">
        <v>46</v>
      </c>
      <c r="N1500" s="13">
        <v>1</v>
      </c>
      <c r="O1500" s="13"/>
      <c r="P1500" s="39" t="str">
        <f t="shared" si="355"/>
        <v>MAIN UNIT</v>
      </c>
      <c r="Q1500" s="13" t="s">
        <v>47</v>
      </c>
      <c r="R1500" s="13" t="s">
        <v>48</v>
      </c>
      <c r="S1500" s="13" t="s">
        <v>37</v>
      </c>
      <c r="T1500" s="13" t="s">
        <v>154</v>
      </c>
      <c r="U1500" s="13" t="s">
        <v>57</v>
      </c>
      <c r="V1500" s="13" t="s">
        <v>88</v>
      </c>
      <c r="W1500" s="13" t="s">
        <v>50</v>
      </c>
      <c r="X1500" s="192">
        <v>483600</v>
      </c>
      <c r="Y1500" s="196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85">
        <f t="shared" si="356"/>
        <v>65144.771681415936</v>
      </c>
      <c r="AD1500" s="141">
        <v>0.129</v>
      </c>
      <c r="AE1500" s="186">
        <f t="shared" si="357"/>
        <v>0</v>
      </c>
      <c r="AF1500" s="186" t="str">
        <f>IF(AND(COUNTIFS($J$18:J1500,J1500)=1,AE1500=1),1,"")</f>
        <v/>
      </c>
      <c r="AG1500" s="186" t="str">
        <f>IF(C1500="","",IF(AND(COUNTIFS($J$18:J1500,J1500)=1,C1500&lt;&gt;""),1,""))</f>
        <v/>
      </c>
      <c r="AH1500" s="186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214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35</v>
      </c>
      <c r="B1501" s="179">
        <v>2021</v>
      </c>
      <c r="C1501" s="179">
        <v>2</v>
      </c>
      <c r="D1501" s="39" t="str">
        <f t="shared" si="351"/>
        <v>Q4</v>
      </c>
      <c r="E1501" s="13" t="s">
        <v>40</v>
      </c>
      <c r="F1501" s="179">
        <v>2021</v>
      </c>
      <c r="G1501" s="179">
        <v>4</v>
      </c>
      <c r="H1501" s="191"/>
      <c r="I1501" s="39" t="str">
        <f t="shared" si="354"/>
        <v>Q1</v>
      </c>
      <c r="J1501" s="191" t="s">
        <v>1575</v>
      </c>
      <c r="K1501" s="191" t="s">
        <v>1576</v>
      </c>
      <c r="L1501" s="17" t="s">
        <v>54</v>
      </c>
      <c r="M1501" s="13" t="s">
        <v>46</v>
      </c>
      <c r="N1501" s="13">
        <v>1</v>
      </c>
      <c r="O1501" s="13"/>
      <c r="P1501" s="39" t="str">
        <f t="shared" si="355"/>
        <v>MAIN UNIT</v>
      </c>
      <c r="Q1501" s="13" t="s">
        <v>47</v>
      </c>
      <c r="R1501" s="13" t="s">
        <v>48</v>
      </c>
      <c r="S1501" s="13" t="s">
        <v>37</v>
      </c>
      <c r="T1501" s="13" t="s">
        <v>154</v>
      </c>
      <c r="U1501" s="13" t="s">
        <v>57</v>
      </c>
      <c r="V1501" s="13" t="s">
        <v>88</v>
      </c>
      <c r="W1501" s="13" t="s">
        <v>50</v>
      </c>
      <c r="X1501" s="192">
        <v>483600</v>
      </c>
      <c r="Y1501" s="196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85">
        <f t="shared" si="356"/>
        <v>65144.771681415936</v>
      </c>
      <c r="AD1501" s="141">
        <v>0.129</v>
      </c>
      <c r="AE1501" s="186">
        <f t="shared" si="357"/>
        <v>0</v>
      </c>
      <c r="AF1501" s="186" t="str">
        <f>IF(AND(COUNTIFS($J$18:J1501,J1501)=1,AE1501=1),1,"")</f>
        <v/>
      </c>
      <c r="AG1501" s="186" t="str">
        <f>IF(C1501="","",IF(AND(COUNTIFS($J$18:J1501,J1501)=1,C1501&lt;&gt;""),1,""))</f>
        <v/>
      </c>
      <c r="AH1501" s="186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214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35</v>
      </c>
      <c r="B1502" s="179">
        <v>2021</v>
      </c>
      <c r="C1502" s="179">
        <v>2</v>
      </c>
      <c r="D1502" s="39" t="str">
        <f t="shared" si="351"/>
        <v>Q4</v>
      </c>
      <c r="E1502" s="13" t="s">
        <v>40</v>
      </c>
      <c r="F1502" s="179">
        <v>2021</v>
      </c>
      <c r="G1502" s="179">
        <v>4</v>
      </c>
      <c r="H1502" s="191"/>
      <c r="I1502" s="39" t="str">
        <f t="shared" si="354"/>
        <v>Q1</v>
      </c>
      <c r="J1502" s="191" t="s">
        <v>1575</v>
      </c>
      <c r="K1502" s="191" t="s">
        <v>1576</v>
      </c>
      <c r="L1502" s="17" t="s">
        <v>54</v>
      </c>
      <c r="M1502" s="13" t="s">
        <v>46</v>
      </c>
      <c r="N1502" s="13">
        <v>1</v>
      </c>
      <c r="O1502" s="13"/>
      <c r="P1502" s="39" t="str">
        <f t="shared" si="355"/>
        <v>MAIN UNIT</v>
      </c>
      <c r="Q1502" s="13" t="s">
        <v>47</v>
      </c>
      <c r="R1502" s="13" t="s">
        <v>48</v>
      </c>
      <c r="S1502" s="13" t="s">
        <v>37</v>
      </c>
      <c r="T1502" s="13" t="s">
        <v>154</v>
      </c>
      <c r="U1502" s="13" t="s">
        <v>57</v>
      </c>
      <c r="V1502" s="13" t="s">
        <v>88</v>
      </c>
      <c r="W1502" s="13" t="s">
        <v>50</v>
      </c>
      <c r="X1502" s="192">
        <v>483600</v>
      </c>
      <c r="Y1502" s="196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85">
        <f t="shared" si="356"/>
        <v>65144.771681415936</v>
      </c>
      <c r="AD1502" s="141">
        <v>0.129</v>
      </c>
      <c r="AE1502" s="186">
        <f t="shared" si="357"/>
        <v>0</v>
      </c>
      <c r="AF1502" s="186" t="str">
        <f>IF(AND(COUNTIFS($J$18:J1502,J1502)=1,AE1502=1),1,"")</f>
        <v/>
      </c>
      <c r="AG1502" s="186" t="str">
        <f>IF(C1502="","",IF(AND(COUNTIFS($J$18:J1502,J1502)=1,C1502&lt;&gt;""),1,""))</f>
        <v/>
      </c>
      <c r="AH1502" s="186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214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35</v>
      </c>
      <c r="B1503" s="179">
        <v>2021</v>
      </c>
      <c r="C1503" s="179">
        <v>3</v>
      </c>
      <c r="D1503" s="39" t="str">
        <f t="shared" si="351"/>
        <v>Q4</v>
      </c>
      <c r="E1503" s="13" t="s">
        <v>40</v>
      </c>
      <c r="F1503" s="179">
        <v>2021</v>
      </c>
      <c r="G1503" s="179">
        <v>4</v>
      </c>
      <c r="H1503" s="191"/>
      <c r="I1503" s="39" t="str">
        <f t="shared" si="354"/>
        <v>Q1</v>
      </c>
      <c r="J1503" s="191" t="s">
        <v>1597</v>
      </c>
      <c r="K1503" s="191" t="s">
        <v>1598</v>
      </c>
      <c r="L1503" s="17" t="s">
        <v>78</v>
      </c>
      <c r="M1503" s="13" t="s">
        <v>46</v>
      </c>
      <c r="N1503" s="13">
        <v>1</v>
      </c>
      <c r="O1503" s="13"/>
      <c r="P1503" s="39" t="str">
        <f t="shared" si="355"/>
        <v>MAIN UNIT</v>
      </c>
      <c r="Q1503" s="13" t="s">
        <v>47</v>
      </c>
      <c r="R1503" s="13" t="s">
        <v>48</v>
      </c>
      <c r="S1503" s="13" t="s">
        <v>36</v>
      </c>
      <c r="T1503" s="13" t="s">
        <v>64</v>
      </c>
      <c r="U1503" s="13" t="s">
        <v>65</v>
      </c>
      <c r="V1503" s="13" t="s">
        <v>113</v>
      </c>
      <c r="W1503" s="13" t="s">
        <v>95</v>
      </c>
      <c r="X1503" s="192">
        <v>13700000</v>
      </c>
      <c r="Y1503" s="196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85">
        <f t="shared" si="356"/>
        <v>98720.145000000004</v>
      </c>
      <c r="AD1503" s="141">
        <v>0.10050000000000001</v>
      </c>
      <c r="AE1503" s="186">
        <f t="shared" si="357"/>
        <v>0</v>
      </c>
      <c r="AF1503" s="186" t="str">
        <f>IF(AND(COUNTIFS($J$18:J1503,J1503)=1,AE1503=1),1,"")</f>
        <v/>
      </c>
      <c r="AG1503" s="186">
        <f>IF(C1503="","",IF(AND(COUNTIFS($J$18:J1503,J1503)=1,C1503&lt;&gt;""),1,""))</f>
        <v>1</v>
      </c>
      <c r="AH1503" s="186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214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35</v>
      </c>
      <c r="B1504" s="179">
        <v>2021</v>
      </c>
      <c r="C1504" s="179">
        <v>3</v>
      </c>
      <c r="D1504" s="39" t="str">
        <f t="shared" si="351"/>
        <v>Q4</v>
      </c>
      <c r="E1504" s="13" t="s">
        <v>40</v>
      </c>
      <c r="F1504" s="179">
        <v>2021</v>
      </c>
      <c r="G1504" s="179">
        <v>4</v>
      </c>
      <c r="H1504" s="191"/>
      <c r="I1504" s="39" t="str">
        <f t="shared" si="354"/>
        <v>Q1</v>
      </c>
      <c r="J1504" s="191" t="s">
        <v>1597</v>
      </c>
      <c r="K1504" s="191" t="s">
        <v>1598</v>
      </c>
      <c r="L1504" s="17" t="s">
        <v>54</v>
      </c>
      <c r="M1504" s="13" t="s">
        <v>46</v>
      </c>
      <c r="N1504" s="13">
        <v>1</v>
      </c>
      <c r="O1504" s="13"/>
      <c r="P1504" s="39" t="str">
        <f t="shared" si="355"/>
        <v>MAIN UNIT</v>
      </c>
      <c r="Q1504" s="13" t="s">
        <v>47</v>
      </c>
      <c r="R1504" s="13" t="s">
        <v>48</v>
      </c>
      <c r="S1504" s="13" t="s">
        <v>36</v>
      </c>
      <c r="T1504" s="13" t="s">
        <v>64</v>
      </c>
      <c r="U1504" s="13" t="s">
        <v>65</v>
      </c>
      <c r="V1504" s="13" t="s">
        <v>113</v>
      </c>
      <c r="W1504" s="13" t="s">
        <v>95</v>
      </c>
      <c r="X1504" s="192">
        <v>7580700</v>
      </c>
      <c r="Y1504" s="196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85">
        <f t="shared" si="356"/>
        <v>54625.387094999998</v>
      </c>
      <c r="AD1504" s="141">
        <v>0.10050000000000001</v>
      </c>
      <c r="AE1504" s="186">
        <f t="shared" si="357"/>
        <v>0</v>
      </c>
      <c r="AF1504" s="186" t="str">
        <f>IF(AND(COUNTIFS($J$18:J1504,J1504)=1,AE1504=1),1,"")</f>
        <v/>
      </c>
      <c r="AG1504" s="186" t="str">
        <f>IF(C1504="","",IF(AND(COUNTIFS($J$18:J1504,J1504)=1,C1504&lt;&gt;""),1,""))</f>
        <v/>
      </c>
      <c r="AH1504" s="186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214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35</v>
      </c>
      <c r="B1505" s="179">
        <v>2021</v>
      </c>
      <c r="C1505" s="179">
        <v>2</v>
      </c>
      <c r="D1505" s="39" t="str">
        <f t="shared" si="351"/>
        <v>Q4</v>
      </c>
      <c r="E1505" s="13" t="s">
        <v>40</v>
      </c>
      <c r="F1505" s="179">
        <v>2021</v>
      </c>
      <c r="G1505" s="179">
        <v>4</v>
      </c>
      <c r="H1505" s="191"/>
      <c r="I1505" s="39" t="str">
        <f t="shared" si="354"/>
        <v>Q1</v>
      </c>
      <c r="J1505" s="191" t="s">
        <v>1599</v>
      </c>
      <c r="K1505" s="191" t="s">
        <v>985</v>
      </c>
      <c r="L1505" s="17" t="s">
        <v>54</v>
      </c>
      <c r="M1505" s="13" t="s">
        <v>46</v>
      </c>
      <c r="N1505" s="13">
        <v>1</v>
      </c>
      <c r="O1505" s="13"/>
      <c r="P1505" s="39" t="str">
        <f t="shared" si="355"/>
        <v>MAIN UNIT</v>
      </c>
      <c r="Q1505" s="13" t="s">
        <v>47</v>
      </c>
      <c r="R1505" s="13" t="s">
        <v>48</v>
      </c>
      <c r="S1505" s="13" t="s">
        <v>36</v>
      </c>
      <c r="T1505" s="13" t="s">
        <v>64</v>
      </c>
      <c r="U1505" s="13" t="s">
        <v>65</v>
      </c>
      <c r="V1505" s="13" t="s">
        <v>66</v>
      </c>
      <c r="W1505" s="13" t="s">
        <v>50</v>
      </c>
      <c r="X1505" s="192">
        <v>500000</v>
      </c>
      <c r="Y1505" s="196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85">
        <f t="shared" si="356"/>
        <v>96801.769911504438</v>
      </c>
      <c r="AD1505" s="141">
        <v>0.18540000000000001</v>
      </c>
      <c r="AE1505" s="186">
        <f t="shared" si="357"/>
        <v>0</v>
      </c>
      <c r="AF1505" s="186" t="str">
        <f>IF(AND(COUNTIFS($J$18:J1505,J1505)=1,AE1505=1),1,"")</f>
        <v/>
      </c>
      <c r="AG1505" s="186">
        <f>IF(C1505="","",IF(AND(COUNTIFS($J$18:J1505,J1505)=1,C1505&lt;&gt;""),1,""))</f>
        <v>1</v>
      </c>
      <c r="AH1505" s="186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214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35</v>
      </c>
      <c r="B1506" s="179">
        <v>2021</v>
      </c>
      <c r="C1506" s="179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40</v>
      </c>
      <c r="F1506" s="179">
        <v>2021</v>
      </c>
      <c r="G1506" s="179">
        <v>4</v>
      </c>
      <c r="H1506" s="191"/>
      <c r="I1506" s="39" t="str">
        <f t="shared" si="354"/>
        <v>Q1</v>
      </c>
      <c r="J1506" s="191" t="s">
        <v>1600</v>
      </c>
      <c r="K1506" s="191" t="s">
        <v>1190</v>
      </c>
      <c r="L1506" s="17" t="s">
        <v>78</v>
      </c>
      <c r="M1506" s="13" t="s">
        <v>46</v>
      </c>
      <c r="N1506" s="13">
        <v>1</v>
      </c>
      <c r="O1506" s="13"/>
      <c r="P1506" s="39" t="str">
        <f t="shared" si="355"/>
        <v>MAIN UNIT</v>
      </c>
      <c r="Q1506" s="13" t="s">
        <v>47</v>
      </c>
      <c r="R1506" s="13" t="s">
        <v>48</v>
      </c>
      <c r="S1506" s="13" t="s">
        <v>36</v>
      </c>
      <c r="T1506" s="13" t="s">
        <v>64</v>
      </c>
      <c r="U1506" s="13" t="s">
        <v>65</v>
      </c>
      <c r="V1506" s="13" t="s">
        <v>622</v>
      </c>
      <c r="W1506" s="13" t="s">
        <v>95</v>
      </c>
      <c r="X1506" s="192">
        <v>10900000</v>
      </c>
      <c r="Y1506" s="196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85">
        <f t="shared" si="356"/>
        <v>82060.649999999994</v>
      </c>
      <c r="AD1506" s="141">
        <v>0.105</v>
      </c>
      <c r="AE1506" s="186">
        <f t="shared" si="357"/>
        <v>0</v>
      </c>
      <c r="AF1506" s="186" t="str">
        <f>IF(AND(COUNTIFS($J$18:J1506,J1506)=1,AE1506=1),1,"")</f>
        <v/>
      </c>
      <c r="AG1506" s="186">
        <f>IF(C1506="","",IF(AND(COUNTIFS($J$18:J1506,J1506)=1,C1506&lt;&gt;""),1,""))</f>
        <v>1</v>
      </c>
      <c r="AH1506" s="186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214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35</v>
      </c>
      <c r="B1507" s="179">
        <v>2021</v>
      </c>
      <c r="C1507" s="179">
        <v>3</v>
      </c>
      <c r="D1507" s="39" t="str">
        <f t="shared" si="367"/>
        <v>Q4</v>
      </c>
      <c r="E1507" s="13" t="s">
        <v>40</v>
      </c>
      <c r="F1507" s="179">
        <v>2021</v>
      </c>
      <c r="G1507" s="179">
        <v>4</v>
      </c>
      <c r="H1507" s="191"/>
      <c r="I1507" s="39" t="str">
        <f t="shared" si="354"/>
        <v>Q1</v>
      </c>
      <c r="J1507" s="191" t="s">
        <v>1600</v>
      </c>
      <c r="K1507" s="191" t="s">
        <v>1190</v>
      </c>
      <c r="L1507" s="17" t="s">
        <v>78</v>
      </c>
      <c r="M1507" s="13" t="s">
        <v>46</v>
      </c>
      <c r="N1507" s="13">
        <v>1</v>
      </c>
      <c r="O1507" s="13"/>
      <c r="P1507" s="39" t="str">
        <f t="shared" si="355"/>
        <v>MAIN UNIT</v>
      </c>
      <c r="Q1507" s="13" t="s">
        <v>47</v>
      </c>
      <c r="R1507" s="13" t="s">
        <v>48</v>
      </c>
      <c r="S1507" s="13" t="s">
        <v>36</v>
      </c>
      <c r="T1507" s="13" t="s">
        <v>64</v>
      </c>
      <c r="U1507" s="13" t="s">
        <v>65</v>
      </c>
      <c r="V1507" s="13" t="s">
        <v>622</v>
      </c>
      <c r="W1507" s="13" t="s">
        <v>95</v>
      </c>
      <c r="X1507" s="192">
        <v>10900000</v>
      </c>
      <c r="Y1507" s="196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85">
        <f t="shared" si="356"/>
        <v>82060.649999999994</v>
      </c>
      <c r="AD1507" s="141">
        <v>0.105</v>
      </c>
      <c r="AE1507" s="186">
        <f t="shared" si="357"/>
        <v>0</v>
      </c>
      <c r="AF1507" s="186" t="str">
        <f>IF(AND(COUNTIFS($J$18:J1507,J1507)=1,AE1507=1),1,"")</f>
        <v/>
      </c>
      <c r="AG1507" s="186" t="str">
        <f>IF(C1507="","",IF(AND(COUNTIFS($J$18:J1507,J1507)=1,C1507&lt;&gt;""),1,""))</f>
        <v/>
      </c>
      <c r="AH1507" s="186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214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35</v>
      </c>
      <c r="B1508" s="179">
        <v>2021</v>
      </c>
      <c r="C1508" s="179">
        <v>3</v>
      </c>
      <c r="D1508" s="39" t="str">
        <f t="shared" si="367"/>
        <v>Q4</v>
      </c>
      <c r="E1508" s="13" t="s">
        <v>40</v>
      </c>
      <c r="F1508" s="179">
        <v>2021</v>
      </c>
      <c r="G1508" s="179">
        <v>4</v>
      </c>
      <c r="H1508" s="191"/>
      <c r="I1508" s="39" t="str">
        <f t="shared" si="354"/>
        <v>Q1</v>
      </c>
      <c r="J1508" s="191" t="s">
        <v>1600</v>
      </c>
      <c r="K1508" s="191" t="s">
        <v>1190</v>
      </c>
      <c r="L1508" s="17" t="s">
        <v>78</v>
      </c>
      <c r="M1508" s="13" t="s">
        <v>46</v>
      </c>
      <c r="N1508" s="13">
        <v>1</v>
      </c>
      <c r="O1508" s="13"/>
      <c r="P1508" s="39" t="str">
        <f t="shared" si="355"/>
        <v>MAIN UNIT</v>
      </c>
      <c r="Q1508" s="13" t="s">
        <v>47</v>
      </c>
      <c r="R1508" s="13" t="s">
        <v>48</v>
      </c>
      <c r="S1508" s="13" t="s">
        <v>36</v>
      </c>
      <c r="T1508" s="13" t="s">
        <v>64</v>
      </c>
      <c r="U1508" s="13" t="s">
        <v>65</v>
      </c>
      <c r="V1508" s="13" t="s">
        <v>622</v>
      </c>
      <c r="W1508" s="13" t="s">
        <v>95</v>
      </c>
      <c r="X1508" s="192">
        <v>10900000</v>
      </c>
      <c r="Y1508" s="196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85">
        <f t="shared" si="356"/>
        <v>82060.649999999994</v>
      </c>
      <c r="AD1508" s="141">
        <v>0.105</v>
      </c>
      <c r="AE1508" s="186">
        <f t="shared" si="357"/>
        <v>0</v>
      </c>
      <c r="AF1508" s="186" t="str">
        <f>IF(AND(COUNTIFS($J$18:J1508,J1508)=1,AE1508=1),1,"")</f>
        <v/>
      </c>
      <c r="AG1508" s="186" t="str">
        <f>IF(C1508="","",IF(AND(COUNTIFS($J$18:J1508,J1508)=1,C1508&lt;&gt;""),1,""))</f>
        <v/>
      </c>
      <c r="AH1508" s="186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214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35</v>
      </c>
      <c r="B1509" s="179">
        <v>2021</v>
      </c>
      <c r="C1509" s="179">
        <v>3</v>
      </c>
      <c r="D1509" s="39" t="str">
        <f t="shared" si="367"/>
        <v>Q4</v>
      </c>
      <c r="E1509" s="13" t="s">
        <v>40</v>
      </c>
      <c r="F1509" s="179">
        <v>2021</v>
      </c>
      <c r="G1509" s="179">
        <v>4</v>
      </c>
      <c r="H1509" s="191"/>
      <c r="I1509" s="39" t="str">
        <f t="shared" si="354"/>
        <v>Q1</v>
      </c>
      <c r="J1509" s="191" t="s">
        <v>1601</v>
      </c>
      <c r="K1509" s="191" t="s">
        <v>1602</v>
      </c>
      <c r="L1509" s="17" t="s">
        <v>271</v>
      </c>
      <c r="M1509" s="13" t="s">
        <v>46</v>
      </c>
      <c r="N1509" s="13">
        <v>1</v>
      </c>
      <c r="O1509" s="13"/>
      <c r="P1509" s="39" t="str">
        <f t="shared" si="355"/>
        <v>MAIN UNIT</v>
      </c>
      <c r="Q1509" s="13" t="s">
        <v>47</v>
      </c>
      <c r="R1509" s="13" t="s">
        <v>48</v>
      </c>
      <c r="S1509" s="13" t="s">
        <v>36</v>
      </c>
      <c r="T1509" s="13" t="s">
        <v>64</v>
      </c>
      <c r="U1509" s="13" t="s">
        <v>65</v>
      </c>
      <c r="V1509" s="13" t="s">
        <v>118</v>
      </c>
      <c r="W1509" s="13" t="s">
        <v>95</v>
      </c>
      <c r="X1509" s="192">
        <v>25000000</v>
      </c>
      <c r="Y1509" s="196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85">
        <f t="shared" si="356"/>
        <v>412633.5</v>
      </c>
      <c r="AD1509" s="141">
        <v>0.23019999999999999</v>
      </c>
      <c r="AE1509" s="186">
        <f t="shared" si="357"/>
        <v>0</v>
      </c>
      <c r="AF1509" s="186" t="str">
        <f>IF(AND(COUNTIFS($J$18:J1509,J1509)=1,AE1509=1),1,"")</f>
        <v/>
      </c>
      <c r="AG1509" s="186">
        <f>IF(C1509="","",IF(AND(COUNTIFS($J$18:J1509,J1509)=1,C1509&lt;&gt;""),1,""))</f>
        <v>1</v>
      </c>
      <c r="AH1509" s="186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214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35</v>
      </c>
      <c r="B1510" s="179">
        <v>2021</v>
      </c>
      <c r="C1510" s="179">
        <v>3</v>
      </c>
      <c r="D1510" s="39" t="str">
        <f t="shared" si="367"/>
        <v>Q4</v>
      </c>
      <c r="E1510" s="13" t="s">
        <v>40</v>
      </c>
      <c r="F1510" s="179">
        <v>2021</v>
      </c>
      <c r="G1510" s="179">
        <v>4</v>
      </c>
      <c r="H1510" s="191"/>
      <c r="I1510" s="39" t="str">
        <f t="shared" si="354"/>
        <v>Q1</v>
      </c>
      <c r="J1510" s="191" t="s">
        <v>1601</v>
      </c>
      <c r="K1510" s="191" t="s">
        <v>1602</v>
      </c>
      <c r="L1510" s="17" t="s">
        <v>78</v>
      </c>
      <c r="M1510" s="13" t="s">
        <v>46</v>
      </c>
      <c r="N1510" s="13">
        <v>1</v>
      </c>
      <c r="O1510" s="13"/>
      <c r="P1510" s="39" t="str">
        <f t="shared" si="355"/>
        <v>MAIN UNIT</v>
      </c>
      <c r="Q1510" s="13" t="s">
        <v>47</v>
      </c>
      <c r="R1510" s="13" t="s">
        <v>48</v>
      </c>
      <c r="S1510" s="13" t="s">
        <v>36</v>
      </c>
      <c r="T1510" s="13" t="s">
        <v>64</v>
      </c>
      <c r="U1510" s="13" t="s">
        <v>65</v>
      </c>
      <c r="V1510" s="13" t="s">
        <v>118</v>
      </c>
      <c r="W1510" s="13" t="s">
        <v>95</v>
      </c>
      <c r="X1510" s="192">
        <v>17800000</v>
      </c>
      <c r="Y1510" s="196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85">
        <f t="shared" si="356"/>
        <v>293795.05199999997</v>
      </c>
      <c r="AD1510" s="141">
        <v>0.23019999999999999</v>
      </c>
      <c r="AE1510" s="186">
        <f t="shared" si="357"/>
        <v>0</v>
      </c>
      <c r="AF1510" s="186" t="str">
        <f>IF(AND(COUNTIFS($J$18:J1510,J1510)=1,AE1510=1),1,"")</f>
        <v/>
      </c>
      <c r="AG1510" s="186" t="str">
        <f>IF(C1510="","",IF(AND(COUNTIFS($J$18:J1510,J1510)=1,C1510&lt;&gt;""),1,""))</f>
        <v/>
      </c>
      <c r="AH1510" s="186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214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35</v>
      </c>
      <c r="B1511" s="179">
        <v>2021</v>
      </c>
      <c r="C1511" s="179">
        <v>3</v>
      </c>
      <c r="D1511" s="39" t="str">
        <f t="shared" si="367"/>
        <v>Q4</v>
      </c>
      <c r="E1511" s="13" t="s">
        <v>40</v>
      </c>
      <c r="F1511" s="179">
        <v>2021</v>
      </c>
      <c r="G1511" s="179">
        <v>4</v>
      </c>
      <c r="H1511" s="191"/>
      <c r="I1511" s="39" t="str">
        <f t="shared" si="354"/>
        <v>Q1</v>
      </c>
      <c r="J1511" s="191" t="s">
        <v>1603</v>
      </c>
      <c r="K1511" s="191" t="s">
        <v>1069</v>
      </c>
      <c r="L1511" s="17" t="s">
        <v>54</v>
      </c>
      <c r="M1511" s="13" t="s">
        <v>46</v>
      </c>
      <c r="N1511" s="13">
        <v>1</v>
      </c>
      <c r="O1511" s="13"/>
      <c r="P1511" s="39" t="str">
        <f t="shared" si="355"/>
        <v>MAIN UNIT</v>
      </c>
      <c r="Q1511" s="13" t="s">
        <v>55</v>
      </c>
      <c r="R1511" s="13" t="s">
        <v>48</v>
      </c>
      <c r="S1511" s="13" t="s">
        <v>36</v>
      </c>
      <c r="T1511" s="13" t="s">
        <v>64</v>
      </c>
      <c r="U1511" s="13" t="s">
        <v>65</v>
      </c>
      <c r="V1511" s="13" t="s">
        <v>1321</v>
      </c>
      <c r="W1511" s="13" t="s">
        <v>95</v>
      </c>
      <c r="X1511" s="192">
        <v>8410000</v>
      </c>
      <c r="Y1511" s="196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85">
        <f t="shared" si="356"/>
        <v>86771.268299999996</v>
      </c>
      <c r="AD1511" s="141">
        <v>0.1439</v>
      </c>
      <c r="AE1511" s="186">
        <f t="shared" si="357"/>
        <v>1</v>
      </c>
      <c r="AF1511" s="186">
        <f>IF(AND(COUNTIFS($J$18:J1511,J1511)=1,AE1511=1),1,"")</f>
        <v>1</v>
      </c>
      <c r="AG1511" s="186">
        <f>IF(C1511="","",IF(AND(COUNTIFS($J$18:J1511,J1511)=1,C1511&lt;&gt;""),1,""))</f>
        <v>1</v>
      </c>
      <c r="AH1511" s="186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214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35</v>
      </c>
      <c r="B1512" s="179">
        <v>2021</v>
      </c>
      <c r="C1512" s="179">
        <v>2</v>
      </c>
      <c r="D1512" s="39" t="str">
        <f t="shared" si="367"/>
        <v>Q4</v>
      </c>
      <c r="E1512" s="13" t="s">
        <v>40</v>
      </c>
      <c r="F1512" s="179">
        <v>2021</v>
      </c>
      <c r="G1512" s="179">
        <v>4</v>
      </c>
      <c r="H1512" s="191"/>
      <c r="I1512" s="39" t="str">
        <f t="shared" si="354"/>
        <v>Q1</v>
      </c>
      <c r="J1512" s="191" t="s">
        <v>1604</v>
      </c>
      <c r="K1512" s="191" t="s">
        <v>1605</v>
      </c>
      <c r="L1512" s="17" t="s">
        <v>54</v>
      </c>
      <c r="M1512" s="13" t="s">
        <v>46</v>
      </c>
      <c r="N1512" s="13">
        <v>1</v>
      </c>
      <c r="O1512" s="13"/>
      <c r="P1512" s="39" t="str">
        <f t="shared" si="355"/>
        <v>MAIN UNIT</v>
      </c>
      <c r="Q1512" s="13" t="s">
        <v>55</v>
      </c>
      <c r="R1512" s="13" t="s">
        <v>48</v>
      </c>
      <c r="S1512" s="13" t="s">
        <v>37</v>
      </c>
      <c r="T1512" s="13" t="s">
        <v>178</v>
      </c>
      <c r="U1512" s="13" t="s">
        <v>57</v>
      </c>
      <c r="V1512" s="13" t="s">
        <v>80</v>
      </c>
      <c r="W1512" s="13" t="s">
        <v>50</v>
      </c>
      <c r="X1512" s="192">
        <v>598000</v>
      </c>
      <c r="Y1512" s="196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85">
        <f t="shared" si="356"/>
        <v>81304.715044247801</v>
      </c>
      <c r="AD1512" s="141">
        <v>0.13020000000000001</v>
      </c>
      <c r="AE1512" s="186">
        <f t="shared" si="357"/>
        <v>1</v>
      </c>
      <c r="AF1512" s="186">
        <f>IF(AND(COUNTIFS($J$18:J1512,J1512)=1,AE1512=1),1,"")</f>
        <v>1</v>
      </c>
      <c r="AG1512" s="186">
        <f>IF(C1512="","",IF(AND(COUNTIFS($J$18:J1512,J1512)=1,C1512&lt;&gt;""),1,""))</f>
        <v>1</v>
      </c>
      <c r="AH1512" s="186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214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35</v>
      </c>
      <c r="B1513" s="179">
        <v>2021</v>
      </c>
      <c r="C1513" s="179">
        <v>2</v>
      </c>
      <c r="D1513" s="39" t="str">
        <f t="shared" si="367"/>
        <v>Q4</v>
      </c>
      <c r="E1513" s="13" t="s">
        <v>40</v>
      </c>
      <c r="F1513" s="179">
        <v>2021</v>
      </c>
      <c r="G1513" s="179">
        <v>4</v>
      </c>
      <c r="H1513" s="191"/>
      <c r="I1513" s="39" t="str">
        <f t="shared" si="354"/>
        <v>Q1</v>
      </c>
      <c r="J1513" s="191" t="s">
        <v>1604</v>
      </c>
      <c r="K1513" s="191" t="s">
        <v>1605</v>
      </c>
      <c r="L1513" s="17" t="s">
        <v>78</v>
      </c>
      <c r="M1513" s="13" t="s">
        <v>46</v>
      </c>
      <c r="N1513" s="13">
        <v>1</v>
      </c>
      <c r="O1513" s="13"/>
      <c r="P1513" s="39" t="str">
        <f t="shared" si="355"/>
        <v>MAIN UNIT</v>
      </c>
      <c r="Q1513" s="13" t="s">
        <v>55</v>
      </c>
      <c r="R1513" s="13" t="s">
        <v>48</v>
      </c>
      <c r="S1513" s="13" t="s">
        <v>37</v>
      </c>
      <c r="T1513" s="13" t="s">
        <v>178</v>
      </c>
      <c r="U1513" s="13" t="s">
        <v>57</v>
      </c>
      <c r="V1513" s="13" t="s">
        <v>80</v>
      </c>
      <c r="W1513" s="13" t="s">
        <v>50</v>
      </c>
      <c r="X1513" s="192">
        <v>800000</v>
      </c>
      <c r="Y1513" s="196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85">
        <f t="shared" si="356"/>
        <v>108768.84955752215</v>
      </c>
      <c r="AD1513" s="141">
        <v>0.13020000000000001</v>
      </c>
      <c r="AE1513" s="186">
        <f t="shared" si="357"/>
        <v>1</v>
      </c>
      <c r="AF1513" s="186" t="str">
        <f>IF(AND(COUNTIFS($J$18:J1513,J1513)=1,AE1513=1),1,"")</f>
        <v/>
      </c>
      <c r="AG1513" s="186" t="str">
        <f>IF(C1513="","",IF(AND(COUNTIFS($J$18:J1513,J1513)=1,C1513&lt;&gt;""),1,""))</f>
        <v/>
      </c>
      <c r="AH1513" s="186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214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35</v>
      </c>
      <c r="B1514" s="179">
        <v>2021</v>
      </c>
      <c r="C1514" s="179">
        <v>3</v>
      </c>
      <c r="D1514" s="39" t="str">
        <f t="shared" si="367"/>
        <v>Q4</v>
      </c>
      <c r="E1514" s="13" t="s">
        <v>40</v>
      </c>
      <c r="F1514" s="179">
        <v>2021</v>
      </c>
      <c r="G1514" s="179">
        <v>4</v>
      </c>
      <c r="H1514" s="191"/>
      <c r="I1514" s="39" t="str">
        <f t="shared" si="354"/>
        <v>Q1</v>
      </c>
      <c r="J1514" s="191" t="s">
        <v>1606</v>
      </c>
      <c r="K1514" s="191" t="s">
        <v>1607</v>
      </c>
      <c r="L1514" s="17" t="s">
        <v>54</v>
      </c>
      <c r="M1514" s="13" t="s">
        <v>46</v>
      </c>
      <c r="N1514" s="13">
        <v>1</v>
      </c>
      <c r="O1514" s="13"/>
      <c r="P1514" s="39" t="str">
        <f t="shared" si="355"/>
        <v>MAIN UNIT</v>
      </c>
      <c r="Q1514" s="13" t="s">
        <v>55</v>
      </c>
      <c r="R1514" s="13" t="s">
        <v>48</v>
      </c>
      <c r="S1514" s="13" t="s">
        <v>38</v>
      </c>
      <c r="T1514" s="13" t="s">
        <v>872</v>
      </c>
      <c r="U1514" s="13" t="s">
        <v>136</v>
      </c>
      <c r="V1514" s="13" t="s">
        <v>520</v>
      </c>
      <c r="W1514" s="13" t="s">
        <v>50</v>
      </c>
      <c r="X1514" s="192">
        <v>744200</v>
      </c>
      <c r="Y1514" s="196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85">
        <f t="shared" si="356"/>
        <v>128148.60566371682</v>
      </c>
      <c r="AD1514" s="141">
        <v>0.16489999999999999</v>
      </c>
      <c r="AE1514" s="186">
        <f t="shared" si="357"/>
        <v>1</v>
      </c>
      <c r="AF1514" s="186">
        <f>IF(AND(COUNTIFS($J$18:J1514,J1514)=1,AE1514=1),1,"")</f>
        <v>1</v>
      </c>
      <c r="AG1514" s="186">
        <f>IF(C1514="","",IF(AND(COUNTIFS($J$18:J1514,J1514)=1,C1514&lt;&gt;""),1,""))</f>
        <v>1</v>
      </c>
      <c r="AH1514" s="186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214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35</v>
      </c>
      <c r="B1515" s="179">
        <v>2021</v>
      </c>
      <c r="C1515" s="179">
        <v>3</v>
      </c>
      <c r="D1515" s="39" t="str">
        <f t="shared" si="367"/>
        <v>Q4</v>
      </c>
      <c r="E1515" s="13" t="s">
        <v>40</v>
      </c>
      <c r="F1515" s="179">
        <v>2021</v>
      </c>
      <c r="G1515" s="179">
        <v>4</v>
      </c>
      <c r="H1515" s="191"/>
      <c r="I1515" s="39" t="str">
        <f t="shared" si="354"/>
        <v>Q1</v>
      </c>
      <c r="J1515" s="191" t="s">
        <v>1608</v>
      </c>
      <c r="K1515" s="191" t="s">
        <v>890</v>
      </c>
      <c r="L1515" s="17" t="s">
        <v>78</v>
      </c>
      <c r="M1515" s="13" t="s">
        <v>46</v>
      </c>
      <c r="N1515" s="13">
        <v>1</v>
      </c>
      <c r="O1515" s="13"/>
      <c r="P1515" s="39" t="str">
        <f t="shared" si="355"/>
        <v>MAIN UNIT</v>
      </c>
      <c r="Q1515" s="13" t="s">
        <v>47</v>
      </c>
      <c r="R1515" s="13" t="s">
        <v>48</v>
      </c>
      <c r="S1515" s="13" t="s">
        <v>36</v>
      </c>
      <c r="T1515" s="13" t="s">
        <v>64</v>
      </c>
      <c r="U1515" s="13" t="s">
        <v>65</v>
      </c>
      <c r="V1515" s="13" t="s">
        <v>113</v>
      </c>
      <c r="W1515" s="13" t="s">
        <v>95</v>
      </c>
      <c r="X1515" s="192">
        <v>12034882</v>
      </c>
      <c r="Y1515" s="196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85">
        <f t="shared" si="356"/>
        <v>168265.70268300001</v>
      </c>
      <c r="AD1515" s="141">
        <v>0.19500000000000001</v>
      </c>
      <c r="AE1515" s="186">
        <f t="shared" si="357"/>
        <v>0</v>
      </c>
      <c r="AF1515" s="186" t="str">
        <f>IF(AND(COUNTIFS($J$18:J1515,J1515)=1,AE1515=1),1,"")</f>
        <v/>
      </c>
      <c r="AG1515" s="186">
        <f>IF(C1515="","",IF(AND(COUNTIFS($J$18:J1515,J1515)=1,C1515&lt;&gt;""),1,""))</f>
        <v>1</v>
      </c>
      <c r="AH1515" s="186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214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35</v>
      </c>
      <c r="B1516" s="179">
        <v>2021</v>
      </c>
      <c r="C1516" s="179">
        <v>3</v>
      </c>
      <c r="D1516" s="39" t="str">
        <f t="shared" si="367"/>
        <v>Q4</v>
      </c>
      <c r="E1516" s="13" t="s">
        <v>40</v>
      </c>
      <c r="F1516" s="179">
        <v>2021</v>
      </c>
      <c r="G1516" s="179">
        <v>4</v>
      </c>
      <c r="H1516" s="191"/>
      <c r="I1516" s="39" t="str">
        <f t="shared" si="354"/>
        <v>Q1</v>
      </c>
      <c r="J1516" s="191" t="s">
        <v>1608</v>
      </c>
      <c r="K1516" s="191" t="s">
        <v>890</v>
      </c>
      <c r="L1516" s="17" t="s">
        <v>54</v>
      </c>
      <c r="M1516" s="13" t="s">
        <v>46</v>
      </c>
      <c r="N1516" s="13">
        <v>1</v>
      </c>
      <c r="O1516" s="13"/>
      <c r="P1516" s="39" t="str">
        <f t="shared" si="355"/>
        <v>MAIN UNIT</v>
      </c>
      <c r="Q1516" s="13" t="s">
        <v>47</v>
      </c>
      <c r="R1516" s="13" t="s">
        <v>48</v>
      </c>
      <c r="S1516" s="13" t="s">
        <v>36</v>
      </c>
      <c r="T1516" s="13" t="s">
        <v>64</v>
      </c>
      <c r="U1516" s="13" t="s">
        <v>65</v>
      </c>
      <c r="V1516" s="13" t="s">
        <v>113</v>
      </c>
      <c r="W1516" s="13" t="s">
        <v>95</v>
      </c>
      <c r="X1516" s="192">
        <v>8000000</v>
      </c>
      <c r="Y1516" s="196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85">
        <f t="shared" si="356"/>
        <v>111852</v>
      </c>
      <c r="AD1516" s="141">
        <v>0.19500000000000001</v>
      </c>
      <c r="AE1516" s="186">
        <f t="shared" si="357"/>
        <v>0</v>
      </c>
      <c r="AF1516" s="186" t="str">
        <f>IF(AND(COUNTIFS($J$18:J1516,J1516)=1,AE1516=1),1,"")</f>
        <v/>
      </c>
      <c r="AG1516" s="186" t="str">
        <f>IF(C1516="","",IF(AND(COUNTIFS($J$18:J1516,J1516)=1,C1516&lt;&gt;""),1,""))</f>
        <v/>
      </c>
      <c r="AH1516" s="186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214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40</v>
      </c>
      <c r="B1517" s="179">
        <v>2021</v>
      </c>
      <c r="C1517" s="179">
        <v>4</v>
      </c>
      <c r="D1517" s="39" t="str">
        <f t="shared" si="367"/>
        <v>Q1</v>
      </c>
      <c r="E1517" s="13" t="s">
        <v>40</v>
      </c>
      <c r="F1517" s="179">
        <v>2021</v>
      </c>
      <c r="G1517" s="179">
        <v>4</v>
      </c>
      <c r="H1517" s="191"/>
      <c r="I1517" s="39" t="str">
        <f t="shared" si="354"/>
        <v>Q1</v>
      </c>
      <c r="J1517" s="191" t="s">
        <v>1609</v>
      </c>
      <c r="K1517" s="191" t="s">
        <v>1610</v>
      </c>
      <c r="L1517" s="17" t="s">
        <v>78</v>
      </c>
      <c r="M1517" s="13" t="s">
        <v>46</v>
      </c>
      <c r="N1517" s="13">
        <v>1</v>
      </c>
      <c r="O1517" s="13"/>
      <c r="P1517" s="39" t="str">
        <f t="shared" si="355"/>
        <v>MAIN UNIT</v>
      </c>
      <c r="Q1517" s="13" t="s">
        <v>55</v>
      </c>
      <c r="R1517" s="13" t="s">
        <v>48</v>
      </c>
      <c r="S1517" s="13" t="s">
        <v>37</v>
      </c>
      <c r="T1517" s="13" t="s">
        <v>74</v>
      </c>
      <c r="U1517" s="13" t="s">
        <v>57</v>
      </c>
      <c r="V1517" s="13" t="s">
        <v>927</v>
      </c>
      <c r="W1517" s="13" t="s">
        <v>50</v>
      </c>
      <c r="X1517" s="192">
        <v>988600</v>
      </c>
      <c r="Y1517" s="196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85">
        <f t="shared" si="356"/>
        <v>146695.9918584071</v>
      </c>
      <c r="AD1517" s="141">
        <v>0.1421</v>
      </c>
      <c r="AE1517" s="186">
        <f t="shared" si="357"/>
        <v>1</v>
      </c>
      <c r="AF1517" s="186">
        <f>IF(AND(COUNTIFS($J$18:J1517,J1517)=1,AE1517=1),1,"")</f>
        <v>1</v>
      </c>
      <c r="AG1517" s="186">
        <f>IF(C1517="","",IF(AND(COUNTIFS($J$18:J1517,J1517)=1,C1517&lt;&gt;""),1,""))</f>
        <v>1</v>
      </c>
      <c r="AH1517" s="186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214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40</v>
      </c>
      <c r="B1518" s="179">
        <v>2021</v>
      </c>
      <c r="C1518" s="179">
        <v>4</v>
      </c>
      <c r="D1518" s="39" t="str">
        <f t="shared" si="367"/>
        <v>Q1</v>
      </c>
      <c r="E1518" s="13" t="s">
        <v>40</v>
      </c>
      <c r="F1518" s="179">
        <v>2021</v>
      </c>
      <c r="G1518" s="179">
        <v>4</v>
      </c>
      <c r="H1518" s="191"/>
      <c r="I1518" s="39" t="str">
        <f t="shared" si="354"/>
        <v>Q1</v>
      </c>
      <c r="J1518" s="191" t="s">
        <v>1611</v>
      </c>
      <c r="K1518" s="191" t="s">
        <v>1612</v>
      </c>
      <c r="L1518" s="17" t="s">
        <v>54</v>
      </c>
      <c r="M1518" s="13" t="s">
        <v>46</v>
      </c>
      <c r="N1518" s="13">
        <v>1</v>
      </c>
      <c r="O1518" s="13"/>
      <c r="P1518" s="39" t="str">
        <f t="shared" si="355"/>
        <v>MAIN UNIT</v>
      </c>
      <c r="Q1518" s="13" t="s">
        <v>55</v>
      </c>
      <c r="R1518" s="13" t="s">
        <v>48</v>
      </c>
      <c r="S1518" s="13" t="s">
        <v>37</v>
      </c>
      <c r="T1518" s="13" t="s">
        <v>154</v>
      </c>
      <c r="U1518" s="13" t="s">
        <v>75</v>
      </c>
      <c r="V1518" s="13" t="s">
        <v>70</v>
      </c>
      <c r="W1518" s="13" t="s">
        <v>50</v>
      </c>
      <c r="X1518" s="192">
        <v>500000</v>
      </c>
      <c r="Y1518" s="196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85">
        <f t="shared" si="356"/>
        <v>70225.663716814175</v>
      </c>
      <c r="AD1518" s="141">
        <v>0.13450000000000001</v>
      </c>
      <c r="AE1518" s="186">
        <f t="shared" si="357"/>
        <v>1</v>
      </c>
      <c r="AF1518" s="186">
        <f>IF(AND(COUNTIFS($J$18:J1518,J1518)=1,AE1518=1),1,"")</f>
        <v>1</v>
      </c>
      <c r="AG1518" s="186">
        <f>IF(C1518="","",IF(AND(COUNTIFS($J$18:J1518,J1518)=1,C1518&lt;&gt;""),1,""))</f>
        <v>1</v>
      </c>
      <c r="AH1518" s="186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214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40</v>
      </c>
      <c r="B1519" s="179">
        <v>2021</v>
      </c>
      <c r="C1519" s="179">
        <v>4</v>
      </c>
      <c r="D1519" s="39" t="str">
        <f t="shared" si="367"/>
        <v>Q1</v>
      </c>
      <c r="E1519" s="13" t="s">
        <v>40</v>
      </c>
      <c r="F1519" s="179">
        <v>2021</v>
      </c>
      <c r="G1519" s="179">
        <v>4</v>
      </c>
      <c r="H1519" s="191"/>
      <c r="I1519" s="39" t="str">
        <f t="shared" si="354"/>
        <v>Q1</v>
      </c>
      <c r="J1519" s="191" t="s">
        <v>1613</v>
      </c>
      <c r="K1519" s="191" t="s">
        <v>1614</v>
      </c>
      <c r="L1519" s="17" t="s">
        <v>78</v>
      </c>
      <c r="M1519" s="13" t="s">
        <v>46</v>
      </c>
      <c r="N1519" s="13">
        <v>1</v>
      </c>
      <c r="O1519" s="13"/>
      <c r="P1519" s="39" t="str">
        <f t="shared" si="355"/>
        <v>MAIN UNIT</v>
      </c>
      <c r="Q1519" s="13" t="s">
        <v>55</v>
      </c>
      <c r="R1519" s="13" t="s">
        <v>48</v>
      </c>
      <c r="S1519" s="13" t="s">
        <v>37</v>
      </c>
      <c r="T1519" s="13" t="s">
        <v>74</v>
      </c>
      <c r="U1519" s="13" t="s">
        <v>57</v>
      </c>
      <c r="V1519" s="13" t="s">
        <v>155</v>
      </c>
      <c r="W1519" s="13" t="s">
        <v>50</v>
      </c>
      <c r="X1519" s="192">
        <v>930000</v>
      </c>
      <c r="Y1519" s="196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85">
        <f t="shared" si="356"/>
        <v>124889.94690265488</v>
      </c>
      <c r="AD1519" s="141">
        <v>0.12859999999999999</v>
      </c>
      <c r="AE1519" s="186">
        <f t="shared" si="357"/>
        <v>1</v>
      </c>
      <c r="AF1519" s="186">
        <f>IF(AND(COUNTIFS($J$18:J1519,J1519)=1,AE1519=1),1,"")</f>
        <v>1</v>
      </c>
      <c r="AG1519" s="186">
        <f>IF(C1519="","",IF(AND(COUNTIFS($J$18:J1519,J1519)=1,C1519&lt;&gt;""),1,""))</f>
        <v>1</v>
      </c>
      <c r="AH1519" s="186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214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40</v>
      </c>
      <c r="B1520" s="179">
        <v>2021</v>
      </c>
      <c r="C1520" s="179">
        <v>4</v>
      </c>
      <c r="D1520" s="39" t="str">
        <f t="shared" si="367"/>
        <v>Q1</v>
      </c>
      <c r="E1520" s="13" t="s">
        <v>40</v>
      </c>
      <c r="F1520" s="179">
        <v>2021</v>
      </c>
      <c r="G1520" s="179">
        <v>4</v>
      </c>
      <c r="H1520" s="191"/>
      <c r="I1520" s="39" t="str">
        <f t="shared" si="354"/>
        <v>Q1</v>
      </c>
      <c r="J1520" s="191" t="s">
        <v>1613</v>
      </c>
      <c r="K1520" s="191" t="s">
        <v>1614</v>
      </c>
      <c r="L1520" s="17" t="s">
        <v>78</v>
      </c>
      <c r="M1520" s="13" t="s">
        <v>46</v>
      </c>
      <c r="N1520" s="13">
        <v>1</v>
      </c>
      <c r="O1520" s="13"/>
      <c r="P1520" s="39" t="str">
        <f t="shared" si="355"/>
        <v>MAIN UNIT</v>
      </c>
      <c r="Q1520" s="13" t="s">
        <v>55</v>
      </c>
      <c r="R1520" s="13" t="s">
        <v>48</v>
      </c>
      <c r="S1520" s="13" t="s">
        <v>37</v>
      </c>
      <c r="T1520" s="13" t="s">
        <v>74</v>
      </c>
      <c r="U1520" s="13" t="s">
        <v>57</v>
      </c>
      <c r="V1520" s="13" t="s">
        <v>155</v>
      </c>
      <c r="W1520" s="13" t="s">
        <v>50</v>
      </c>
      <c r="X1520" s="192">
        <v>930000</v>
      </c>
      <c r="Y1520" s="196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85">
        <f t="shared" si="356"/>
        <v>124889.94690265488</v>
      </c>
      <c r="AD1520" s="141">
        <v>0.12859999999999999</v>
      </c>
      <c r="AE1520" s="186">
        <f t="shared" si="357"/>
        <v>1</v>
      </c>
      <c r="AF1520" s="186" t="str">
        <f>IF(AND(COUNTIFS($J$18:J1520,J1520)=1,AE1520=1),1,"")</f>
        <v/>
      </c>
      <c r="AG1520" s="186" t="str">
        <f>IF(C1520="","",IF(AND(COUNTIFS($J$18:J1520,J1520)=1,C1520&lt;&gt;""),1,""))</f>
        <v/>
      </c>
      <c r="AH1520" s="186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214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35</v>
      </c>
      <c r="B1521" s="179">
        <v>2021</v>
      </c>
      <c r="C1521" s="179">
        <v>3</v>
      </c>
      <c r="D1521" s="39" t="str">
        <f t="shared" si="367"/>
        <v>Q4</v>
      </c>
      <c r="E1521" s="13" t="s">
        <v>35</v>
      </c>
      <c r="F1521" s="179">
        <v>2021</v>
      </c>
      <c r="G1521" s="179">
        <v>3</v>
      </c>
      <c r="H1521" s="191"/>
      <c r="I1521" s="39" t="str">
        <f t="shared" si="354"/>
        <v>Q4</v>
      </c>
      <c r="J1521" s="191" t="s">
        <v>1615</v>
      </c>
      <c r="K1521" s="191" t="s">
        <v>1616</v>
      </c>
      <c r="L1521" s="17" t="s">
        <v>78</v>
      </c>
      <c r="M1521" s="13" t="s">
        <v>46</v>
      </c>
      <c r="N1521" s="13">
        <v>1</v>
      </c>
      <c r="O1521" s="13"/>
      <c r="P1521" s="39" t="str">
        <f t="shared" si="355"/>
        <v>MAIN UNIT</v>
      </c>
      <c r="Q1521" s="13" t="s">
        <v>47</v>
      </c>
      <c r="R1521" s="13" t="s">
        <v>48</v>
      </c>
      <c r="S1521" s="13" t="s">
        <v>36</v>
      </c>
      <c r="T1521" s="13" t="s">
        <v>64</v>
      </c>
      <c r="U1521" s="13" t="s">
        <v>65</v>
      </c>
      <c r="V1521" s="13" t="s">
        <v>66</v>
      </c>
      <c r="W1521" s="13" t="s">
        <v>95</v>
      </c>
      <c r="X1521" s="192">
        <v>11530000</v>
      </c>
      <c r="Y1521" s="196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85">
        <f t="shared" si="356"/>
        <v>77738.142500000002</v>
      </c>
      <c r="AD1521" s="141">
        <v>9.0499999999999997E-2</v>
      </c>
      <c r="AE1521" s="186">
        <f t="shared" si="357"/>
        <v>0</v>
      </c>
      <c r="AF1521" s="186" t="str">
        <f>IF(AND(COUNTIFS($J$18:J1521,J1521)=1,AE1521=1),1,"")</f>
        <v/>
      </c>
      <c r="AG1521" s="186">
        <f>IF(C1521="","",IF(AND(COUNTIFS($J$18:J1521,J1521)=1,C1521&lt;&gt;""),1,""))</f>
        <v>1</v>
      </c>
      <c r="AH1521" s="186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214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35</v>
      </c>
      <c r="B1522" s="179">
        <v>2021</v>
      </c>
      <c r="C1522" s="179">
        <v>3</v>
      </c>
      <c r="D1522" s="39" t="str">
        <f t="shared" si="367"/>
        <v>Q4</v>
      </c>
      <c r="E1522" s="13" t="s">
        <v>35</v>
      </c>
      <c r="F1522" s="179">
        <v>2021</v>
      </c>
      <c r="G1522" s="179">
        <v>3</v>
      </c>
      <c r="H1522" s="191"/>
      <c r="I1522" s="39" t="str">
        <f t="shared" si="354"/>
        <v>Q4</v>
      </c>
      <c r="J1522" s="191" t="s">
        <v>1615</v>
      </c>
      <c r="K1522" s="191" t="s">
        <v>1616</v>
      </c>
      <c r="L1522" s="17" t="s">
        <v>78</v>
      </c>
      <c r="M1522" s="13" t="s">
        <v>46</v>
      </c>
      <c r="N1522" s="13">
        <v>1</v>
      </c>
      <c r="O1522" s="13"/>
      <c r="P1522" s="39" t="str">
        <f t="shared" si="355"/>
        <v>MAIN UNIT</v>
      </c>
      <c r="Q1522" s="13" t="s">
        <v>47</v>
      </c>
      <c r="R1522" s="13" t="s">
        <v>48</v>
      </c>
      <c r="S1522" s="13" t="s">
        <v>36</v>
      </c>
      <c r="T1522" s="13" t="s">
        <v>64</v>
      </c>
      <c r="U1522" s="13" t="s">
        <v>65</v>
      </c>
      <c r="V1522" s="13" t="s">
        <v>66</v>
      </c>
      <c r="W1522" s="13" t="s">
        <v>95</v>
      </c>
      <c r="X1522" s="192">
        <v>11530000</v>
      </c>
      <c r="Y1522" s="196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85">
        <f t="shared" si="356"/>
        <v>77738.142500000002</v>
      </c>
      <c r="AD1522" s="141">
        <v>9.0499999999999997E-2</v>
      </c>
      <c r="AE1522" s="186">
        <f t="shared" si="357"/>
        <v>0</v>
      </c>
      <c r="AF1522" s="186" t="str">
        <f>IF(AND(COUNTIFS($J$18:J1522,J1522)=1,AE1522=1),1,"")</f>
        <v/>
      </c>
      <c r="AG1522" s="186" t="str">
        <f>IF(C1522="","",IF(AND(COUNTIFS($J$18:J1522,J1522)=1,C1522&lt;&gt;""),1,""))</f>
        <v/>
      </c>
      <c r="AH1522" s="186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214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35</v>
      </c>
      <c r="B1523" s="179">
        <v>2021</v>
      </c>
      <c r="C1523" s="179">
        <v>3</v>
      </c>
      <c r="D1523" s="39" t="str">
        <f t="shared" si="367"/>
        <v>Q4</v>
      </c>
      <c r="E1523" s="13" t="s">
        <v>35</v>
      </c>
      <c r="F1523" s="179">
        <v>2021</v>
      </c>
      <c r="G1523" s="179">
        <v>3</v>
      </c>
      <c r="H1523" s="191"/>
      <c r="I1523" s="39" t="str">
        <f t="shared" si="354"/>
        <v>Q4</v>
      </c>
      <c r="J1523" s="191" t="s">
        <v>1615</v>
      </c>
      <c r="K1523" s="191" t="s">
        <v>1616</v>
      </c>
      <c r="L1523" s="17" t="s">
        <v>54</v>
      </c>
      <c r="M1523" s="13" t="s">
        <v>46</v>
      </c>
      <c r="N1523" s="13">
        <v>1</v>
      </c>
      <c r="O1523" s="13"/>
      <c r="P1523" s="39" t="str">
        <f t="shared" si="355"/>
        <v>MAIN UNIT</v>
      </c>
      <c r="Q1523" s="13" t="s">
        <v>47</v>
      </c>
      <c r="R1523" s="13" t="s">
        <v>48</v>
      </c>
      <c r="S1523" s="13" t="s">
        <v>36</v>
      </c>
      <c r="T1523" s="13" t="s">
        <v>64</v>
      </c>
      <c r="U1523" s="13" t="s">
        <v>65</v>
      </c>
      <c r="V1523" s="13" t="s">
        <v>66</v>
      </c>
      <c r="W1523" s="13" t="s">
        <v>95</v>
      </c>
      <c r="X1523" s="192">
        <v>7500000</v>
      </c>
      <c r="Y1523" s="196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85">
        <f t="shared" si="356"/>
        <v>50566.875</v>
      </c>
      <c r="AD1523" s="141">
        <v>9.0499999999999997E-2</v>
      </c>
      <c r="AE1523" s="186">
        <f t="shared" si="357"/>
        <v>0</v>
      </c>
      <c r="AF1523" s="186" t="str">
        <f>IF(AND(COUNTIFS($J$18:J1523,J1523)=1,AE1523=1),1,"")</f>
        <v/>
      </c>
      <c r="AG1523" s="186" t="str">
        <f>IF(C1523="","",IF(AND(COUNTIFS($J$18:J1523,J1523)=1,C1523&lt;&gt;""),1,""))</f>
        <v/>
      </c>
      <c r="AH1523" s="186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214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35</v>
      </c>
      <c r="B1524" s="179">
        <v>2021</v>
      </c>
      <c r="C1524" s="179">
        <v>3</v>
      </c>
      <c r="D1524" s="39" t="str">
        <f t="shared" si="367"/>
        <v>Q4</v>
      </c>
      <c r="E1524" s="13" t="s">
        <v>35</v>
      </c>
      <c r="F1524" s="179">
        <v>2021</v>
      </c>
      <c r="G1524" s="179">
        <v>3</v>
      </c>
      <c r="H1524" s="191"/>
      <c r="I1524" s="39" t="str">
        <f t="shared" si="354"/>
        <v>Q4</v>
      </c>
      <c r="J1524" s="191" t="s">
        <v>1615</v>
      </c>
      <c r="K1524" s="191" t="s">
        <v>1616</v>
      </c>
      <c r="L1524" s="17" t="s">
        <v>54</v>
      </c>
      <c r="M1524" s="13" t="s">
        <v>46</v>
      </c>
      <c r="N1524" s="13">
        <v>1</v>
      </c>
      <c r="O1524" s="13"/>
      <c r="P1524" s="39" t="str">
        <f t="shared" si="355"/>
        <v>MAIN UNIT</v>
      </c>
      <c r="Q1524" s="13" t="s">
        <v>47</v>
      </c>
      <c r="R1524" s="13" t="s">
        <v>48</v>
      </c>
      <c r="S1524" s="13" t="s">
        <v>36</v>
      </c>
      <c r="T1524" s="13" t="s">
        <v>64</v>
      </c>
      <c r="U1524" s="13" t="s">
        <v>65</v>
      </c>
      <c r="V1524" s="13" t="s">
        <v>66</v>
      </c>
      <c r="W1524" s="13" t="s">
        <v>95</v>
      </c>
      <c r="X1524" s="192">
        <v>7500000</v>
      </c>
      <c r="Y1524" s="196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85">
        <f t="shared" si="356"/>
        <v>50566.875</v>
      </c>
      <c r="AD1524" s="141">
        <v>9.0499999999999997E-2</v>
      </c>
      <c r="AE1524" s="186">
        <f t="shared" si="357"/>
        <v>0</v>
      </c>
      <c r="AF1524" s="186" t="str">
        <f>IF(AND(COUNTIFS($J$18:J1524,J1524)=1,AE1524=1),1,"")</f>
        <v/>
      </c>
      <c r="AG1524" s="186" t="str">
        <f>IF(C1524="","",IF(AND(COUNTIFS($J$18:J1524,J1524)=1,C1524&lt;&gt;""),1,""))</f>
        <v/>
      </c>
      <c r="AH1524" s="186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214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35</v>
      </c>
      <c r="B1525" s="179">
        <v>2021</v>
      </c>
      <c r="C1525" s="179">
        <v>3</v>
      </c>
      <c r="D1525" s="39" t="str">
        <f t="shared" si="367"/>
        <v>Q4</v>
      </c>
      <c r="E1525" s="13" t="s">
        <v>35</v>
      </c>
      <c r="F1525" s="179">
        <v>2021</v>
      </c>
      <c r="G1525" s="179">
        <v>3</v>
      </c>
      <c r="H1525" s="191"/>
      <c r="I1525" s="39" t="str">
        <f t="shared" si="354"/>
        <v>Q4</v>
      </c>
      <c r="J1525" s="191" t="s">
        <v>1615</v>
      </c>
      <c r="K1525" s="191" t="s">
        <v>1616</v>
      </c>
      <c r="L1525" s="17" t="s">
        <v>78</v>
      </c>
      <c r="M1525" s="13" t="s">
        <v>46</v>
      </c>
      <c r="N1525" s="13">
        <v>1</v>
      </c>
      <c r="O1525" s="13"/>
      <c r="P1525" s="39" t="str">
        <f t="shared" si="355"/>
        <v>MAIN UNIT</v>
      </c>
      <c r="Q1525" s="13" t="s">
        <v>47</v>
      </c>
      <c r="R1525" s="13" t="s">
        <v>48</v>
      </c>
      <c r="S1525" s="13" t="s">
        <v>36</v>
      </c>
      <c r="T1525" s="13" t="s">
        <v>64</v>
      </c>
      <c r="U1525" s="13" t="s">
        <v>65</v>
      </c>
      <c r="V1525" s="13" t="s">
        <v>66</v>
      </c>
      <c r="W1525" s="13" t="s">
        <v>95</v>
      </c>
      <c r="X1525" s="192">
        <v>11530000</v>
      </c>
      <c r="Y1525" s="196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85">
        <f t="shared" si="356"/>
        <v>77738.142500000002</v>
      </c>
      <c r="AD1525" s="141">
        <v>9.0499999999999997E-2</v>
      </c>
      <c r="AE1525" s="186">
        <f t="shared" si="357"/>
        <v>0</v>
      </c>
      <c r="AF1525" s="186" t="str">
        <f>IF(AND(COUNTIFS($J$18:J1525,J1525)=1,AE1525=1),1,"")</f>
        <v/>
      </c>
      <c r="AG1525" s="186" t="str">
        <f>IF(C1525="","",IF(AND(COUNTIFS($J$18:J1525,J1525)=1,C1525&lt;&gt;""),1,""))</f>
        <v/>
      </c>
      <c r="AH1525" s="186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214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35</v>
      </c>
      <c r="B1526" s="179">
        <v>2021</v>
      </c>
      <c r="C1526" s="179">
        <v>3</v>
      </c>
      <c r="D1526" s="39" t="str">
        <f t="shared" si="367"/>
        <v>Q4</v>
      </c>
      <c r="E1526" s="13" t="s">
        <v>35</v>
      </c>
      <c r="F1526" s="179">
        <v>2021</v>
      </c>
      <c r="G1526" s="179">
        <v>3</v>
      </c>
      <c r="H1526" s="191"/>
      <c r="I1526" s="39" t="str">
        <f t="shared" si="354"/>
        <v>Q4</v>
      </c>
      <c r="J1526" s="191" t="s">
        <v>1615</v>
      </c>
      <c r="K1526" s="191" t="s">
        <v>1616</v>
      </c>
      <c r="L1526" s="17" t="s">
        <v>78</v>
      </c>
      <c r="M1526" s="13" t="s">
        <v>46</v>
      </c>
      <c r="N1526" s="13">
        <v>1</v>
      </c>
      <c r="O1526" s="13"/>
      <c r="P1526" s="39" t="str">
        <f t="shared" si="355"/>
        <v>MAIN UNIT</v>
      </c>
      <c r="Q1526" s="13" t="s">
        <v>47</v>
      </c>
      <c r="R1526" s="13" t="s">
        <v>48</v>
      </c>
      <c r="S1526" s="13" t="s">
        <v>36</v>
      </c>
      <c r="T1526" s="13" t="s">
        <v>64</v>
      </c>
      <c r="U1526" s="13" t="s">
        <v>65</v>
      </c>
      <c r="V1526" s="13" t="s">
        <v>66</v>
      </c>
      <c r="W1526" s="13" t="s">
        <v>95</v>
      </c>
      <c r="X1526" s="192">
        <v>11530000</v>
      </c>
      <c r="Y1526" s="196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85">
        <f t="shared" si="356"/>
        <v>77738.142500000002</v>
      </c>
      <c r="AD1526" s="141">
        <v>9.0499999999999997E-2</v>
      </c>
      <c r="AE1526" s="186">
        <f t="shared" si="357"/>
        <v>0</v>
      </c>
      <c r="AF1526" s="186" t="str">
        <f>IF(AND(COUNTIFS($J$18:J1526,J1526)=1,AE1526=1),1,"")</f>
        <v/>
      </c>
      <c r="AG1526" s="186" t="str">
        <f>IF(C1526="","",IF(AND(COUNTIFS($J$18:J1526,J1526)=1,C1526&lt;&gt;""),1,""))</f>
        <v/>
      </c>
      <c r="AH1526" s="186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214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35</v>
      </c>
      <c r="B1527" s="179">
        <v>2021</v>
      </c>
      <c r="C1527" s="179">
        <v>3</v>
      </c>
      <c r="D1527" s="39" t="str">
        <f t="shared" si="367"/>
        <v>Q4</v>
      </c>
      <c r="E1527" s="13" t="s">
        <v>35</v>
      </c>
      <c r="F1527" s="179">
        <v>2021</v>
      </c>
      <c r="G1527" s="179">
        <v>3</v>
      </c>
      <c r="H1527" s="191"/>
      <c r="I1527" s="39" t="str">
        <f t="shared" si="354"/>
        <v>Q4</v>
      </c>
      <c r="J1527" s="191" t="s">
        <v>1615</v>
      </c>
      <c r="K1527" s="191" t="s">
        <v>1616</v>
      </c>
      <c r="L1527" s="17" t="s">
        <v>54</v>
      </c>
      <c r="M1527" s="13" t="s">
        <v>46</v>
      </c>
      <c r="N1527" s="13">
        <v>1</v>
      </c>
      <c r="O1527" s="13"/>
      <c r="P1527" s="39" t="str">
        <f t="shared" si="355"/>
        <v>MAIN UNIT</v>
      </c>
      <c r="Q1527" s="13" t="s">
        <v>47</v>
      </c>
      <c r="R1527" s="13" t="s">
        <v>48</v>
      </c>
      <c r="S1527" s="13" t="s">
        <v>36</v>
      </c>
      <c r="T1527" s="13" t="s">
        <v>64</v>
      </c>
      <c r="U1527" s="13" t="s">
        <v>65</v>
      </c>
      <c r="V1527" s="13" t="s">
        <v>66</v>
      </c>
      <c r="W1527" s="13" t="s">
        <v>95</v>
      </c>
      <c r="X1527" s="192">
        <v>7500000</v>
      </c>
      <c r="Y1527" s="196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85">
        <f t="shared" si="356"/>
        <v>50566.875</v>
      </c>
      <c r="AD1527" s="141">
        <v>9.0499999999999997E-2</v>
      </c>
      <c r="AE1527" s="186">
        <f t="shared" si="357"/>
        <v>0</v>
      </c>
      <c r="AF1527" s="186" t="str">
        <f>IF(AND(COUNTIFS($J$18:J1527,J1527)=1,AE1527=1),1,"")</f>
        <v/>
      </c>
      <c r="AG1527" s="186" t="str">
        <f>IF(C1527="","",IF(AND(COUNTIFS($J$18:J1527,J1527)=1,C1527&lt;&gt;""),1,""))</f>
        <v/>
      </c>
      <c r="AH1527" s="186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214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35</v>
      </c>
      <c r="B1528" s="179">
        <v>2021</v>
      </c>
      <c r="C1528" s="179">
        <v>3</v>
      </c>
      <c r="D1528" s="39" t="str">
        <f t="shared" si="367"/>
        <v>Q4</v>
      </c>
      <c r="E1528" s="13" t="s">
        <v>35</v>
      </c>
      <c r="F1528" s="179">
        <v>2021</v>
      </c>
      <c r="G1528" s="179">
        <v>3</v>
      </c>
      <c r="H1528" s="191"/>
      <c r="I1528" s="39" t="str">
        <f t="shared" si="354"/>
        <v>Q4</v>
      </c>
      <c r="J1528" s="191" t="s">
        <v>1615</v>
      </c>
      <c r="K1528" s="191" t="s">
        <v>1616</v>
      </c>
      <c r="L1528" s="17" t="s">
        <v>54</v>
      </c>
      <c r="M1528" s="13" t="s">
        <v>46</v>
      </c>
      <c r="N1528" s="13">
        <v>1</v>
      </c>
      <c r="O1528" s="13"/>
      <c r="P1528" s="39" t="str">
        <f t="shared" si="355"/>
        <v>MAIN UNIT</v>
      </c>
      <c r="Q1528" s="13" t="s">
        <v>47</v>
      </c>
      <c r="R1528" s="13" t="s">
        <v>48</v>
      </c>
      <c r="S1528" s="13" t="s">
        <v>36</v>
      </c>
      <c r="T1528" s="13" t="s">
        <v>64</v>
      </c>
      <c r="U1528" s="13" t="s">
        <v>65</v>
      </c>
      <c r="V1528" s="13" t="s">
        <v>66</v>
      </c>
      <c r="W1528" s="13" t="s">
        <v>95</v>
      </c>
      <c r="X1528" s="192">
        <v>7500000</v>
      </c>
      <c r="Y1528" s="196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85">
        <f t="shared" si="356"/>
        <v>50566.875</v>
      </c>
      <c r="AD1528" s="141">
        <v>9.0499999999999997E-2</v>
      </c>
      <c r="AE1528" s="186">
        <f t="shared" si="357"/>
        <v>0</v>
      </c>
      <c r="AF1528" s="186" t="str">
        <f>IF(AND(COUNTIFS($J$18:J1528,J1528)=1,AE1528=1),1,"")</f>
        <v/>
      </c>
      <c r="AG1528" s="186" t="str">
        <f>IF(C1528="","",IF(AND(COUNTIFS($J$18:J1528,J1528)=1,C1528&lt;&gt;""),1,""))</f>
        <v/>
      </c>
      <c r="AH1528" s="186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214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35</v>
      </c>
      <c r="B1529" s="179">
        <v>2021</v>
      </c>
      <c r="C1529" s="179">
        <v>1</v>
      </c>
      <c r="D1529" s="39" t="str">
        <f t="shared" si="367"/>
        <v>Q4</v>
      </c>
      <c r="E1529" s="13" t="s">
        <v>40</v>
      </c>
      <c r="F1529" s="179">
        <v>2021</v>
      </c>
      <c r="G1529" s="179">
        <v>5</v>
      </c>
      <c r="H1529" s="191"/>
      <c r="I1529" s="39" t="str">
        <f t="shared" si="354"/>
        <v>Q1</v>
      </c>
      <c r="J1529" s="191" t="s">
        <v>1617</v>
      </c>
      <c r="K1529" s="191" t="s">
        <v>1618</v>
      </c>
      <c r="L1529" s="17" t="s">
        <v>54</v>
      </c>
      <c r="M1529" s="13" t="s">
        <v>46</v>
      </c>
      <c r="N1529" s="13">
        <v>1</v>
      </c>
      <c r="O1529" s="13"/>
      <c r="P1529" s="39" t="str">
        <f t="shared" si="355"/>
        <v>MAIN UNIT</v>
      </c>
      <c r="Q1529" s="13" t="s">
        <v>55</v>
      </c>
      <c r="R1529" s="13" t="s">
        <v>48</v>
      </c>
      <c r="S1529" s="13" t="s">
        <v>36</v>
      </c>
      <c r="T1529" s="13" t="s">
        <v>64</v>
      </c>
      <c r="U1529" s="13" t="s">
        <v>65</v>
      </c>
      <c r="V1529" s="13" t="s">
        <v>288</v>
      </c>
      <c r="W1529" s="13" t="s">
        <v>95</v>
      </c>
      <c r="X1529" s="192">
        <v>8900000</v>
      </c>
      <c r="Y1529" s="196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85">
        <f t="shared" si="356"/>
        <v>82350.631999999998</v>
      </c>
      <c r="AD1529" s="141">
        <v>0.12709999999999999</v>
      </c>
      <c r="AE1529" s="186">
        <f t="shared" si="357"/>
        <v>1</v>
      </c>
      <c r="AF1529" s="186">
        <f>IF(AND(COUNTIFS($J$18:J1529,J1529)=1,AE1529=1),1,"")</f>
        <v>1</v>
      </c>
      <c r="AG1529" s="186">
        <f>IF(C1529="","",IF(AND(COUNTIFS($J$18:J1529,J1529)=1,C1529&lt;&gt;""),1,""))</f>
        <v>1</v>
      </c>
      <c r="AH1529" s="186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214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35</v>
      </c>
      <c r="B1530" s="179">
        <v>2021</v>
      </c>
      <c r="C1530" s="179">
        <v>1</v>
      </c>
      <c r="D1530" s="39" t="str">
        <f t="shared" si="367"/>
        <v>Q4</v>
      </c>
      <c r="E1530" s="13" t="s">
        <v>40</v>
      </c>
      <c r="F1530" s="179">
        <v>2021</v>
      </c>
      <c r="G1530" s="179">
        <v>5</v>
      </c>
      <c r="H1530" s="191"/>
      <c r="I1530" s="39" t="str">
        <f t="shared" si="354"/>
        <v>Q1</v>
      </c>
      <c r="J1530" s="191" t="s">
        <v>1617</v>
      </c>
      <c r="K1530" s="191" t="s">
        <v>1618</v>
      </c>
      <c r="L1530" s="17" t="s">
        <v>78</v>
      </c>
      <c r="M1530" s="13" t="s">
        <v>46</v>
      </c>
      <c r="N1530" s="13">
        <v>1</v>
      </c>
      <c r="O1530" s="13"/>
      <c r="P1530" s="39" t="str">
        <f t="shared" si="355"/>
        <v>MAIN UNIT</v>
      </c>
      <c r="Q1530" s="13" t="s">
        <v>55</v>
      </c>
      <c r="R1530" s="13" t="s">
        <v>48</v>
      </c>
      <c r="S1530" s="13" t="s">
        <v>36</v>
      </c>
      <c r="T1530" s="13" t="s">
        <v>64</v>
      </c>
      <c r="U1530" s="13" t="s">
        <v>65</v>
      </c>
      <c r="V1530" s="13" t="s">
        <v>288</v>
      </c>
      <c r="W1530" s="13" t="s">
        <v>95</v>
      </c>
      <c r="X1530" s="192">
        <v>12000000</v>
      </c>
      <c r="Y1530" s="196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85">
        <f t="shared" si="356"/>
        <v>111034.56</v>
      </c>
      <c r="AD1530" s="141">
        <v>0.12709999999999999</v>
      </c>
      <c r="AE1530" s="186">
        <f t="shared" si="357"/>
        <v>1</v>
      </c>
      <c r="AF1530" s="186" t="str">
        <f>IF(AND(COUNTIFS($J$18:J1530,J1530)=1,AE1530=1),1,"")</f>
        <v/>
      </c>
      <c r="AG1530" s="186" t="str">
        <f>IF(C1530="","",IF(AND(COUNTIFS($J$18:J1530,J1530)=1,C1530&lt;&gt;""),1,""))</f>
        <v/>
      </c>
      <c r="AH1530" s="186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214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35</v>
      </c>
      <c r="B1531" s="179">
        <v>2021</v>
      </c>
      <c r="C1531" s="179">
        <v>1</v>
      </c>
      <c r="D1531" s="39" t="str">
        <f t="shared" si="367"/>
        <v>Q4</v>
      </c>
      <c r="E1531" s="13" t="s">
        <v>40</v>
      </c>
      <c r="F1531" s="179">
        <v>2021</v>
      </c>
      <c r="G1531" s="179">
        <v>5</v>
      </c>
      <c r="H1531" s="191"/>
      <c r="I1531" s="39" t="str">
        <f t="shared" si="354"/>
        <v>Q1</v>
      </c>
      <c r="J1531" s="191" t="s">
        <v>1619</v>
      </c>
      <c r="K1531" s="191" t="s">
        <v>1620</v>
      </c>
      <c r="L1531" s="17" t="s">
        <v>78</v>
      </c>
      <c r="M1531" s="13" t="s">
        <v>46</v>
      </c>
      <c r="N1531" s="13">
        <v>1</v>
      </c>
      <c r="O1531" s="13"/>
      <c r="P1531" s="39" t="str">
        <f t="shared" si="355"/>
        <v>MAIN UNIT</v>
      </c>
      <c r="Q1531" s="13" t="s">
        <v>47</v>
      </c>
      <c r="R1531" s="13" t="s">
        <v>48</v>
      </c>
      <c r="S1531" s="13" t="s">
        <v>36</v>
      </c>
      <c r="T1531" s="13" t="s">
        <v>64</v>
      </c>
      <c r="U1531" s="13" t="s">
        <v>65</v>
      </c>
      <c r="V1531" s="13" t="s">
        <v>108</v>
      </c>
      <c r="W1531" s="13" t="s">
        <v>95</v>
      </c>
      <c r="X1531" s="192">
        <v>12000000</v>
      </c>
      <c r="Y1531" s="196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85">
        <f t="shared" si="356"/>
        <v>100376.64</v>
      </c>
      <c r="AD1531" s="141">
        <v>0.1149</v>
      </c>
      <c r="AE1531" s="186">
        <f t="shared" si="357"/>
        <v>0</v>
      </c>
      <c r="AF1531" s="186" t="str">
        <f>IF(AND(COUNTIFS($J$18:J1531,J1531)=1,AE1531=1),1,"")</f>
        <v/>
      </c>
      <c r="AG1531" s="186">
        <f>IF(C1531="","",IF(AND(COUNTIFS($J$18:J1531,J1531)=1,C1531&lt;&gt;""),1,""))</f>
        <v>1</v>
      </c>
      <c r="AH1531" s="186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214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35</v>
      </c>
      <c r="B1532" s="179">
        <v>2021</v>
      </c>
      <c r="C1532" s="179">
        <v>1</v>
      </c>
      <c r="D1532" s="39" t="str">
        <f t="shared" si="367"/>
        <v>Q4</v>
      </c>
      <c r="E1532" s="13" t="s">
        <v>40</v>
      </c>
      <c r="F1532" s="179">
        <v>2021</v>
      </c>
      <c r="G1532" s="179">
        <v>5</v>
      </c>
      <c r="H1532" s="191"/>
      <c r="I1532" s="39" t="str">
        <f t="shared" si="354"/>
        <v>Q1</v>
      </c>
      <c r="J1532" s="191" t="s">
        <v>1619</v>
      </c>
      <c r="K1532" s="191" t="s">
        <v>1620</v>
      </c>
      <c r="L1532" s="17" t="s">
        <v>78</v>
      </c>
      <c r="M1532" s="13" t="s">
        <v>46</v>
      </c>
      <c r="N1532" s="13">
        <v>1</v>
      </c>
      <c r="O1532" s="13"/>
      <c r="P1532" s="39" t="str">
        <f t="shared" si="355"/>
        <v>MAIN UNIT</v>
      </c>
      <c r="Q1532" s="13" t="s">
        <v>47</v>
      </c>
      <c r="R1532" s="13" t="s">
        <v>48</v>
      </c>
      <c r="S1532" s="13" t="s">
        <v>36</v>
      </c>
      <c r="T1532" s="13" t="s">
        <v>64</v>
      </c>
      <c r="U1532" s="13" t="s">
        <v>65</v>
      </c>
      <c r="V1532" s="13" t="s">
        <v>108</v>
      </c>
      <c r="W1532" s="13" t="s">
        <v>95</v>
      </c>
      <c r="X1532" s="192">
        <v>12000000</v>
      </c>
      <c r="Y1532" s="196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85">
        <f t="shared" si="356"/>
        <v>100376.64</v>
      </c>
      <c r="AD1532" s="141">
        <v>0.1149</v>
      </c>
      <c r="AE1532" s="186">
        <f t="shared" si="357"/>
        <v>0</v>
      </c>
      <c r="AF1532" s="186" t="str">
        <f>IF(AND(COUNTIFS($J$18:J1532,J1532)=1,AE1532=1),1,"")</f>
        <v/>
      </c>
      <c r="AG1532" s="186" t="str">
        <f>IF(C1532="","",IF(AND(COUNTIFS($J$18:J1532,J1532)=1,C1532&lt;&gt;""),1,""))</f>
        <v/>
      </c>
      <c r="AH1532" s="186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214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35</v>
      </c>
      <c r="B1533" s="179">
        <v>2021</v>
      </c>
      <c r="C1533" s="179">
        <v>1</v>
      </c>
      <c r="D1533" s="39" t="str">
        <f t="shared" si="367"/>
        <v>Q4</v>
      </c>
      <c r="E1533" s="13" t="s">
        <v>40</v>
      </c>
      <c r="F1533" s="179">
        <v>2021</v>
      </c>
      <c r="G1533" s="179">
        <v>5</v>
      </c>
      <c r="H1533" s="191"/>
      <c r="I1533" s="39" t="str">
        <f t="shared" si="354"/>
        <v>Q1</v>
      </c>
      <c r="J1533" s="191" t="s">
        <v>1619</v>
      </c>
      <c r="K1533" s="191" t="s">
        <v>1620</v>
      </c>
      <c r="L1533" s="17" t="s">
        <v>78</v>
      </c>
      <c r="M1533" s="13" t="s">
        <v>46</v>
      </c>
      <c r="N1533" s="13">
        <v>1</v>
      </c>
      <c r="O1533" s="13"/>
      <c r="P1533" s="39" t="str">
        <f t="shared" si="355"/>
        <v>MAIN UNIT</v>
      </c>
      <c r="Q1533" s="13" t="s">
        <v>47</v>
      </c>
      <c r="R1533" s="13" t="s">
        <v>48</v>
      </c>
      <c r="S1533" s="13" t="s">
        <v>36</v>
      </c>
      <c r="T1533" s="13" t="s">
        <v>64</v>
      </c>
      <c r="U1533" s="13" t="s">
        <v>65</v>
      </c>
      <c r="V1533" s="13" t="s">
        <v>108</v>
      </c>
      <c r="W1533" s="13" t="s">
        <v>95</v>
      </c>
      <c r="X1533" s="192">
        <v>12000000</v>
      </c>
      <c r="Y1533" s="196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85">
        <f t="shared" si="356"/>
        <v>100376.64</v>
      </c>
      <c r="AD1533" s="141">
        <v>0.1149</v>
      </c>
      <c r="AE1533" s="186">
        <f t="shared" si="357"/>
        <v>0</v>
      </c>
      <c r="AF1533" s="186" t="str">
        <f>IF(AND(COUNTIFS($J$18:J1533,J1533)=1,AE1533=1),1,"")</f>
        <v/>
      </c>
      <c r="AG1533" s="186" t="str">
        <f>IF(C1533="","",IF(AND(COUNTIFS($J$18:J1533,J1533)=1,C1533&lt;&gt;""),1,""))</f>
        <v/>
      </c>
      <c r="AH1533" s="186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214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35</v>
      </c>
      <c r="B1534" s="179">
        <v>2021</v>
      </c>
      <c r="C1534" s="179">
        <v>1</v>
      </c>
      <c r="D1534" s="39" t="str">
        <f t="shared" si="367"/>
        <v>Q4</v>
      </c>
      <c r="E1534" s="13" t="s">
        <v>40</v>
      </c>
      <c r="F1534" s="179">
        <v>2021</v>
      </c>
      <c r="G1534" s="179">
        <v>5</v>
      </c>
      <c r="H1534" s="191"/>
      <c r="I1534" s="39" t="str">
        <f t="shared" si="354"/>
        <v>Q1</v>
      </c>
      <c r="J1534" s="191" t="s">
        <v>1619</v>
      </c>
      <c r="K1534" s="191" t="s">
        <v>1620</v>
      </c>
      <c r="L1534" s="17" t="s">
        <v>54</v>
      </c>
      <c r="M1534" s="13" t="s">
        <v>46</v>
      </c>
      <c r="N1534" s="13">
        <v>1</v>
      </c>
      <c r="O1534" s="13"/>
      <c r="P1534" s="39" t="str">
        <f t="shared" si="355"/>
        <v>MAIN UNIT</v>
      </c>
      <c r="Q1534" s="13" t="s">
        <v>47</v>
      </c>
      <c r="R1534" s="13" t="s">
        <v>48</v>
      </c>
      <c r="S1534" s="13" t="s">
        <v>36</v>
      </c>
      <c r="T1534" s="13" t="s">
        <v>64</v>
      </c>
      <c r="U1534" s="13" t="s">
        <v>65</v>
      </c>
      <c r="V1534" s="13" t="s">
        <v>108</v>
      </c>
      <c r="W1534" s="13" t="s">
        <v>95</v>
      </c>
      <c r="X1534" s="192">
        <v>9300000</v>
      </c>
      <c r="Y1534" s="196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85">
        <f t="shared" si="356"/>
        <v>77791.896000000008</v>
      </c>
      <c r="AD1534" s="141">
        <v>0.1149</v>
      </c>
      <c r="AE1534" s="186">
        <f t="shared" si="357"/>
        <v>0</v>
      </c>
      <c r="AF1534" s="186" t="str">
        <f>IF(AND(COUNTIFS($J$18:J1534,J1534)=1,AE1534=1),1,"")</f>
        <v/>
      </c>
      <c r="AG1534" s="186" t="str">
        <f>IF(C1534="","",IF(AND(COUNTIFS($J$18:J1534,J1534)=1,C1534&lt;&gt;""),1,""))</f>
        <v/>
      </c>
      <c r="AH1534" s="186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214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35</v>
      </c>
      <c r="B1535" s="179">
        <v>2021</v>
      </c>
      <c r="C1535" s="179">
        <v>1</v>
      </c>
      <c r="D1535" s="39" t="str">
        <f t="shared" si="367"/>
        <v>Q4</v>
      </c>
      <c r="E1535" s="13" t="s">
        <v>40</v>
      </c>
      <c r="F1535" s="179">
        <v>2021</v>
      </c>
      <c r="G1535" s="179">
        <v>5</v>
      </c>
      <c r="H1535" s="191"/>
      <c r="I1535" s="39" t="str">
        <f t="shared" si="354"/>
        <v>Q1</v>
      </c>
      <c r="J1535" s="191" t="s">
        <v>1619</v>
      </c>
      <c r="K1535" s="191" t="s">
        <v>1620</v>
      </c>
      <c r="L1535" s="17" t="s">
        <v>54</v>
      </c>
      <c r="M1535" s="13" t="s">
        <v>46</v>
      </c>
      <c r="N1535" s="13">
        <v>1</v>
      </c>
      <c r="O1535" s="13"/>
      <c r="P1535" s="39" t="str">
        <f t="shared" si="355"/>
        <v>MAIN UNIT</v>
      </c>
      <c r="Q1535" s="13" t="s">
        <v>47</v>
      </c>
      <c r="R1535" s="13" t="s">
        <v>48</v>
      </c>
      <c r="S1535" s="13" t="s">
        <v>36</v>
      </c>
      <c r="T1535" s="13" t="s">
        <v>64</v>
      </c>
      <c r="U1535" s="13" t="s">
        <v>65</v>
      </c>
      <c r="V1535" s="13" t="s">
        <v>108</v>
      </c>
      <c r="W1535" s="13" t="s">
        <v>95</v>
      </c>
      <c r="X1535" s="192">
        <v>9300000</v>
      </c>
      <c r="Y1535" s="196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85">
        <f t="shared" si="356"/>
        <v>77791.896000000008</v>
      </c>
      <c r="AD1535" s="141">
        <v>0.1149</v>
      </c>
      <c r="AE1535" s="186">
        <f t="shared" si="357"/>
        <v>0</v>
      </c>
      <c r="AF1535" s="186" t="str">
        <f>IF(AND(COUNTIFS($J$18:J1535,J1535)=1,AE1535=1),1,"")</f>
        <v/>
      </c>
      <c r="AG1535" s="186" t="str">
        <f>IF(C1535="","",IF(AND(COUNTIFS($J$18:J1535,J1535)=1,C1535&lt;&gt;""),1,""))</f>
        <v/>
      </c>
      <c r="AH1535" s="186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214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35</v>
      </c>
      <c r="B1536" s="179">
        <v>2021</v>
      </c>
      <c r="C1536" s="179">
        <v>1</v>
      </c>
      <c r="D1536" s="39" t="str">
        <f t="shared" si="367"/>
        <v>Q4</v>
      </c>
      <c r="E1536" s="13" t="s">
        <v>40</v>
      </c>
      <c r="F1536" s="179">
        <v>2021</v>
      </c>
      <c r="G1536" s="179">
        <v>5</v>
      </c>
      <c r="H1536" s="191"/>
      <c r="I1536" s="39" t="str">
        <f t="shared" si="354"/>
        <v>Q1</v>
      </c>
      <c r="J1536" s="191" t="s">
        <v>1619</v>
      </c>
      <c r="K1536" s="191" t="s">
        <v>1620</v>
      </c>
      <c r="L1536" s="17" t="s">
        <v>54</v>
      </c>
      <c r="M1536" s="13" t="s">
        <v>46</v>
      </c>
      <c r="N1536" s="13">
        <v>1</v>
      </c>
      <c r="O1536" s="13"/>
      <c r="P1536" s="39" t="str">
        <f t="shared" si="355"/>
        <v>MAIN UNIT</v>
      </c>
      <c r="Q1536" s="13" t="s">
        <v>47</v>
      </c>
      <c r="R1536" s="13" t="s">
        <v>48</v>
      </c>
      <c r="S1536" s="13" t="s">
        <v>36</v>
      </c>
      <c r="T1536" s="13" t="s">
        <v>64</v>
      </c>
      <c r="U1536" s="13" t="s">
        <v>65</v>
      </c>
      <c r="V1536" s="13" t="s">
        <v>108</v>
      </c>
      <c r="W1536" s="13" t="s">
        <v>95</v>
      </c>
      <c r="X1536" s="192">
        <v>9300000</v>
      </c>
      <c r="Y1536" s="196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85">
        <f t="shared" si="356"/>
        <v>77791.896000000008</v>
      </c>
      <c r="AD1536" s="141">
        <v>0.1149</v>
      </c>
      <c r="AE1536" s="186">
        <f t="shared" si="357"/>
        <v>0</v>
      </c>
      <c r="AF1536" s="186" t="str">
        <f>IF(AND(COUNTIFS($J$18:J1536,J1536)=1,AE1536=1),1,"")</f>
        <v/>
      </c>
      <c r="AG1536" s="186" t="str">
        <f>IF(C1536="","",IF(AND(COUNTIFS($J$18:J1536,J1536)=1,C1536&lt;&gt;""),1,""))</f>
        <v/>
      </c>
      <c r="AH1536" s="186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214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35</v>
      </c>
      <c r="B1537" s="179">
        <v>2021</v>
      </c>
      <c r="C1537" s="179">
        <v>1</v>
      </c>
      <c r="D1537" s="39" t="str">
        <f t="shared" si="367"/>
        <v>Q4</v>
      </c>
      <c r="E1537" s="13" t="s">
        <v>40</v>
      </c>
      <c r="F1537" s="179">
        <v>2021</v>
      </c>
      <c r="G1537" s="179">
        <v>5</v>
      </c>
      <c r="H1537" s="191"/>
      <c r="I1537" s="39" t="str">
        <f t="shared" si="354"/>
        <v>Q1</v>
      </c>
      <c r="J1537" s="191" t="s">
        <v>1621</v>
      </c>
      <c r="K1537" s="191" t="s">
        <v>1622</v>
      </c>
      <c r="L1537" s="17" t="s">
        <v>54</v>
      </c>
      <c r="M1537" s="13" t="s">
        <v>46</v>
      </c>
      <c r="N1537" s="13">
        <v>1</v>
      </c>
      <c r="O1537" s="13"/>
      <c r="P1537" s="39" t="str">
        <f t="shared" si="355"/>
        <v>MAIN UNIT</v>
      </c>
      <c r="Q1537" s="13" t="s">
        <v>47</v>
      </c>
      <c r="R1537" s="13" t="s">
        <v>48</v>
      </c>
      <c r="S1537" s="13" t="s">
        <v>36</v>
      </c>
      <c r="T1537" s="13" t="s">
        <v>64</v>
      </c>
      <c r="U1537" s="13" t="s">
        <v>65</v>
      </c>
      <c r="V1537" s="13" t="s">
        <v>288</v>
      </c>
      <c r="W1537" s="13" t="s">
        <v>95</v>
      </c>
      <c r="X1537" s="192">
        <v>6800000</v>
      </c>
      <c r="Y1537" s="196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85">
        <f t="shared" si="356"/>
        <v>75295.584000000003</v>
      </c>
      <c r="AD1537" s="141">
        <v>0.15210000000000001</v>
      </c>
      <c r="AE1537" s="186">
        <f t="shared" si="357"/>
        <v>0</v>
      </c>
      <c r="AF1537" s="186" t="str">
        <f>IF(AND(COUNTIFS($J$18:J1537,J1537)=1,AE1537=1),1,"")</f>
        <v/>
      </c>
      <c r="AG1537" s="186">
        <f>IF(C1537="","",IF(AND(COUNTIFS($J$18:J1537,J1537)=1,C1537&lt;&gt;""),1,""))</f>
        <v>1</v>
      </c>
      <c r="AH1537" s="186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214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35</v>
      </c>
      <c r="B1538" s="179">
        <v>2021</v>
      </c>
      <c r="C1538" s="179">
        <v>1</v>
      </c>
      <c r="D1538" s="39" t="str">
        <f t="shared" si="367"/>
        <v>Q4</v>
      </c>
      <c r="E1538" s="13" t="s">
        <v>40</v>
      </c>
      <c r="F1538" s="179">
        <v>2021</v>
      </c>
      <c r="G1538" s="179">
        <v>5</v>
      </c>
      <c r="H1538" s="191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1" t="s">
        <v>1623</v>
      </c>
      <c r="K1538" s="191" t="s">
        <v>522</v>
      </c>
      <c r="L1538" s="17" t="s">
        <v>271</v>
      </c>
      <c r="M1538" s="13" t="s">
        <v>46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47</v>
      </c>
      <c r="R1538" s="13" t="s">
        <v>48</v>
      </c>
      <c r="S1538" s="13" t="s">
        <v>36</v>
      </c>
      <c r="T1538" s="13" t="s">
        <v>64</v>
      </c>
      <c r="U1538" s="13" t="s">
        <v>65</v>
      </c>
      <c r="V1538" s="13" t="s">
        <v>288</v>
      </c>
      <c r="W1538" s="13" t="s">
        <v>50</v>
      </c>
      <c r="X1538" s="192">
        <v>1430000</v>
      </c>
      <c r="Y1538" s="196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85">
        <f t="shared" ref="AC1538:AC1601" si="372">IF(R1538&lt;&gt;"",AB1538*AD1538,"")</f>
        <v>156669.78761061947</v>
      </c>
      <c r="AD1538" s="141">
        <v>0.1036</v>
      </c>
      <c r="AE1538" s="186">
        <f t="shared" ref="AE1538:AE1601" si="373">IF(Q1538="","",IF(Q1538="Yes",1,0))</f>
        <v>0</v>
      </c>
      <c r="AF1538" s="186" t="str">
        <f>IF(AND(COUNTIFS($J$18:J1538,J1538)=1,AE1538=1),1,"")</f>
        <v/>
      </c>
      <c r="AG1538" s="186">
        <f>IF(C1538="","",IF(AND(COUNTIFS($J$18:J1538,J1538)=1,C1538&lt;&gt;""),1,""))</f>
        <v>1</v>
      </c>
      <c r="AH1538" s="186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214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35</v>
      </c>
      <c r="B1539" s="179">
        <v>2021</v>
      </c>
      <c r="C1539" s="179">
        <v>1</v>
      </c>
      <c r="D1539" s="39" t="str">
        <f t="shared" si="367"/>
        <v>Q4</v>
      </c>
      <c r="E1539" s="13" t="s">
        <v>40</v>
      </c>
      <c r="F1539" s="179">
        <v>2021</v>
      </c>
      <c r="G1539" s="179">
        <v>5</v>
      </c>
      <c r="H1539" s="191"/>
      <c r="I1539" s="39" t="str">
        <f t="shared" si="370"/>
        <v>Q1</v>
      </c>
      <c r="J1539" s="191" t="s">
        <v>1623</v>
      </c>
      <c r="K1539" s="191" t="s">
        <v>522</v>
      </c>
      <c r="L1539" s="17" t="s">
        <v>271</v>
      </c>
      <c r="M1539" s="13" t="s">
        <v>46</v>
      </c>
      <c r="N1539" s="13">
        <v>1</v>
      </c>
      <c r="O1539" s="13"/>
      <c r="P1539" s="39" t="str">
        <f t="shared" si="371"/>
        <v>MAIN UNIT</v>
      </c>
      <c r="Q1539" s="13" t="s">
        <v>47</v>
      </c>
      <c r="R1539" s="13" t="s">
        <v>48</v>
      </c>
      <c r="S1539" s="13" t="s">
        <v>36</v>
      </c>
      <c r="T1539" s="13" t="s">
        <v>64</v>
      </c>
      <c r="U1539" s="13" t="s">
        <v>65</v>
      </c>
      <c r="V1539" s="13" t="s">
        <v>288</v>
      </c>
      <c r="W1539" s="13" t="s">
        <v>50</v>
      </c>
      <c r="X1539" s="192">
        <v>1430000</v>
      </c>
      <c r="Y1539" s="196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85">
        <f t="shared" si="372"/>
        <v>156669.78761061947</v>
      </c>
      <c r="AD1539" s="141">
        <v>0.1036</v>
      </c>
      <c r="AE1539" s="186">
        <f t="shared" si="373"/>
        <v>0</v>
      </c>
      <c r="AF1539" s="186" t="str">
        <f>IF(AND(COUNTIFS($J$18:J1539,J1539)=1,AE1539=1),1,"")</f>
        <v/>
      </c>
      <c r="AG1539" s="186" t="str">
        <f>IF(C1539="","",IF(AND(COUNTIFS($J$18:J1539,J1539)=1,C1539&lt;&gt;""),1,""))</f>
        <v/>
      </c>
      <c r="AH1539" s="186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214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35</v>
      </c>
      <c r="B1540" s="179">
        <v>2021</v>
      </c>
      <c r="C1540" s="179">
        <v>1</v>
      </c>
      <c r="D1540" s="39" t="str">
        <f t="shared" si="367"/>
        <v>Q4</v>
      </c>
      <c r="E1540" s="13" t="s">
        <v>40</v>
      </c>
      <c r="F1540" s="179">
        <v>2021</v>
      </c>
      <c r="G1540" s="179">
        <v>5</v>
      </c>
      <c r="H1540" s="191"/>
      <c r="I1540" s="39" t="str">
        <f t="shared" si="370"/>
        <v>Q1</v>
      </c>
      <c r="J1540" s="191" t="s">
        <v>1623</v>
      </c>
      <c r="K1540" s="191" t="s">
        <v>522</v>
      </c>
      <c r="L1540" s="17" t="s">
        <v>271</v>
      </c>
      <c r="M1540" s="13" t="s">
        <v>46</v>
      </c>
      <c r="N1540" s="13">
        <v>1</v>
      </c>
      <c r="O1540" s="13"/>
      <c r="P1540" s="39" t="str">
        <f t="shared" si="371"/>
        <v>MAIN UNIT</v>
      </c>
      <c r="Q1540" s="13" t="s">
        <v>47</v>
      </c>
      <c r="R1540" s="13" t="s">
        <v>48</v>
      </c>
      <c r="S1540" s="13" t="s">
        <v>36</v>
      </c>
      <c r="T1540" s="13" t="s">
        <v>64</v>
      </c>
      <c r="U1540" s="13" t="s">
        <v>65</v>
      </c>
      <c r="V1540" s="13" t="s">
        <v>288</v>
      </c>
      <c r="W1540" s="13" t="s">
        <v>50</v>
      </c>
      <c r="X1540" s="192">
        <v>1430000</v>
      </c>
      <c r="Y1540" s="196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85">
        <f t="shared" si="372"/>
        <v>156669.78761061947</v>
      </c>
      <c r="AD1540" s="141">
        <v>0.1036</v>
      </c>
      <c r="AE1540" s="186">
        <f t="shared" si="373"/>
        <v>0</v>
      </c>
      <c r="AF1540" s="186" t="str">
        <f>IF(AND(COUNTIFS($J$18:J1540,J1540)=1,AE1540=1),1,"")</f>
        <v/>
      </c>
      <c r="AG1540" s="186" t="str">
        <f>IF(C1540="","",IF(AND(COUNTIFS($J$18:J1540,J1540)=1,C1540&lt;&gt;""),1,""))</f>
        <v/>
      </c>
      <c r="AH1540" s="186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214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35</v>
      </c>
      <c r="B1541" s="179">
        <v>2021</v>
      </c>
      <c r="C1541" s="179">
        <v>1</v>
      </c>
      <c r="D1541" s="39" t="str">
        <f t="shared" si="367"/>
        <v>Q4</v>
      </c>
      <c r="E1541" s="13" t="s">
        <v>40</v>
      </c>
      <c r="F1541" s="179">
        <v>2021</v>
      </c>
      <c r="G1541" s="179">
        <v>5</v>
      </c>
      <c r="H1541" s="191"/>
      <c r="I1541" s="39" t="str">
        <f t="shared" si="370"/>
        <v>Q1</v>
      </c>
      <c r="J1541" s="191" t="s">
        <v>1623</v>
      </c>
      <c r="K1541" s="191" t="s">
        <v>522</v>
      </c>
      <c r="L1541" s="17" t="s">
        <v>271</v>
      </c>
      <c r="M1541" s="13" t="s">
        <v>46</v>
      </c>
      <c r="N1541" s="13">
        <v>1</v>
      </c>
      <c r="O1541" s="13"/>
      <c r="P1541" s="39" t="str">
        <f t="shared" si="371"/>
        <v>MAIN UNIT</v>
      </c>
      <c r="Q1541" s="13" t="s">
        <v>47</v>
      </c>
      <c r="R1541" s="13" t="s">
        <v>48</v>
      </c>
      <c r="S1541" s="13" t="s">
        <v>36</v>
      </c>
      <c r="T1541" s="13" t="s">
        <v>64</v>
      </c>
      <c r="U1541" s="13" t="s">
        <v>65</v>
      </c>
      <c r="V1541" s="13" t="s">
        <v>288</v>
      </c>
      <c r="W1541" s="13" t="s">
        <v>50</v>
      </c>
      <c r="X1541" s="192">
        <v>1430000</v>
      </c>
      <c r="Y1541" s="196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85">
        <f t="shared" si="372"/>
        <v>156669.78761061947</v>
      </c>
      <c r="AD1541" s="141">
        <v>0.1036</v>
      </c>
      <c r="AE1541" s="186">
        <f t="shared" si="373"/>
        <v>0</v>
      </c>
      <c r="AF1541" s="186" t="str">
        <f>IF(AND(COUNTIFS($J$18:J1541,J1541)=1,AE1541=1),1,"")</f>
        <v/>
      </c>
      <c r="AG1541" s="186" t="str">
        <f>IF(C1541="","",IF(AND(COUNTIFS($J$18:J1541,J1541)=1,C1541&lt;&gt;""),1,""))</f>
        <v/>
      </c>
      <c r="AH1541" s="186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214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35</v>
      </c>
      <c r="B1542" s="179">
        <v>2021</v>
      </c>
      <c r="C1542" s="179">
        <v>1</v>
      </c>
      <c r="D1542" s="39" t="str">
        <f t="shared" si="367"/>
        <v>Q4</v>
      </c>
      <c r="E1542" s="13" t="s">
        <v>40</v>
      </c>
      <c r="F1542" s="179">
        <v>2021</v>
      </c>
      <c r="G1542" s="179">
        <v>5</v>
      </c>
      <c r="H1542" s="191"/>
      <c r="I1542" s="39" t="str">
        <f t="shared" si="370"/>
        <v>Q1</v>
      </c>
      <c r="J1542" s="191" t="s">
        <v>1624</v>
      </c>
      <c r="K1542" s="191" t="s">
        <v>1625</v>
      </c>
      <c r="L1542" s="17" t="s">
        <v>78</v>
      </c>
      <c r="M1542" s="13" t="s">
        <v>46</v>
      </c>
      <c r="N1542" s="13">
        <v>1</v>
      </c>
      <c r="O1542" s="13"/>
      <c r="P1542" s="39" t="str">
        <f t="shared" si="371"/>
        <v>MAIN UNIT</v>
      </c>
      <c r="Q1542" s="13" t="s">
        <v>55</v>
      </c>
      <c r="R1542" s="13" t="s">
        <v>48</v>
      </c>
      <c r="S1542" s="13" t="s">
        <v>36</v>
      </c>
      <c r="T1542" s="13" t="s">
        <v>64</v>
      </c>
      <c r="U1542" s="13" t="s">
        <v>65</v>
      </c>
      <c r="V1542" s="13" t="s">
        <v>1626</v>
      </c>
      <c r="W1542" s="13" t="s">
        <v>95</v>
      </c>
      <c r="X1542" s="192">
        <v>12726000</v>
      </c>
      <c r="Y1542" s="196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85">
        <f t="shared" si="372"/>
        <v>113675.75856</v>
      </c>
      <c r="AD1542" s="141">
        <v>0.1227</v>
      </c>
      <c r="AE1542" s="186">
        <f t="shared" si="373"/>
        <v>1</v>
      </c>
      <c r="AF1542" s="186">
        <f>IF(AND(COUNTIFS($J$18:J1542,J1542)=1,AE1542=1),1,"")</f>
        <v>1</v>
      </c>
      <c r="AG1542" s="186">
        <f>IF(C1542="","",IF(AND(COUNTIFS($J$18:J1542,J1542)=1,C1542&lt;&gt;""),1,""))</f>
        <v>1</v>
      </c>
      <c r="AH1542" s="186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214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35</v>
      </c>
      <c r="B1543" s="179">
        <v>2021</v>
      </c>
      <c r="C1543" s="179">
        <v>1</v>
      </c>
      <c r="D1543" s="39" t="str">
        <f t="shared" si="367"/>
        <v>Q4</v>
      </c>
      <c r="E1543" s="13" t="s">
        <v>40</v>
      </c>
      <c r="F1543" s="179">
        <v>2021</v>
      </c>
      <c r="G1543" s="179">
        <v>5</v>
      </c>
      <c r="H1543" s="191"/>
      <c r="I1543" s="39" t="str">
        <f t="shared" si="370"/>
        <v>Q1</v>
      </c>
      <c r="J1543" s="191" t="s">
        <v>1627</v>
      </c>
      <c r="K1543" s="191" t="s">
        <v>980</v>
      </c>
      <c r="L1543" s="17" t="s">
        <v>78</v>
      </c>
      <c r="M1543" s="13" t="s">
        <v>46</v>
      </c>
      <c r="N1543" s="13">
        <v>1</v>
      </c>
      <c r="O1543" s="13"/>
      <c r="P1543" s="39" t="str">
        <f t="shared" si="371"/>
        <v>MAIN UNIT</v>
      </c>
      <c r="Q1543" s="13" t="s">
        <v>47</v>
      </c>
      <c r="R1543" s="13" t="s">
        <v>48</v>
      </c>
      <c r="S1543" s="13" t="s">
        <v>36</v>
      </c>
      <c r="T1543" s="13" t="s">
        <v>64</v>
      </c>
      <c r="U1543" s="13" t="s">
        <v>65</v>
      </c>
      <c r="V1543" s="13" t="s">
        <v>113</v>
      </c>
      <c r="W1543" s="13" t="s">
        <v>95</v>
      </c>
      <c r="X1543" s="192">
        <v>12000000</v>
      </c>
      <c r="Y1543" s="196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85">
        <f t="shared" si="372"/>
        <v>92514.239999999991</v>
      </c>
      <c r="AD1543" s="141">
        <v>0.10589999999999999</v>
      </c>
      <c r="AE1543" s="186">
        <f t="shared" si="373"/>
        <v>0</v>
      </c>
      <c r="AF1543" s="186" t="str">
        <f>IF(AND(COUNTIFS($J$18:J1543,J1543)=1,AE1543=1),1,"")</f>
        <v/>
      </c>
      <c r="AG1543" s="186">
        <f>IF(C1543="","",IF(AND(COUNTIFS($J$18:J1543,J1543)=1,C1543&lt;&gt;""),1,""))</f>
        <v>1</v>
      </c>
      <c r="AH1543" s="186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214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35</v>
      </c>
      <c r="B1544" s="179">
        <v>2021</v>
      </c>
      <c r="C1544" s="179">
        <v>1</v>
      </c>
      <c r="D1544" s="39" t="str">
        <f t="shared" si="367"/>
        <v>Q4</v>
      </c>
      <c r="E1544" s="13" t="s">
        <v>40</v>
      </c>
      <c r="F1544" s="179">
        <v>2021</v>
      </c>
      <c r="G1544" s="179">
        <v>5</v>
      </c>
      <c r="H1544" s="191"/>
      <c r="I1544" s="39" t="str">
        <f t="shared" si="370"/>
        <v>Q1</v>
      </c>
      <c r="J1544" s="191" t="s">
        <v>1627</v>
      </c>
      <c r="K1544" s="191" t="s">
        <v>980</v>
      </c>
      <c r="L1544" s="17" t="s">
        <v>78</v>
      </c>
      <c r="M1544" s="13" t="s">
        <v>46</v>
      </c>
      <c r="N1544" s="13">
        <v>1</v>
      </c>
      <c r="O1544" s="13"/>
      <c r="P1544" s="39" t="str">
        <f t="shared" si="371"/>
        <v>MAIN UNIT</v>
      </c>
      <c r="Q1544" s="13" t="s">
        <v>47</v>
      </c>
      <c r="R1544" s="13" t="s">
        <v>48</v>
      </c>
      <c r="S1544" s="13" t="s">
        <v>36</v>
      </c>
      <c r="T1544" s="13" t="s">
        <v>64</v>
      </c>
      <c r="U1544" s="13" t="s">
        <v>65</v>
      </c>
      <c r="V1544" s="13" t="s">
        <v>113</v>
      </c>
      <c r="W1544" s="13" t="s">
        <v>95</v>
      </c>
      <c r="X1544" s="192">
        <v>12000000</v>
      </c>
      <c r="Y1544" s="196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85">
        <f t="shared" si="372"/>
        <v>92514.239999999991</v>
      </c>
      <c r="AD1544" s="141">
        <v>0.10589999999999999</v>
      </c>
      <c r="AE1544" s="186">
        <f t="shared" si="373"/>
        <v>0</v>
      </c>
      <c r="AF1544" s="186" t="str">
        <f>IF(AND(COUNTIFS($J$18:J1544,J1544)=1,AE1544=1),1,"")</f>
        <v/>
      </c>
      <c r="AG1544" s="186" t="str">
        <f>IF(C1544="","",IF(AND(COUNTIFS($J$18:J1544,J1544)=1,C1544&lt;&gt;""),1,""))</f>
        <v/>
      </c>
      <c r="AH1544" s="186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214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35</v>
      </c>
      <c r="B1545" s="179">
        <v>2021</v>
      </c>
      <c r="C1545" s="179">
        <v>1</v>
      </c>
      <c r="D1545" s="39" t="str">
        <f t="shared" si="367"/>
        <v>Q4</v>
      </c>
      <c r="E1545" s="13" t="s">
        <v>40</v>
      </c>
      <c r="F1545" s="179">
        <v>2021</v>
      </c>
      <c r="G1545" s="179">
        <v>5</v>
      </c>
      <c r="H1545" s="191"/>
      <c r="I1545" s="39" t="str">
        <f t="shared" si="370"/>
        <v>Q1</v>
      </c>
      <c r="J1545" s="191" t="s">
        <v>1627</v>
      </c>
      <c r="K1545" s="191" t="s">
        <v>980</v>
      </c>
      <c r="L1545" s="17" t="s">
        <v>54</v>
      </c>
      <c r="M1545" s="13" t="s">
        <v>46</v>
      </c>
      <c r="N1545" s="13">
        <v>1</v>
      </c>
      <c r="O1545" s="13"/>
      <c r="P1545" s="39" t="str">
        <f t="shared" si="371"/>
        <v>MAIN UNIT</v>
      </c>
      <c r="Q1545" s="13" t="s">
        <v>47</v>
      </c>
      <c r="R1545" s="13" t="s">
        <v>48</v>
      </c>
      <c r="S1545" s="13" t="s">
        <v>36</v>
      </c>
      <c r="T1545" s="13" t="s">
        <v>64</v>
      </c>
      <c r="U1545" s="13" t="s">
        <v>65</v>
      </c>
      <c r="V1545" s="13" t="s">
        <v>113</v>
      </c>
      <c r="W1545" s="13" t="s">
        <v>95</v>
      </c>
      <c r="X1545" s="192">
        <v>8000000</v>
      </c>
      <c r="Y1545" s="196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85">
        <f t="shared" si="372"/>
        <v>61676.159999999996</v>
      </c>
      <c r="AD1545" s="141">
        <v>0.10589999999999999</v>
      </c>
      <c r="AE1545" s="186">
        <f t="shared" si="373"/>
        <v>0</v>
      </c>
      <c r="AF1545" s="186" t="str">
        <f>IF(AND(COUNTIFS($J$18:J1545,J1545)=1,AE1545=1),1,"")</f>
        <v/>
      </c>
      <c r="AG1545" s="186" t="str">
        <f>IF(C1545="","",IF(AND(COUNTIFS($J$18:J1545,J1545)=1,C1545&lt;&gt;""),1,""))</f>
        <v/>
      </c>
      <c r="AH1545" s="186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214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35</v>
      </c>
      <c r="B1546" s="179">
        <v>2021</v>
      </c>
      <c r="C1546" s="179">
        <v>1</v>
      </c>
      <c r="D1546" s="39" t="str">
        <f t="shared" si="367"/>
        <v>Q4</v>
      </c>
      <c r="E1546" s="13" t="s">
        <v>40</v>
      </c>
      <c r="F1546" s="179">
        <v>2021</v>
      </c>
      <c r="G1546" s="179">
        <v>5</v>
      </c>
      <c r="H1546" s="191"/>
      <c r="I1546" s="39" t="str">
        <f t="shared" si="370"/>
        <v>Q1</v>
      </c>
      <c r="J1546" s="191" t="s">
        <v>1627</v>
      </c>
      <c r="K1546" s="191" t="s">
        <v>980</v>
      </c>
      <c r="L1546" s="17" t="s">
        <v>54</v>
      </c>
      <c r="M1546" s="13" t="s">
        <v>46</v>
      </c>
      <c r="N1546" s="13">
        <v>1</v>
      </c>
      <c r="O1546" s="13"/>
      <c r="P1546" s="39" t="str">
        <f t="shared" si="371"/>
        <v>MAIN UNIT</v>
      </c>
      <c r="Q1546" s="13" t="s">
        <v>47</v>
      </c>
      <c r="R1546" s="13" t="s">
        <v>48</v>
      </c>
      <c r="S1546" s="13" t="s">
        <v>36</v>
      </c>
      <c r="T1546" s="13" t="s">
        <v>64</v>
      </c>
      <c r="U1546" s="13" t="s">
        <v>65</v>
      </c>
      <c r="V1546" s="13" t="s">
        <v>113</v>
      </c>
      <c r="W1546" s="13" t="s">
        <v>95</v>
      </c>
      <c r="X1546" s="192">
        <v>8000000</v>
      </c>
      <c r="Y1546" s="196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85">
        <f t="shared" si="372"/>
        <v>61676.159999999996</v>
      </c>
      <c r="AD1546" s="141">
        <v>0.10589999999999999</v>
      </c>
      <c r="AE1546" s="186">
        <f t="shared" si="373"/>
        <v>0</v>
      </c>
      <c r="AF1546" s="186" t="str">
        <f>IF(AND(COUNTIFS($J$18:J1546,J1546)=1,AE1546=1),1,"")</f>
        <v/>
      </c>
      <c r="AG1546" s="186" t="str">
        <f>IF(C1546="","",IF(AND(COUNTIFS($J$18:J1546,J1546)=1,C1546&lt;&gt;""),1,""))</f>
        <v/>
      </c>
      <c r="AH1546" s="186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214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35</v>
      </c>
      <c r="B1547" s="179">
        <v>2021</v>
      </c>
      <c r="C1547" s="179">
        <v>1</v>
      </c>
      <c r="D1547" s="39" t="str">
        <f t="shared" si="367"/>
        <v>Q4</v>
      </c>
      <c r="E1547" s="13" t="s">
        <v>40</v>
      </c>
      <c r="F1547" s="179">
        <v>2021</v>
      </c>
      <c r="G1547" s="179">
        <v>5</v>
      </c>
      <c r="H1547" s="191"/>
      <c r="I1547" s="39" t="str">
        <f t="shared" si="370"/>
        <v>Q1</v>
      </c>
      <c r="J1547" s="191" t="s">
        <v>1627</v>
      </c>
      <c r="K1547" s="191" t="s">
        <v>980</v>
      </c>
      <c r="L1547" s="17" t="s">
        <v>54</v>
      </c>
      <c r="M1547" s="13" t="s">
        <v>46</v>
      </c>
      <c r="N1547" s="13">
        <v>1</v>
      </c>
      <c r="O1547" s="13"/>
      <c r="P1547" s="39" t="str">
        <f t="shared" si="371"/>
        <v>MAIN UNIT</v>
      </c>
      <c r="Q1547" s="13" t="s">
        <v>47</v>
      </c>
      <c r="R1547" s="13" t="s">
        <v>48</v>
      </c>
      <c r="S1547" s="13" t="s">
        <v>36</v>
      </c>
      <c r="T1547" s="13" t="s">
        <v>64</v>
      </c>
      <c r="U1547" s="13" t="s">
        <v>65</v>
      </c>
      <c r="V1547" s="13" t="s">
        <v>113</v>
      </c>
      <c r="W1547" s="13" t="s">
        <v>95</v>
      </c>
      <c r="X1547" s="192">
        <v>8000000</v>
      </c>
      <c r="Y1547" s="196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85">
        <f t="shared" si="372"/>
        <v>61676.159999999996</v>
      </c>
      <c r="AD1547" s="141">
        <v>0.10589999999999999</v>
      </c>
      <c r="AE1547" s="186">
        <f t="shared" si="373"/>
        <v>0</v>
      </c>
      <c r="AF1547" s="186" t="str">
        <f>IF(AND(COUNTIFS($J$18:J1547,J1547)=1,AE1547=1),1,"")</f>
        <v/>
      </c>
      <c r="AG1547" s="186" t="str">
        <f>IF(C1547="","",IF(AND(COUNTIFS($J$18:J1547,J1547)=1,C1547&lt;&gt;""),1,""))</f>
        <v/>
      </c>
      <c r="AH1547" s="186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214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35</v>
      </c>
      <c r="B1548" s="179">
        <v>2021</v>
      </c>
      <c r="C1548" s="179">
        <v>1</v>
      </c>
      <c r="D1548" s="39" t="str">
        <f t="shared" si="367"/>
        <v>Q4</v>
      </c>
      <c r="E1548" s="13" t="s">
        <v>40</v>
      </c>
      <c r="F1548" s="179">
        <v>2021</v>
      </c>
      <c r="G1548" s="179">
        <v>5</v>
      </c>
      <c r="H1548" s="191"/>
      <c r="I1548" s="39" t="str">
        <f t="shared" si="370"/>
        <v>Q1</v>
      </c>
      <c r="J1548" s="191" t="s">
        <v>1628</v>
      </c>
      <c r="K1548" s="191" t="s">
        <v>1160</v>
      </c>
      <c r="L1548" s="17" t="s">
        <v>54</v>
      </c>
      <c r="M1548" s="13" t="s">
        <v>46</v>
      </c>
      <c r="N1548" s="13">
        <v>1</v>
      </c>
      <c r="O1548" s="13"/>
      <c r="P1548" s="39" t="str">
        <f t="shared" si="371"/>
        <v>MAIN UNIT</v>
      </c>
      <c r="Q1548" s="13" t="s">
        <v>47</v>
      </c>
      <c r="R1548" s="13" t="s">
        <v>48</v>
      </c>
      <c r="S1548" s="13" t="s">
        <v>36</v>
      </c>
      <c r="T1548" s="13" t="s">
        <v>64</v>
      </c>
      <c r="U1548" s="13" t="s">
        <v>65</v>
      </c>
      <c r="V1548" s="13" t="s">
        <v>98</v>
      </c>
      <c r="W1548" s="13" t="s">
        <v>95</v>
      </c>
      <c r="X1548" s="192">
        <v>6950000</v>
      </c>
      <c r="Y1548" s="196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85">
        <f t="shared" si="372"/>
        <v>69468.308000000005</v>
      </c>
      <c r="AD1548" s="141">
        <v>0.13730000000000001</v>
      </c>
      <c r="AE1548" s="186">
        <f t="shared" si="373"/>
        <v>0</v>
      </c>
      <c r="AF1548" s="186" t="str">
        <f>IF(AND(COUNTIFS($J$18:J1548,J1548)=1,AE1548=1),1,"")</f>
        <v/>
      </c>
      <c r="AG1548" s="186">
        <f>IF(C1548="","",IF(AND(COUNTIFS($J$18:J1548,J1548)=1,C1548&lt;&gt;""),1,""))</f>
        <v>1</v>
      </c>
      <c r="AH1548" s="186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214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35</v>
      </c>
      <c r="B1549" s="179">
        <v>2021</v>
      </c>
      <c r="C1549" s="179">
        <v>3</v>
      </c>
      <c r="D1549" s="39" t="str">
        <f t="shared" si="367"/>
        <v>Q4</v>
      </c>
      <c r="E1549" s="13" t="s">
        <v>35</v>
      </c>
      <c r="F1549" s="179">
        <v>2021</v>
      </c>
      <c r="G1549" s="179">
        <v>3</v>
      </c>
      <c r="H1549" s="191"/>
      <c r="I1549" s="39" t="str">
        <f t="shared" si="370"/>
        <v>Q4</v>
      </c>
      <c r="J1549" s="191" t="s">
        <v>1629</v>
      </c>
      <c r="K1549" s="191" t="s">
        <v>1630</v>
      </c>
      <c r="L1549" s="17" t="s">
        <v>54</v>
      </c>
      <c r="M1549" s="13" t="s">
        <v>46</v>
      </c>
      <c r="N1549" s="13">
        <v>1</v>
      </c>
      <c r="O1549" s="13"/>
      <c r="P1549" s="39" t="str">
        <f t="shared" si="371"/>
        <v>MAIN UNIT</v>
      </c>
      <c r="Q1549" s="13" t="s">
        <v>55</v>
      </c>
      <c r="R1549" s="13" t="s">
        <v>48</v>
      </c>
      <c r="S1549" s="13" t="s">
        <v>36</v>
      </c>
      <c r="T1549" s="13" t="s">
        <v>64</v>
      </c>
      <c r="U1549" s="13" t="s">
        <v>65</v>
      </c>
      <c r="V1549" s="13" t="s">
        <v>1321</v>
      </c>
      <c r="W1549" s="13" t="s">
        <v>95</v>
      </c>
      <c r="X1549" s="192">
        <v>7000000</v>
      </c>
      <c r="Y1549" s="196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85">
        <f t="shared" si="372"/>
        <v>68942.3</v>
      </c>
      <c r="AD1549" s="141">
        <v>0.13220000000000001</v>
      </c>
      <c r="AE1549" s="186">
        <f t="shared" si="373"/>
        <v>1</v>
      </c>
      <c r="AF1549" s="186">
        <f>IF(AND(COUNTIFS($J$18:J1549,J1549)=1,AE1549=1),1,"")</f>
        <v>1</v>
      </c>
      <c r="AG1549" s="186">
        <f>IF(C1549="","",IF(AND(COUNTIFS($J$18:J1549,J1549)=1,C1549&lt;&gt;""),1,""))</f>
        <v>1</v>
      </c>
      <c r="AH1549" s="186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214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35</v>
      </c>
      <c r="B1550" s="179">
        <v>2021</v>
      </c>
      <c r="C1550" s="179">
        <v>2</v>
      </c>
      <c r="D1550" s="39" t="str">
        <f t="shared" si="367"/>
        <v>Q4</v>
      </c>
      <c r="E1550" s="13" t="s">
        <v>40</v>
      </c>
      <c r="F1550" s="179">
        <v>2021</v>
      </c>
      <c r="G1550" s="179">
        <v>5</v>
      </c>
      <c r="H1550" s="191"/>
      <c r="I1550" s="39" t="str">
        <f t="shared" si="370"/>
        <v>Q1</v>
      </c>
      <c r="J1550" s="191" t="s">
        <v>1631</v>
      </c>
      <c r="K1550" s="191" t="s">
        <v>1632</v>
      </c>
      <c r="L1550" s="17" t="s">
        <v>54</v>
      </c>
      <c r="M1550" s="13" t="s">
        <v>46</v>
      </c>
      <c r="N1550" s="13">
        <v>1</v>
      </c>
      <c r="O1550" s="13"/>
      <c r="P1550" s="39" t="str">
        <f t="shared" si="371"/>
        <v>MAIN UNIT</v>
      </c>
      <c r="Q1550" s="13" t="s">
        <v>55</v>
      </c>
      <c r="R1550" s="13" t="s">
        <v>48</v>
      </c>
      <c r="S1550" s="13" t="s">
        <v>36</v>
      </c>
      <c r="T1550" s="13" t="s">
        <v>64</v>
      </c>
      <c r="U1550" s="13" t="s">
        <v>65</v>
      </c>
      <c r="V1550" s="13" t="s">
        <v>1626</v>
      </c>
      <c r="W1550" s="13" t="s">
        <v>95</v>
      </c>
      <c r="X1550" s="192">
        <v>7800000</v>
      </c>
      <c r="Y1550" s="196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85">
        <f t="shared" si="372"/>
        <v>118735.344</v>
      </c>
      <c r="AD1550" s="141">
        <v>0.20910000000000001</v>
      </c>
      <c r="AE1550" s="186">
        <f t="shared" si="373"/>
        <v>1</v>
      </c>
      <c r="AF1550" s="186">
        <f>IF(AND(COUNTIFS($J$18:J1550,J1550)=1,AE1550=1),1,"")</f>
        <v>1</v>
      </c>
      <c r="AG1550" s="186">
        <f>IF(C1550="","",IF(AND(COUNTIFS($J$18:J1550,J1550)=1,C1550&lt;&gt;""),1,""))</f>
        <v>1</v>
      </c>
      <c r="AH1550" s="186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214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35</v>
      </c>
      <c r="B1551" s="179">
        <v>2021</v>
      </c>
      <c r="C1551" s="179">
        <v>2</v>
      </c>
      <c r="D1551" s="39" t="str">
        <f t="shared" si="367"/>
        <v>Q4</v>
      </c>
      <c r="E1551" s="13" t="s">
        <v>40</v>
      </c>
      <c r="F1551" s="179">
        <v>2021</v>
      </c>
      <c r="G1551" s="179">
        <v>5</v>
      </c>
      <c r="H1551" s="191"/>
      <c r="I1551" s="39" t="str">
        <f t="shared" si="370"/>
        <v>Q1</v>
      </c>
      <c r="J1551" s="191" t="s">
        <v>1631</v>
      </c>
      <c r="K1551" s="191" t="s">
        <v>1632</v>
      </c>
      <c r="L1551" s="17" t="s">
        <v>78</v>
      </c>
      <c r="M1551" s="13" t="s">
        <v>46</v>
      </c>
      <c r="N1551" s="13">
        <v>1</v>
      </c>
      <c r="O1551" s="13"/>
      <c r="P1551" s="39" t="str">
        <f t="shared" si="371"/>
        <v>MAIN UNIT</v>
      </c>
      <c r="Q1551" s="13" t="s">
        <v>55</v>
      </c>
      <c r="R1551" s="13" t="s">
        <v>48</v>
      </c>
      <c r="S1551" s="13" t="s">
        <v>36</v>
      </c>
      <c r="T1551" s="13" t="s">
        <v>64</v>
      </c>
      <c r="U1551" s="13" t="s">
        <v>65</v>
      </c>
      <c r="V1551" s="13" t="s">
        <v>1626</v>
      </c>
      <c r="W1551" s="13" t="s">
        <v>95</v>
      </c>
      <c r="X1551" s="192">
        <v>15000000</v>
      </c>
      <c r="Y1551" s="196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85">
        <f t="shared" si="372"/>
        <v>228337.2</v>
      </c>
      <c r="AD1551" s="141">
        <v>0.20910000000000001</v>
      </c>
      <c r="AE1551" s="186">
        <f t="shared" si="373"/>
        <v>1</v>
      </c>
      <c r="AF1551" s="186" t="str">
        <f>IF(AND(COUNTIFS($J$18:J1551,J1551)=1,AE1551=1),1,"")</f>
        <v/>
      </c>
      <c r="AG1551" s="186" t="str">
        <f>IF(C1551="","",IF(AND(COUNTIFS($J$18:J1551,J1551)=1,C1551&lt;&gt;""),1,""))</f>
        <v/>
      </c>
      <c r="AH1551" s="186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214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35</v>
      </c>
      <c r="B1552" s="179">
        <v>2021</v>
      </c>
      <c r="C1552" s="179">
        <v>2</v>
      </c>
      <c r="D1552" s="39" t="str">
        <f t="shared" si="367"/>
        <v>Q4</v>
      </c>
      <c r="E1552" s="13" t="s">
        <v>40</v>
      </c>
      <c r="F1552" s="179">
        <v>2021</v>
      </c>
      <c r="G1552" s="179">
        <v>5</v>
      </c>
      <c r="H1552" s="191"/>
      <c r="I1552" s="39" t="str">
        <f t="shared" si="370"/>
        <v>Q1</v>
      </c>
      <c r="J1552" s="191" t="s">
        <v>1631</v>
      </c>
      <c r="K1552" s="191" t="s">
        <v>1632</v>
      </c>
      <c r="L1552" s="17" t="s">
        <v>78</v>
      </c>
      <c r="M1552" s="13" t="s">
        <v>46</v>
      </c>
      <c r="N1552" s="13">
        <v>1</v>
      </c>
      <c r="O1552" s="13"/>
      <c r="P1552" s="39" t="str">
        <f t="shared" si="371"/>
        <v>MAIN UNIT</v>
      </c>
      <c r="Q1552" s="13" t="s">
        <v>55</v>
      </c>
      <c r="R1552" s="13" t="s">
        <v>48</v>
      </c>
      <c r="S1552" s="13" t="s">
        <v>36</v>
      </c>
      <c r="T1552" s="13" t="s">
        <v>64</v>
      </c>
      <c r="U1552" s="13" t="s">
        <v>65</v>
      </c>
      <c r="V1552" s="13" t="s">
        <v>1626</v>
      </c>
      <c r="W1552" s="13" t="s">
        <v>95</v>
      </c>
      <c r="X1552" s="192">
        <v>15000000</v>
      </c>
      <c r="Y1552" s="196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85">
        <f t="shared" si="372"/>
        <v>228337.2</v>
      </c>
      <c r="AD1552" s="141">
        <v>0.20910000000000001</v>
      </c>
      <c r="AE1552" s="186">
        <f t="shared" si="373"/>
        <v>1</v>
      </c>
      <c r="AF1552" s="186" t="str">
        <f>IF(AND(COUNTIFS($J$18:J1552,J1552)=1,AE1552=1),1,"")</f>
        <v/>
      </c>
      <c r="AG1552" s="186" t="str">
        <f>IF(C1552="","",IF(AND(COUNTIFS($J$18:J1552,J1552)=1,C1552&lt;&gt;""),1,""))</f>
        <v/>
      </c>
      <c r="AH1552" s="186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214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35</v>
      </c>
      <c r="B1553" s="179">
        <v>2021</v>
      </c>
      <c r="C1553" s="179">
        <v>2</v>
      </c>
      <c r="D1553" s="39" t="str">
        <f t="shared" si="367"/>
        <v>Q4</v>
      </c>
      <c r="E1553" s="13" t="s">
        <v>40</v>
      </c>
      <c r="F1553" s="179">
        <v>2021</v>
      </c>
      <c r="G1553" s="179">
        <v>5</v>
      </c>
      <c r="H1553" s="191"/>
      <c r="I1553" s="39" t="str">
        <f t="shared" si="370"/>
        <v>Q1</v>
      </c>
      <c r="J1553" s="191" t="s">
        <v>1633</v>
      </c>
      <c r="K1553" s="191" t="s">
        <v>1634</v>
      </c>
      <c r="L1553" s="17" t="s">
        <v>78</v>
      </c>
      <c r="M1553" s="13" t="s">
        <v>46</v>
      </c>
      <c r="N1553" s="13">
        <v>1</v>
      </c>
      <c r="O1553" s="13"/>
      <c r="P1553" s="39" t="str">
        <f t="shared" si="371"/>
        <v>MAIN UNIT</v>
      </c>
      <c r="Q1553" s="13" t="s">
        <v>55</v>
      </c>
      <c r="R1553" s="13" t="s">
        <v>48</v>
      </c>
      <c r="S1553" s="13" t="s">
        <v>36</v>
      </c>
      <c r="T1553" s="13" t="s">
        <v>64</v>
      </c>
      <c r="U1553" s="13" t="s">
        <v>65</v>
      </c>
      <c r="V1553" s="13" t="s">
        <v>288</v>
      </c>
      <c r="W1553" s="13" t="s">
        <v>95</v>
      </c>
      <c r="X1553" s="192">
        <v>12700000</v>
      </c>
      <c r="Y1553" s="196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85">
        <f t="shared" si="372"/>
        <v>129161.03199999999</v>
      </c>
      <c r="AD1553" s="141">
        <v>0.13969999999999999</v>
      </c>
      <c r="AE1553" s="186">
        <f t="shared" si="373"/>
        <v>1</v>
      </c>
      <c r="AF1553" s="186">
        <f>IF(AND(COUNTIFS($J$18:J1553,J1553)=1,AE1553=1),1,"")</f>
        <v>1</v>
      </c>
      <c r="AG1553" s="186">
        <f>IF(C1553="","",IF(AND(COUNTIFS($J$18:J1553,J1553)=1,C1553&lt;&gt;""),1,""))</f>
        <v>1</v>
      </c>
      <c r="AH1553" s="186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214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35</v>
      </c>
      <c r="B1554" s="179">
        <v>2021</v>
      </c>
      <c r="C1554" s="179">
        <v>2</v>
      </c>
      <c r="D1554" s="39" t="str">
        <f t="shared" si="367"/>
        <v>Q4</v>
      </c>
      <c r="E1554" s="13" t="s">
        <v>40</v>
      </c>
      <c r="F1554" s="179">
        <v>2021</v>
      </c>
      <c r="G1554" s="179">
        <v>5</v>
      </c>
      <c r="H1554" s="191"/>
      <c r="I1554" s="39" t="str">
        <f t="shared" si="370"/>
        <v>Q1</v>
      </c>
      <c r="J1554" s="191" t="s">
        <v>1635</v>
      </c>
      <c r="K1554" s="191" t="s">
        <v>278</v>
      </c>
      <c r="L1554" s="17" t="s">
        <v>54</v>
      </c>
      <c r="M1554" s="13" t="s">
        <v>46</v>
      </c>
      <c r="N1554" s="13">
        <v>1</v>
      </c>
      <c r="O1554" s="13"/>
      <c r="P1554" s="39" t="str">
        <f t="shared" si="371"/>
        <v>MAIN UNIT</v>
      </c>
      <c r="Q1554" s="13" t="s">
        <v>47</v>
      </c>
      <c r="R1554" s="13" t="s">
        <v>48</v>
      </c>
      <c r="S1554" s="13" t="s">
        <v>36</v>
      </c>
      <c r="T1554" s="13" t="s">
        <v>64</v>
      </c>
      <c r="U1554" s="13" t="s">
        <v>65</v>
      </c>
      <c r="V1554" s="13" t="s">
        <v>98</v>
      </c>
      <c r="W1554" s="13" t="s">
        <v>95</v>
      </c>
      <c r="X1554" s="192">
        <v>10500000</v>
      </c>
      <c r="Y1554" s="196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85">
        <f t="shared" si="372"/>
        <v>147529.20000000001</v>
      </c>
      <c r="AD1554" s="141">
        <v>0.193</v>
      </c>
      <c r="AE1554" s="186">
        <f t="shared" si="373"/>
        <v>0</v>
      </c>
      <c r="AF1554" s="186" t="str">
        <f>IF(AND(COUNTIFS($J$18:J1554,J1554)=1,AE1554=1),1,"")</f>
        <v/>
      </c>
      <c r="AG1554" s="186">
        <f>IF(C1554="","",IF(AND(COUNTIFS($J$18:J1554,J1554)=1,C1554&lt;&gt;""),1,""))</f>
        <v>1</v>
      </c>
      <c r="AH1554" s="186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214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35</v>
      </c>
      <c r="B1555" s="179">
        <v>2021</v>
      </c>
      <c r="C1555" s="179">
        <v>2</v>
      </c>
      <c r="D1555" s="39" t="str">
        <f t="shared" si="367"/>
        <v>Q4</v>
      </c>
      <c r="E1555" s="13" t="s">
        <v>40</v>
      </c>
      <c r="F1555" s="179">
        <v>2021</v>
      </c>
      <c r="G1555" s="179">
        <v>5</v>
      </c>
      <c r="H1555" s="191"/>
      <c r="I1555" s="39" t="str">
        <f t="shared" si="370"/>
        <v>Q1</v>
      </c>
      <c r="J1555" s="191" t="s">
        <v>1635</v>
      </c>
      <c r="K1555" s="191" t="s">
        <v>278</v>
      </c>
      <c r="L1555" s="17" t="s">
        <v>54</v>
      </c>
      <c r="M1555" s="13" t="s">
        <v>46</v>
      </c>
      <c r="N1555" s="13">
        <v>1</v>
      </c>
      <c r="O1555" s="13"/>
      <c r="P1555" s="39" t="str">
        <f t="shared" si="371"/>
        <v>MAIN UNIT</v>
      </c>
      <c r="Q1555" s="13" t="s">
        <v>47</v>
      </c>
      <c r="R1555" s="13" t="s">
        <v>48</v>
      </c>
      <c r="S1555" s="13" t="s">
        <v>36</v>
      </c>
      <c r="T1555" s="13" t="s">
        <v>64</v>
      </c>
      <c r="U1555" s="13" t="s">
        <v>65</v>
      </c>
      <c r="V1555" s="13" t="s">
        <v>98</v>
      </c>
      <c r="W1555" s="13" t="s">
        <v>95</v>
      </c>
      <c r="X1555" s="192">
        <v>10500000</v>
      </c>
      <c r="Y1555" s="196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85">
        <f t="shared" si="372"/>
        <v>147529.20000000001</v>
      </c>
      <c r="AD1555" s="141">
        <v>0.193</v>
      </c>
      <c r="AE1555" s="186">
        <f t="shared" si="373"/>
        <v>0</v>
      </c>
      <c r="AF1555" s="186" t="str">
        <f>IF(AND(COUNTIFS($J$18:J1555,J1555)=1,AE1555=1),1,"")</f>
        <v/>
      </c>
      <c r="AG1555" s="186" t="str">
        <f>IF(C1555="","",IF(AND(COUNTIFS($J$18:J1555,J1555)=1,C1555&lt;&gt;""),1,""))</f>
        <v/>
      </c>
      <c r="AH1555" s="186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214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35</v>
      </c>
      <c r="B1556" s="179">
        <v>2021</v>
      </c>
      <c r="C1556" s="179">
        <v>2</v>
      </c>
      <c r="D1556" s="39" t="str">
        <f t="shared" si="367"/>
        <v>Q4</v>
      </c>
      <c r="E1556" s="13" t="s">
        <v>40</v>
      </c>
      <c r="F1556" s="179">
        <v>2021</v>
      </c>
      <c r="G1556" s="179">
        <v>5</v>
      </c>
      <c r="H1556" s="191"/>
      <c r="I1556" s="39" t="str">
        <f t="shared" si="370"/>
        <v>Q1</v>
      </c>
      <c r="J1556" s="191" t="s">
        <v>1636</v>
      </c>
      <c r="K1556" s="191" t="s">
        <v>1331</v>
      </c>
      <c r="L1556" s="17" t="s">
        <v>78</v>
      </c>
      <c r="M1556" s="13" t="s">
        <v>46</v>
      </c>
      <c r="N1556" s="13">
        <v>1</v>
      </c>
      <c r="O1556" s="13"/>
      <c r="P1556" s="39" t="str">
        <f t="shared" si="371"/>
        <v>MAIN UNIT</v>
      </c>
      <c r="Q1556" s="13" t="s">
        <v>47</v>
      </c>
      <c r="R1556" s="13" t="s">
        <v>48</v>
      </c>
      <c r="S1556" s="13" t="s">
        <v>36</v>
      </c>
      <c r="T1556" s="13" t="s">
        <v>64</v>
      </c>
      <c r="U1556" s="13" t="s">
        <v>65</v>
      </c>
      <c r="V1556" s="13" t="s">
        <v>113</v>
      </c>
      <c r="W1556" s="13" t="s">
        <v>95</v>
      </c>
      <c r="X1556" s="192">
        <v>13700000</v>
      </c>
      <c r="Y1556" s="196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85">
        <f t="shared" si="372"/>
        <v>124670</v>
      </c>
      <c r="AD1556" s="141">
        <v>0.125</v>
      </c>
      <c r="AE1556" s="186">
        <f t="shared" si="373"/>
        <v>0</v>
      </c>
      <c r="AF1556" s="186" t="str">
        <f>IF(AND(COUNTIFS($J$18:J1556,J1556)=1,AE1556=1),1,"")</f>
        <v/>
      </c>
      <c r="AG1556" s="186">
        <f>IF(C1556="","",IF(AND(COUNTIFS($J$18:J1556,J1556)=1,C1556&lt;&gt;""),1,""))</f>
        <v>1</v>
      </c>
      <c r="AH1556" s="186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214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35</v>
      </c>
      <c r="B1557" s="179">
        <v>2021</v>
      </c>
      <c r="C1557" s="179">
        <v>2</v>
      </c>
      <c r="D1557" s="39" t="str">
        <f t="shared" si="367"/>
        <v>Q4</v>
      </c>
      <c r="E1557" s="13" t="s">
        <v>40</v>
      </c>
      <c r="F1557" s="179">
        <v>2021</v>
      </c>
      <c r="G1557" s="179">
        <v>5</v>
      </c>
      <c r="H1557" s="191"/>
      <c r="I1557" s="39" t="str">
        <f t="shared" si="370"/>
        <v>Q1</v>
      </c>
      <c r="J1557" s="191" t="s">
        <v>1637</v>
      </c>
      <c r="K1557" s="191" t="s">
        <v>319</v>
      </c>
      <c r="L1557" s="17" t="s">
        <v>54</v>
      </c>
      <c r="M1557" s="13" t="s">
        <v>46</v>
      </c>
      <c r="N1557" s="13">
        <v>1</v>
      </c>
      <c r="O1557" s="13"/>
      <c r="P1557" s="39" t="str">
        <f t="shared" si="371"/>
        <v>MAIN UNIT</v>
      </c>
      <c r="Q1557" s="13" t="s">
        <v>47</v>
      </c>
      <c r="R1557" s="13" t="s">
        <v>48</v>
      </c>
      <c r="S1557" s="13" t="s">
        <v>36</v>
      </c>
      <c r="T1557" s="13" t="s">
        <v>64</v>
      </c>
      <c r="U1557" s="13" t="s">
        <v>65</v>
      </c>
      <c r="V1557" s="13" t="s">
        <v>288</v>
      </c>
      <c r="W1557" s="13" t="s">
        <v>50</v>
      </c>
      <c r="X1557" s="192">
        <v>620000</v>
      </c>
      <c r="Y1557" s="196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85">
        <f t="shared" si="372"/>
        <v>105299.592920354</v>
      </c>
      <c r="AD1557" s="141">
        <v>0.16059999999999999</v>
      </c>
      <c r="AE1557" s="186">
        <f t="shared" si="373"/>
        <v>0</v>
      </c>
      <c r="AF1557" s="186" t="str">
        <f>IF(AND(COUNTIFS($J$18:J1557,J1557)=1,AE1557=1),1,"")</f>
        <v/>
      </c>
      <c r="AG1557" s="186">
        <f>IF(C1557="","",IF(AND(COUNTIFS($J$18:J1557,J1557)=1,C1557&lt;&gt;""),1,""))</f>
        <v>1</v>
      </c>
      <c r="AH1557" s="186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214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35</v>
      </c>
      <c r="B1558" s="179">
        <v>2021</v>
      </c>
      <c r="C1558" s="179">
        <v>2</v>
      </c>
      <c r="D1558" s="39" t="str">
        <f t="shared" si="367"/>
        <v>Q4</v>
      </c>
      <c r="E1558" s="13" t="s">
        <v>40</v>
      </c>
      <c r="F1558" s="179">
        <v>2021</v>
      </c>
      <c r="G1558" s="179">
        <v>5</v>
      </c>
      <c r="H1558" s="191"/>
      <c r="I1558" s="39" t="str">
        <f t="shared" si="370"/>
        <v>Q1</v>
      </c>
      <c r="J1558" s="191" t="s">
        <v>1637</v>
      </c>
      <c r="K1558" s="191" t="s">
        <v>319</v>
      </c>
      <c r="L1558" s="17" t="s">
        <v>54</v>
      </c>
      <c r="M1558" s="13" t="s">
        <v>46</v>
      </c>
      <c r="N1558" s="13">
        <v>1</v>
      </c>
      <c r="O1558" s="13"/>
      <c r="P1558" s="39" t="str">
        <f t="shared" si="371"/>
        <v>MAIN UNIT</v>
      </c>
      <c r="Q1558" s="13" t="s">
        <v>47</v>
      </c>
      <c r="R1558" s="13" t="s">
        <v>48</v>
      </c>
      <c r="S1558" s="13" t="s">
        <v>36</v>
      </c>
      <c r="T1558" s="13" t="s">
        <v>64</v>
      </c>
      <c r="U1558" s="13" t="s">
        <v>65</v>
      </c>
      <c r="V1558" s="13" t="s">
        <v>288</v>
      </c>
      <c r="W1558" s="13" t="s">
        <v>50</v>
      </c>
      <c r="X1558" s="192">
        <v>620000</v>
      </c>
      <c r="Y1558" s="196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85">
        <f t="shared" si="372"/>
        <v>105299.592920354</v>
      </c>
      <c r="AD1558" s="141">
        <v>0.16059999999999999</v>
      </c>
      <c r="AE1558" s="186">
        <f t="shared" si="373"/>
        <v>0</v>
      </c>
      <c r="AF1558" s="186" t="str">
        <f>IF(AND(COUNTIFS($J$18:J1558,J1558)=1,AE1558=1),1,"")</f>
        <v/>
      </c>
      <c r="AG1558" s="186" t="str">
        <f>IF(C1558="","",IF(AND(COUNTIFS($J$18:J1558,J1558)=1,C1558&lt;&gt;""),1,""))</f>
        <v/>
      </c>
      <c r="AH1558" s="186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214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35</v>
      </c>
      <c r="B1559" s="179">
        <v>2021</v>
      </c>
      <c r="C1559" s="179">
        <v>2</v>
      </c>
      <c r="D1559" s="39" t="str">
        <f t="shared" si="367"/>
        <v>Q4</v>
      </c>
      <c r="E1559" s="13" t="s">
        <v>40</v>
      </c>
      <c r="F1559" s="179">
        <v>2021</v>
      </c>
      <c r="G1559" s="179">
        <v>5</v>
      </c>
      <c r="H1559" s="191"/>
      <c r="I1559" s="39" t="str">
        <f t="shared" si="370"/>
        <v>Q1</v>
      </c>
      <c r="J1559" s="191" t="s">
        <v>1637</v>
      </c>
      <c r="K1559" s="191" t="s">
        <v>319</v>
      </c>
      <c r="L1559" s="17" t="s">
        <v>78</v>
      </c>
      <c r="M1559" s="13" t="s">
        <v>46</v>
      </c>
      <c r="N1559" s="13">
        <v>1</v>
      </c>
      <c r="O1559" s="13"/>
      <c r="P1559" s="39" t="str">
        <f t="shared" si="371"/>
        <v>MAIN UNIT</v>
      </c>
      <c r="Q1559" s="13" t="s">
        <v>47</v>
      </c>
      <c r="R1559" s="13" t="s">
        <v>48</v>
      </c>
      <c r="S1559" s="13" t="s">
        <v>36</v>
      </c>
      <c r="T1559" s="13" t="s">
        <v>64</v>
      </c>
      <c r="U1559" s="13" t="s">
        <v>65</v>
      </c>
      <c r="V1559" s="13" t="s">
        <v>288</v>
      </c>
      <c r="W1559" s="13" t="s">
        <v>50</v>
      </c>
      <c r="X1559" s="192">
        <v>805000</v>
      </c>
      <c r="Y1559" s="196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85">
        <f t="shared" si="372"/>
        <v>136719.63274336283</v>
      </c>
      <c r="AD1559" s="141">
        <v>0.16059999999999999</v>
      </c>
      <c r="AE1559" s="186">
        <f t="shared" si="373"/>
        <v>0</v>
      </c>
      <c r="AF1559" s="186" t="str">
        <f>IF(AND(COUNTIFS($J$18:J1559,J1559)=1,AE1559=1),1,"")</f>
        <v/>
      </c>
      <c r="AG1559" s="186" t="str">
        <f>IF(C1559="","",IF(AND(COUNTIFS($J$18:J1559,J1559)=1,C1559&lt;&gt;""),1,""))</f>
        <v/>
      </c>
      <c r="AH1559" s="186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214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35</v>
      </c>
      <c r="B1560" s="179">
        <v>2021</v>
      </c>
      <c r="C1560" s="179">
        <v>2</v>
      </c>
      <c r="D1560" s="39" t="str">
        <f t="shared" si="367"/>
        <v>Q4</v>
      </c>
      <c r="E1560" s="13" t="s">
        <v>40</v>
      </c>
      <c r="F1560" s="179">
        <v>2021</v>
      </c>
      <c r="G1560" s="179">
        <v>5</v>
      </c>
      <c r="H1560" s="191"/>
      <c r="I1560" s="39" t="str">
        <f t="shared" si="370"/>
        <v>Q1</v>
      </c>
      <c r="J1560" s="191" t="s">
        <v>1637</v>
      </c>
      <c r="K1560" s="191" t="s">
        <v>319</v>
      </c>
      <c r="L1560" s="17" t="s">
        <v>78</v>
      </c>
      <c r="M1560" s="13" t="s">
        <v>46</v>
      </c>
      <c r="N1560" s="13">
        <v>1</v>
      </c>
      <c r="O1560" s="13"/>
      <c r="P1560" s="39" t="str">
        <f t="shared" si="371"/>
        <v>MAIN UNIT</v>
      </c>
      <c r="Q1560" s="13" t="s">
        <v>47</v>
      </c>
      <c r="R1560" s="13" t="s">
        <v>48</v>
      </c>
      <c r="S1560" s="13" t="s">
        <v>36</v>
      </c>
      <c r="T1560" s="13" t="s">
        <v>64</v>
      </c>
      <c r="U1560" s="13" t="s">
        <v>65</v>
      </c>
      <c r="V1560" s="13" t="s">
        <v>288</v>
      </c>
      <c r="W1560" s="13" t="s">
        <v>50</v>
      </c>
      <c r="X1560" s="192">
        <v>805000</v>
      </c>
      <c r="Y1560" s="196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85">
        <f t="shared" si="372"/>
        <v>136719.63274336283</v>
      </c>
      <c r="AD1560" s="141">
        <v>0.16059999999999999</v>
      </c>
      <c r="AE1560" s="186">
        <f t="shared" si="373"/>
        <v>0</v>
      </c>
      <c r="AF1560" s="186" t="str">
        <f>IF(AND(COUNTIFS($J$18:J1560,J1560)=1,AE1560=1),1,"")</f>
        <v/>
      </c>
      <c r="AG1560" s="186" t="str">
        <f>IF(C1560="","",IF(AND(COUNTIFS($J$18:J1560,J1560)=1,C1560&lt;&gt;""),1,""))</f>
        <v/>
      </c>
      <c r="AH1560" s="186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214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35</v>
      </c>
      <c r="B1561" s="179">
        <v>2021</v>
      </c>
      <c r="C1561" s="179">
        <v>1</v>
      </c>
      <c r="D1561" s="39" t="str">
        <f t="shared" si="367"/>
        <v>Q4</v>
      </c>
      <c r="E1561" s="13" t="s">
        <v>40</v>
      </c>
      <c r="F1561" s="179">
        <v>2021</v>
      </c>
      <c r="G1561" s="179">
        <v>5</v>
      </c>
      <c r="H1561" s="191"/>
      <c r="I1561" s="39" t="str">
        <f t="shared" si="370"/>
        <v>Q1</v>
      </c>
      <c r="J1561" s="191" t="s">
        <v>1638</v>
      </c>
      <c r="K1561" s="191" t="s">
        <v>1639</v>
      </c>
      <c r="L1561" s="17" t="s">
        <v>54</v>
      </c>
      <c r="M1561" s="13" t="s">
        <v>46</v>
      </c>
      <c r="N1561" s="13">
        <v>1</v>
      </c>
      <c r="O1561" s="13"/>
      <c r="P1561" s="39" t="str">
        <f t="shared" si="371"/>
        <v>MAIN UNIT</v>
      </c>
      <c r="Q1561" s="13" t="s">
        <v>55</v>
      </c>
      <c r="R1561" s="13" t="s">
        <v>48</v>
      </c>
      <c r="S1561" s="13" t="s">
        <v>37</v>
      </c>
      <c r="T1561" s="13" t="s">
        <v>79</v>
      </c>
      <c r="U1561" s="13" t="s">
        <v>57</v>
      </c>
      <c r="V1561" s="13" t="s">
        <v>155</v>
      </c>
      <c r="W1561" s="13" t="s">
        <v>50</v>
      </c>
      <c r="X1561" s="192">
        <v>830000</v>
      </c>
      <c r="Y1561" s="196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85">
        <f t="shared" si="372"/>
        <v>132188.1504424779</v>
      </c>
      <c r="AD1561" s="141">
        <v>0.15060000000000001</v>
      </c>
      <c r="AE1561" s="186">
        <f t="shared" si="373"/>
        <v>1</v>
      </c>
      <c r="AF1561" s="186">
        <f>IF(AND(COUNTIFS($J$18:J1561,J1561)=1,AE1561=1),1,"")</f>
        <v>1</v>
      </c>
      <c r="AG1561" s="186">
        <f>IF(C1561="","",IF(AND(COUNTIFS($J$18:J1561,J1561)=1,C1561&lt;&gt;""),1,""))</f>
        <v>1</v>
      </c>
      <c r="AH1561" s="186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214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35</v>
      </c>
      <c r="B1562" s="179">
        <v>2021</v>
      </c>
      <c r="C1562" s="179">
        <v>2</v>
      </c>
      <c r="D1562" s="39" t="str">
        <f t="shared" si="367"/>
        <v>Q4</v>
      </c>
      <c r="E1562" s="13" t="s">
        <v>40</v>
      </c>
      <c r="F1562" s="179">
        <v>2021</v>
      </c>
      <c r="G1562" s="179">
        <v>5</v>
      </c>
      <c r="H1562" s="191"/>
      <c r="I1562" s="39" t="str">
        <f t="shared" si="370"/>
        <v>Q1</v>
      </c>
      <c r="J1562" s="191" t="s">
        <v>1640</v>
      </c>
      <c r="K1562" s="191" t="s">
        <v>558</v>
      </c>
      <c r="L1562" s="17" t="s">
        <v>54</v>
      </c>
      <c r="M1562" s="13" t="s">
        <v>46</v>
      </c>
      <c r="N1562" s="13">
        <v>1</v>
      </c>
      <c r="O1562" s="13"/>
      <c r="P1562" s="39" t="str">
        <f t="shared" si="371"/>
        <v>MAIN UNIT</v>
      </c>
      <c r="Q1562" s="13" t="s">
        <v>47</v>
      </c>
      <c r="R1562" s="13" t="s">
        <v>48</v>
      </c>
      <c r="S1562" s="13" t="s">
        <v>36</v>
      </c>
      <c r="T1562" s="13" t="s">
        <v>64</v>
      </c>
      <c r="U1562" s="13" t="s">
        <v>65</v>
      </c>
      <c r="V1562" s="13" t="s">
        <v>66</v>
      </c>
      <c r="W1562" s="13" t="s">
        <v>95</v>
      </c>
      <c r="X1562" s="192">
        <v>10500000</v>
      </c>
      <c r="Y1562" s="196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85">
        <f t="shared" si="372"/>
        <v>76975.08</v>
      </c>
      <c r="AD1562" s="141">
        <v>0.1007</v>
      </c>
      <c r="AE1562" s="186">
        <f t="shared" si="373"/>
        <v>0</v>
      </c>
      <c r="AF1562" s="186" t="str">
        <f>IF(AND(COUNTIFS($J$18:J1562,J1562)=1,AE1562=1),1,"")</f>
        <v/>
      </c>
      <c r="AG1562" s="186">
        <f>IF(C1562="","",IF(AND(COUNTIFS($J$18:J1562,J1562)=1,C1562&lt;&gt;""),1,""))</f>
        <v>1</v>
      </c>
      <c r="AH1562" s="186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214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6.4">
      <c r="A1563" s="13" t="s">
        <v>35</v>
      </c>
      <c r="B1563" s="179">
        <v>2021</v>
      </c>
      <c r="C1563" s="179">
        <v>2</v>
      </c>
      <c r="D1563" s="39" t="str">
        <f t="shared" si="367"/>
        <v>Q4</v>
      </c>
      <c r="E1563" s="13" t="s">
        <v>35</v>
      </c>
      <c r="F1563" s="179">
        <v>2021</v>
      </c>
      <c r="G1563" s="179">
        <v>3</v>
      </c>
      <c r="H1563" s="191"/>
      <c r="I1563" s="39" t="str">
        <f t="shared" si="370"/>
        <v>Q4</v>
      </c>
      <c r="J1563" s="191" t="s">
        <v>1641</v>
      </c>
      <c r="K1563" s="191" t="s">
        <v>1480</v>
      </c>
      <c r="L1563" s="17" t="s">
        <v>479</v>
      </c>
      <c r="M1563" s="13" t="s">
        <v>46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47</v>
      </c>
      <c r="R1563" s="13" t="s">
        <v>48</v>
      </c>
      <c r="S1563" s="13" t="s">
        <v>37</v>
      </c>
      <c r="T1563" s="13" t="s">
        <v>74</v>
      </c>
      <c r="U1563" s="13" t="s">
        <v>57</v>
      </c>
      <c r="V1563" s="13" t="s">
        <v>58</v>
      </c>
      <c r="W1563" s="13" t="s">
        <v>50</v>
      </c>
      <c r="X1563" s="192">
        <v>5191</v>
      </c>
      <c r="Y1563" s="196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85">
        <f t="shared" si="372"/>
        <v>15468.812495575221</v>
      </c>
      <c r="AD1563" s="141">
        <v>0.25509999999999999</v>
      </c>
      <c r="AE1563" s="186">
        <f t="shared" si="373"/>
        <v>0</v>
      </c>
      <c r="AF1563" s="186" t="str">
        <f>IF(AND(COUNTIFS($J$18:J1563,J1563)=1,AE1563=1),1,"")</f>
        <v/>
      </c>
      <c r="AG1563" s="186">
        <f>IF(C1563="","",IF(AND(COUNTIFS($J$18:J1563,J1563)=1,C1563&lt;&gt;""),1,""))</f>
        <v>1</v>
      </c>
      <c r="AH1563" s="186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214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35</v>
      </c>
      <c r="B1564" s="179">
        <v>2021</v>
      </c>
      <c r="C1564" s="179">
        <v>3</v>
      </c>
      <c r="D1564" s="39" t="str">
        <f t="shared" si="367"/>
        <v>Q4</v>
      </c>
      <c r="E1564" s="13" t="s">
        <v>40</v>
      </c>
      <c r="F1564" s="179">
        <v>2021</v>
      </c>
      <c r="G1564" s="179">
        <v>5</v>
      </c>
      <c r="H1564" s="191"/>
      <c r="I1564" s="39" t="str">
        <f t="shared" si="370"/>
        <v>Q1</v>
      </c>
      <c r="J1564" s="191" t="s">
        <v>1642</v>
      </c>
      <c r="K1564" s="191" t="s">
        <v>1643</v>
      </c>
      <c r="L1564" s="17" t="s">
        <v>54</v>
      </c>
      <c r="M1564" s="13" t="s">
        <v>46</v>
      </c>
      <c r="N1564" s="13">
        <v>1</v>
      </c>
      <c r="O1564" s="13"/>
      <c r="P1564" s="39" t="str">
        <f t="shared" si="371"/>
        <v>MAIN UNIT</v>
      </c>
      <c r="Q1564" s="13" t="s">
        <v>55</v>
      </c>
      <c r="R1564" s="13" t="s">
        <v>48</v>
      </c>
      <c r="S1564" s="13" t="s">
        <v>36</v>
      </c>
      <c r="T1564" s="13" t="s">
        <v>64</v>
      </c>
      <c r="U1564" s="13" t="s">
        <v>65</v>
      </c>
      <c r="V1564" s="13" t="s">
        <v>1321</v>
      </c>
      <c r="W1564" s="13" t="s">
        <v>95</v>
      </c>
      <c r="X1564" s="192">
        <v>8350000</v>
      </c>
      <c r="Y1564" s="196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85">
        <f t="shared" si="372"/>
        <v>70392.504000000001</v>
      </c>
      <c r="AD1564" s="141">
        <v>0.1158</v>
      </c>
      <c r="AE1564" s="186">
        <f t="shared" si="373"/>
        <v>1</v>
      </c>
      <c r="AF1564" s="186">
        <f>IF(AND(COUNTIFS($J$18:J1564,J1564)=1,AE1564=1),1,"")</f>
        <v>1</v>
      </c>
      <c r="AG1564" s="186">
        <f>IF(C1564="","",IF(AND(COUNTIFS($J$18:J1564,J1564)=1,C1564&lt;&gt;""),1,""))</f>
        <v>1</v>
      </c>
      <c r="AH1564" s="186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214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35</v>
      </c>
      <c r="B1565" s="179">
        <v>2021</v>
      </c>
      <c r="C1565" s="179">
        <v>3</v>
      </c>
      <c r="D1565" s="39" t="str">
        <f t="shared" si="367"/>
        <v>Q4</v>
      </c>
      <c r="E1565" s="13" t="s">
        <v>40</v>
      </c>
      <c r="F1565" s="179">
        <v>2021</v>
      </c>
      <c r="G1565" s="179">
        <v>5</v>
      </c>
      <c r="H1565" s="191"/>
      <c r="I1565" s="39" t="str">
        <f t="shared" si="370"/>
        <v>Q1</v>
      </c>
      <c r="J1565" s="191" t="s">
        <v>1644</v>
      </c>
      <c r="K1565" s="191" t="s">
        <v>1484</v>
      </c>
      <c r="L1565" s="17" t="s">
        <v>54</v>
      </c>
      <c r="M1565" s="13" t="s">
        <v>46</v>
      </c>
      <c r="N1565" s="13">
        <v>1</v>
      </c>
      <c r="O1565" s="13"/>
      <c r="P1565" s="39" t="str">
        <f t="shared" si="371"/>
        <v>MAIN UNIT</v>
      </c>
      <c r="Q1565" s="13" t="s">
        <v>47</v>
      </c>
      <c r="R1565" s="13" t="s">
        <v>48</v>
      </c>
      <c r="S1565" s="13" t="s">
        <v>36</v>
      </c>
      <c r="T1565" s="13" t="s">
        <v>64</v>
      </c>
      <c r="U1565" s="13" t="s">
        <v>65</v>
      </c>
      <c r="V1565" s="13" t="s">
        <v>98</v>
      </c>
      <c r="W1565" s="13" t="s">
        <v>95</v>
      </c>
      <c r="X1565" s="192">
        <v>9600000</v>
      </c>
      <c r="Y1565" s="196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85">
        <f t="shared" si="372"/>
        <v>119718.144</v>
      </c>
      <c r="AD1565" s="141">
        <v>0.17130000000000001</v>
      </c>
      <c r="AE1565" s="186">
        <f t="shared" si="373"/>
        <v>0</v>
      </c>
      <c r="AF1565" s="186" t="str">
        <f>IF(AND(COUNTIFS($J$18:J1565,J1565)=1,AE1565=1),1,"")</f>
        <v/>
      </c>
      <c r="AG1565" s="186">
        <f>IF(C1565="","",IF(AND(COUNTIFS($J$18:J1565,J1565)=1,C1565&lt;&gt;""),1,""))</f>
        <v>1</v>
      </c>
      <c r="AH1565" s="186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214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35</v>
      </c>
      <c r="B1566" s="179">
        <v>2021</v>
      </c>
      <c r="C1566" s="179">
        <v>3</v>
      </c>
      <c r="D1566" s="39" t="str">
        <f t="shared" si="367"/>
        <v>Q4</v>
      </c>
      <c r="E1566" s="13" t="s">
        <v>40</v>
      </c>
      <c r="F1566" s="179">
        <v>2021</v>
      </c>
      <c r="G1566" s="179">
        <v>5</v>
      </c>
      <c r="H1566" s="191"/>
      <c r="I1566" s="39" t="str">
        <f t="shared" si="370"/>
        <v>Q1</v>
      </c>
      <c r="J1566" s="191" t="s">
        <v>1645</v>
      </c>
      <c r="K1566" s="191" t="s">
        <v>1646</v>
      </c>
      <c r="L1566" s="17" t="s">
        <v>54</v>
      </c>
      <c r="M1566" s="13" t="s">
        <v>46</v>
      </c>
      <c r="N1566" s="13">
        <v>1</v>
      </c>
      <c r="O1566" s="13"/>
      <c r="P1566" s="39" t="str">
        <f t="shared" si="371"/>
        <v>MAIN UNIT</v>
      </c>
      <c r="Q1566" s="13" t="s">
        <v>55</v>
      </c>
      <c r="R1566" s="13" t="s">
        <v>48</v>
      </c>
      <c r="S1566" s="13" t="s">
        <v>38</v>
      </c>
      <c r="T1566" s="13" t="s">
        <v>324</v>
      </c>
      <c r="U1566" s="13" t="s">
        <v>136</v>
      </c>
      <c r="V1566" s="13" t="s">
        <v>121</v>
      </c>
      <c r="W1566" s="13" t="s">
        <v>50</v>
      </c>
      <c r="X1566" s="192">
        <v>772600</v>
      </c>
      <c r="Y1566" s="196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85">
        <f t="shared" si="372"/>
        <v>132033.92141592922</v>
      </c>
      <c r="AD1566" s="141">
        <v>0.16159999999999999</v>
      </c>
      <c r="AE1566" s="186">
        <f t="shared" si="373"/>
        <v>1</v>
      </c>
      <c r="AF1566" s="186">
        <f>IF(AND(COUNTIFS($J$18:J1566,J1566)=1,AE1566=1),1,"")</f>
        <v>1</v>
      </c>
      <c r="AG1566" s="186">
        <f>IF(C1566="","",IF(AND(COUNTIFS($J$18:J1566,J1566)=1,C1566&lt;&gt;""),1,""))</f>
        <v>1</v>
      </c>
      <c r="AH1566" s="186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214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35</v>
      </c>
      <c r="B1567" s="179">
        <v>2021</v>
      </c>
      <c r="C1567" s="179">
        <v>3</v>
      </c>
      <c r="D1567" s="39" t="str">
        <f t="shared" si="367"/>
        <v>Q4</v>
      </c>
      <c r="E1567" s="13" t="s">
        <v>40</v>
      </c>
      <c r="F1567" s="179">
        <v>2021</v>
      </c>
      <c r="G1567" s="179">
        <v>5</v>
      </c>
      <c r="H1567" s="191"/>
      <c r="I1567" s="39" t="str">
        <f t="shared" si="370"/>
        <v>Q1</v>
      </c>
      <c r="J1567" s="191" t="s">
        <v>1647</v>
      </c>
      <c r="K1567" s="191" t="s">
        <v>1648</v>
      </c>
      <c r="L1567" s="17" t="s">
        <v>54</v>
      </c>
      <c r="M1567" s="13" t="s">
        <v>46</v>
      </c>
      <c r="N1567" s="13">
        <v>1</v>
      </c>
      <c r="O1567" s="13"/>
      <c r="P1567" s="39" t="str">
        <f t="shared" si="371"/>
        <v>MAIN UNIT</v>
      </c>
      <c r="Q1567" s="13" t="s">
        <v>55</v>
      </c>
      <c r="R1567" s="13" t="s">
        <v>48</v>
      </c>
      <c r="S1567" s="13" t="s">
        <v>37</v>
      </c>
      <c r="T1567" s="13" t="s">
        <v>74</v>
      </c>
      <c r="U1567" s="13" t="s">
        <v>57</v>
      </c>
      <c r="V1567" s="13" t="s">
        <v>1314</v>
      </c>
      <c r="W1567" s="13" t="s">
        <v>50</v>
      </c>
      <c r="X1567" s="192">
        <v>619350</v>
      </c>
      <c r="Y1567" s="196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85">
        <f t="shared" si="372"/>
        <v>112328.44015486728</v>
      </c>
      <c r="AD1567" s="141">
        <v>0.17150000000000001</v>
      </c>
      <c r="AE1567" s="186">
        <f t="shared" si="373"/>
        <v>1</v>
      </c>
      <c r="AF1567" s="186">
        <f>IF(AND(COUNTIFS($J$18:J1567,J1567)=1,AE1567=1),1,"")</f>
        <v>1</v>
      </c>
      <c r="AG1567" s="186">
        <f>IF(C1567="","",IF(AND(COUNTIFS($J$18:J1567,J1567)=1,C1567&lt;&gt;""),1,""))</f>
        <v>1</v>
      </c>
      <c r="AH1567" s="186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214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35</v>
      </c>
      <c r="B1568" s="179">
        <v>2021</v>
      </c>
      <c r="C1568" s="179">
        <v>3</v>
      </c>
      <c r="D1568" s="39" t="str">
        <f t="shared" si="367"/>
        <v>Q4</v>
      </c>
      <c r="E1568" s="13" t="s">
        <v>40</v>
      </c>
      <c r="F1568" s="179">
        <v>2021</v>
      </c>
      <c r="G1568" s="179">
        <v>5</v>
      </c>
      <c r="H1568" s="191"/>
      <c r="I1568" s="39" t="str">
        <f t="shared" si="370"/>
        <v>Q1</v>
      </c>
      <c r="J1568" s="191" t="s">
        <v>1647</v>
      </c>
      <c r="K1568" s="191" t="s">
        <v>1648</v>
      </c>
      <c r="L1568" s="17" t="s">
        <v>54</v>
      </c>
      <c r="M1568" s="13" t="s">
        <v>46</v>
      </c>
      <c r="N1568" s="13">
        <v>1</v>
      </c>
      <c r="O1568" s="13"/>
      <c r="P1568" s="39" t="str">
        <f t="shared" si="371"/>
        <v>MAIN UNIT</v>
      </c>
      <c r="Q1568" s="13" t="s">
        <v>55</v>
      </c>
      <c r="R1568" s="13" t="s">
        <v>48</v>
      </c>
      <c r="S1568" s="13" t="s">
        <v>37</v>
      </c>
      <c r="T1568" s="13" t="s">
        <v>74</v>
      </c>
      <c r="U1568" s="13" t="s">
        <v>57</v>
      </c>
      <c r="V1568" s="13" t="s">
        <v>1314</v>
      </c>
      <c r="W1568" s="13" t="s">
        <v>50</v>
      </c>
      <c r="X1568" s="192">
        <v>619350</v>
      </c>
      <c r="Y1568" s="196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85">
        <f t="shared" si="372"/>
        <v>112328.44015486728</v>
      </c>
      <c r="AD1568" s="141">
        <v>0.17150000000000001</v>
      </c>
      <c r="AE1568" s="186">
        <f t="shared" si="373"/>
        <v>1</v>
      </c>
      <c r="AF1568" s="186" t="str">
        <f>IF(AND(COUNTIFS($J$18:J1568,J1568)=1,AE1568=1),1,"")</f>
        <v/>
      </c>
      <c r="AG1568" s="186" t="str">
        <f>IF(C1568="","",IF(AND(COUNTIFS($J$18:J1568,J1568)=1,C1568&lt;&gt;""),1,""))</f>
        <v/>
      </c>
      <c r="AH1568" s="186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214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35</v>
      </c>
      <c r="B1569" s="179">
        <v>2021</v>
      </c>
      <c r="C1569" s="179">
        <v>3</v>
      </c>
      <c r="D1569" s="39" t="str">
        <f t="shared" si="367"/>
        <v>Q4</v>
      </c>
      <c r="E1569" s="13" t="s">
        <v>40</v>
      </c>
      <c r="F1569" s="179">
        <v>2021</v>
      </c>
      <c r="G1569" s="179">
        <v>5</v>
      </c>
      <c r="H1569" s="191"/>
      <c r="I1569" s="39" t="str">
        <f t="shared" si="370"/>
        <v>Q1</v>
      </c>
      <c r="J1569" s="191" t="s">
        <v>1647</v>
      </c>
      <c r="K1569" s="191" t="s">
        <v>1648</v>
      </c>
      <c r="L1569" s="17" t="s">
        <v>54</v>
      </c>
      <c r="M1569" s="13" t="s">
        <v>46</v>
      </c>
      <c r="N1569" s="13">
        <v>1</v>
      </c>
      <c r="O1569" s="13"/>
      <c r="P1569" s="39" t="str">
        <f t="shared" si="371"/>
        <v>MAIN UNIT</v>
      </c>
      <c r="Q1569" s="13" t="s">
        <v>55</v>
      </c>
      <c r="R1569" s="13" t="s">
        <v>48</v>
      </c>
      <c r="S1569" s="13" t="s">
        <v>37</v>
      </c>
      <c r="T1569" s="13" t="s">
        <v>74</v>
      </c>
      <c r="U1569" s="13" t="s">
        <v>57</v>
      </c>
      <c r="V1569" s="13" t="s">
        <v>1314</v>
      </c>
      <c r="W1569" s="13" t="s">
        <v>50</v>
      </c>
      <c r="X1569" s="192">
        <v>619350</v>
      </c>
      <c r="Y1569" s="196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85">
        <f t="shared" si="372"/>
        <v>112328.44015486728</v>
      </c>
      <c r="AD1569" s="141">
        <v>0.17150000000000001</v>
      </c>
      <c r="AE1569" s="186">
        <f t="shared" si="373"/>
        <v>1</v>
      </c>
      <c r="AF1569" s="186" t="str">
        <f>IF(AND(COUNTIFS($J$18:J1569,J1569)=1,AE1569=1),1,"")</f>
        <v/>
      </c>
      <c r="AG1569" s="186" t="str">
        <f>IF(C1569="","",IF(AND(COUNTIFS($J$18:J1569,J1569)=1,C1569&lt;&gt;""),1,""))</f>
        <v/>
      </c>
      <c r="AH1569" s="186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214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35</v>
      </c>
      <c r="B1570" s="179">
        <v>2021</v>
      </c>
      <c r="C1570" s="179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40</v>
      </c>
      <c r="F1570" s="179">
        <v>2021</v>
      </c>
      <c r="G1570" s="179">
        <v>5</v>
      </c>
      <c r="H1570" s="191"/>
      <c r="I1570" s="39" t="str">
        <f t="shared" si="370"/>
        <v>Q1</v>
      </c>
      <c r="J1570" s="191" t="s">
        <v>1647</v>
      </c>
      <c r="K1570" s="191" t="s">
        <v>1648</v>
      </c>
      <c r="L1570" s="17" t="s">
        <v>54</v>
      </c>
      <c r="M1570" s="13" t="s">
        <v>46</v>
      </c>
      <c r="N1570" s="13">
        <v>1</v>
      </c>
      <c r="O1570" s="13"/>
      <c r="P1570" s="39" t="str">
        <f t="shared" si="371"/>
        <v>MAIN UNIT</v>
      </c>
      <c r="Q1570" s="13" t="s">
        <v>55</v>
      </c>
      <c r="R1570" s="13" t="s">
        <v>48</v>
      </c>
      <c r="S1570" s="13" t="s">
        <v>37</v>
      </c>
      <c r="T1570" s="13" t="s">
        <v>74</v>
      </c>
      <c r="U1570" s="13" t="s">
        <v>57</v>
      </c>
      <c r="V1570" s="13" t="s">
        <v>1314</v>
      </c>
      <c r="W1570" s="13" t="s">
        <v>50</v>
      </c>
      <c r="X1570" s="192">
        <v>619350</v>
      </c>
      <c r="Y1570" s="196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85">
        <f t="shared" si="372"/>
        <v>112328.44015486728</v>
      </c>
      <c r="AD1570" s="141">
        <v>0.17150000000000001</v>
      </c>
      <c r="AE1570" s="186">
        <f t="shared" si="373"/>
        <v>1</v>
      </c>
      <c r="AF1570" s="186" t="str">
        <f>IF(AND(COUNTIFS($J$18:J1570,J1570)=1,AE1570=1),1,"")</f>
        <v/>
      </c>
      <c r="AG1570" s="186" t="str">
        <f>IF(C1570="","",IF(AND(COUNTIFS($J$18:J1570,J1570)=1,C1570&lt;&gt;""),1,""))</f>
        <v/>
      </c>
      <c r="AH1570" s="186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214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35</v>
      </c>
      <c r="B1571" s="179">
        <v>2021</v>
      </c>
      <c r="C1571" s="179">
        <v>3</v>
      </c>
      <c r="D1571" s="39" t="str">
        <f t="shared" si="383"/>
        <v>Q4</v>
      </c>
      <c r="E1571" s="13" t="s">
        <v>40</v>
      </c>
      <c r="F1571" s="179">
        <v>2021</v>
      </c>
      <c r="G1571" s="179">
        <v>5</v>
      </c>
      <c r="H1571" s="191"/>
      <c r="I1571" s="39" t="str">
        <f t="shared" si="370"/>
        <v>Q1</v>
      </c>
      <c r="J1571" s="191" t="s">
        <v>1649</v>
      </c>
      <c r="K1571" s="191" t="s">
        <v>238</v>
      </c>
      <c r="L1571" s="17" t="s">
        <v>78</v>
      </c>
      <c r="M1571" s="13" t="s">
        <v>46</v>
      </c>
      <c r="N1571" s="13">
        <v>1</v>
      </c>
      <c r="O1571" s="13"/>
      <c r="P1571" s="39" t="str">
        <f t="shared" si="371"/>
        <v>MAIN UNIT</v>
      </c>
      <c r="Q1571" s="13" t="s">
        <v>47</v>
      </c>
      <c r="R1571" s="13" t="s">
        <v>48</v>
      </c>
      <c r="S1571" s="13" t="s">
        <v>37</v>
      </c>
      <c r="T1571" s="13" t="s">
        <v>87</v>
      </c>
      <c r="U1571" s="13" t="s">
        <v>57</v>
      </c>
      <c r="V1571" s="13" t="s">
        <v>58</v>
      </c>
      <c r="W1571" s="13" t="s">
        <v>50</v>
      </c>
      <c r="X1571" s="192">
        <v>985000</v>
      </c>
      <c r="Y1571" s="196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85">
        <f t="shared" si="372"/>
        <v>126665.76991150445</v>
      </c>
      <c r="AD1571" s="141">
        <v>0.1216</v>
      </c>
      <c r="AE1571" s="186">
        <f t="shared" si="373"/>
        <v>0</v>
      </c>
      <c r="AF1571" s="186" t="str">
        <f>IF(AND(COUNTIFS($J$18:J1571,J1571)=1,AE1571=1),1,"")</f>
        <v/>
      </c>
      <c r="AG1571" s="186">
        <f>IF(C1571="","",IF(AND(COUNTIFS($J$18:J1571,J1571)=1,C1571&lt;&gt;""),1,""))</f>
        <v>1</v>
      </c>
      <c r="AH1571" s="186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214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35</v>
      </c>
      <c r="B1572" s="179">
        <v>2021</v>
      </c>
      <c r="C1572" s="179">
        <v>3</v>
      </c>
      <c r="D1572" s="39" t="str">
        <f t="shared" si="383"/>
        <v>Q4</v>
      </c>
      <c r="E1572" s="13" t="s">
        <v>40</v>
      </c>
      <c r="F1572" s="179">
        <v>2021</v>
      </c>
      <c r="G1572" s="179">
        <v>5</v>
      </c>
      <c r="H1572" s="191"/>
      <c r="I1572" s="39" t="str">
        <f t="shared" si="370"/>
        <v>Q1</v>
      </c>
      <c r="J1572" s="191" t="s">
        <v>1650</v>
      </c>
      <c r="K1572" s="191" t="s">
        <v>1125</v>
      </c>
      <c r="L1572" s="17" t="s">
        <v>78</v>
      </c>
      <c r="M1572" s="13" t="s">
        <v>46</v>
      </c>
      <c r="N1572" s="13">
        <v>1</v>
      </c>
      <c r="O1572" s="13"/>
      <c r="P1572" s="39" t="str">
        <f t="shared" si="371"/>
        <v>MAIN UNIT</v>
      </c>
      <c r="Q1572" s="13" t="s">
        <v>47</v>
      </c>
      <c r="R1572" s="13" t="s">
        <v>48</v>
      </c>
      <c r="S1572" s="13" t="s">
        <v>36</v>
      </c>
      <c r="T1572" s="13" t="s">
        <v>64</v>
      </c>
      <c r="U1572" s="13" t="s">
        <v>65</v>
      </c>
      <c r="V1572" s="13" t="s">
        <v>439</v>
      </c>
      <c r="W1572" s="13" t="s">
        <v>95</v>
      </c>
      <c r="X1572" s="192">
        <v>13193000</v>
      </c>
      <c r="Y1572" s="196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85">
        <f t="shared" si="372"/>
        <v>129660.80400000002</v>
      </c>
      <c r="AD1572" s="141">
        <v>0.13500000000000001</v>
      </c>
      <c r="AE1572" s="186">
        <f t="shared" si="373"/>
        <v>0</v>
      </c>
      <c r="AF1572" s="186" t="str">
        <f>IF(AND(COUNTIFS($J$18:J1572,J1572)=1,AE1572=1),1,"")</f>
        <v/>
      </c>
      <c r="AG1572" s="186">
        <f>IF(C1572="","",IF(AND(COUNTIFS($J$18:J1572,J1572)=1,C1572&lt;&gt;""),1,""))</f>
        <v>1</v>
      </c>
      <c r="AH1572" s="186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214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35</v>
      </c>
      <c r="B1573" s="179">
        <v>2021</v>
      </c>
      <c r="C1573" s="179">
        <v>3</v>
      </c>
      <c r="D1573" s="39" t="str">
        <f t="shared" si="383"/>
        <v>Q4</v>
      </c>
      <c r="E1573" s="13" t="s">
        <v>40</v>
      </c>
      <c r="F1573" s="179">
        <v>2021</v>
      </c>
      <c r="G1573" s="179">
        <v>5</v>
      </c>
      <c r="H1573" s="191"/>
      <c r="I1573" s="39" t="str">
        <f t="shared" si="370"/>
        <v>Q1</v>
      </c>
      <c r="J1573" s="191" t="s">
        <v>1651</v>
      </c>
      <c r="K1573" s="191" t="s">
        <v>1652</v>
      </c>
      <c r="L1573" s="17" t="s">
        <v>78</v>
      </c>
      <c r="M1573" s="13" t="s">
        <v>46</v>
      </c>
      <c r="N1573" s="13">
        <v>1</v>
      </c>
      <c r="O1573" s="13"/>
      <c r="P1573" s="39" t="str">
        <f t="shared" si="371"/>
        <v>MAIN UNIT</v>
      </c>
      <c r="Q1573" s="13" t="s">
        <v>47</v>
      </c>
      <c r="R1573" s="13" t="s">
        <v>48</v>
      </c>
      <c r="S1573" s="13" t="s">
        <v>36</v>
      </c>
      <c r="T1573" s="13" t="s">
        <v>64</v>
      </c>
      <c r="U1573" s="13" t="s">
        <v>65</v>
      </c>
      <c r="V1573" s="13" t="s">
        <v>1430</v>
      </c>
      <c r="W1573" s="13" t="s">
        <v>95</v>
      </c>
      <c r="X1573" s="192">
        <v>13250000</v>
      </c>
      <c r="Y1573" s="196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85">
        <f t="shared" si="372"/>
        <v>132053.74</v>
      </c>
      <c r="AD1573" s="141">
        <v>0.13689999999999999</v>
      </c>
      <c r="AE1573" s="186">
        <f t="shared" si="373"/>
        <v>0</v>
      </c>
      <c r="AF1573" s="186" t="str">
        <f>IF(AND(COUNTIFS($J$18:J1573,J1573)=1,AE1573=1),1,"")</f>
        <v/>
      </c>
      <c r="AG1573" s="186">
        <f>IF(C1573="","",IF(AND(COUNTIFS($J$18:J1573,J1573)=1,C1573&lt;&gt;""),1,""))</f>
        <v>1</v>
      </c>
      <c r="AH1573" s="186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214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35</v>
      </c>
      <c r="B1574" s="179">
        <v>2021</v>
      </c>
      <c r="C1574" s="179">
        <v>3</v>
      </c>
      <c r="D1574" s="39" t="str">
        <f t="shared" si="383"/>
        <v>Q4</v>
      </c>
      <c r="E1574" s="13" t="s">
        <v>40</v>
      </c>
      <c r="F1574" s="179">
        <v>2021</v>
      </c>
      <c r="G1574" s="179">
        <v>5</v>
      </c>
      <c r="H1574" s="191"/>
      <c r="I1574" s="39" t="str">
        <f t="shared" si="370"/>
        <v>Q1</v>
      </c>
      <c r="J1574" s="191" t="s">
        <v>1651</v>
      </c>
      <c r="K1574" s="191" t="s">
        <v>1652</v>
      </c>
      <c r="L1574" s="17" t="s">
        <v>78</v>
      </c>
      <c r="M1574" s="13" t="s">
        <v>46</v>
      </c>
      <c r="N1574" s="13">
        <v>1</v>
      </c>
      <c r="O1574" s="13"/>
      <c r="P1574" s="39" t="str">
        <f t="shared" si="371"/>
        <v>MAIN UNIT</v>
      </c>
      <c r="Q1574" s="13" t="s">
        <v>47</v>
      </c>
      <c r="R1574" s="13" t="s">
        <v>48</v>
      </c>
      <c r="S1574" s="13" t="s">
        <v>36</v>
      </c>
      <c r="T1574" s="13" t="s">
        <v>64</v>
      </c>
      <c r="U1574" s="13" t="s">
        <v>65</v>
      </c>
      <c r="V1574" s="13" t="s">
        <v>1430</v>
      </c>
      <c r="W1574" s="13" t="s">
        <v>95</v>
      </c>
      <c r="X1574" s="192">
        <v>13250000</v>
      </c>
      <c r="Y1574" s="196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85">
        <f t="shared" si="372"/>
        <v>132053.74</v>
      </c>
      <c r="AD1574" s="141">
        <v>0.13689999999999999</v>
      </c>
      <c r="AE1574" s="186">
        <f t="shared" si="373"/>
        <v>0</v>
      </c>
      <c r="AF1574" s="186" t="str">
        <f>IF(AND(COUNTIFS($J$18:J1574,J1574)=1,AE1574=1),1,"")</f>
        <v/>
      </c>
      <c r="AG1574" s="186" t="str">
        <f>IF(C1574="","",IF(AND(COUNTIFS($J$18:J1574,J1574)=1,C1574&lt;&gt;""),1,""))</f>
        <v/>
      </c>
      <c r="AH1574" s="186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214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35</v>
      </c>
      <c r="B1575" s="179">
        <v>2021</v>
      </c>
      <c r="C1575" s="179">
        <v>2</v>
      </c>
      <c r="D1575" s="39" t="str">
        <f t="shared" si="383"/>
        <v>Q4</v>
      </c>
      <c r="E1575" s="13" t="s">
        <v>40</v>
      </c>
      <c r="F1575" s="179">
        <v>2021</v>
      </c>
      <c r="G1575" s="179">
        <v>5</v>
      </c>
      <c r="H1575" s="191"/>
      <c r="I1575" s="39" t="str">
        <f t="shared" si="370"/>
        <v>Q1</v>
      </c>
      <c r="J1575" s="191" t="s">
        <v>1653</v>
      </c>
      <c r="K1575" s="191" t="s">
        <v>1654</v>
      </c>
      <c r="L1575" s="17" t="s">
        <v>54</v>
      </c>
      <c r="M1575" s="13" t="s">
        <v>46</v>
      </c>
      <c r="N1575" s="13">
        <v>1</v>
      </c>
      <c r="O1575" s="13"/>
      <c r="P1575" s="39" t="str">
        <f t="shared" si="371"/>
        <v>MAIN UNIT</v>
      </c>
      <c r="Q1575" s="13" t="s">
        <v>55</v>
      </c>
      <c r="R1575" s="13" t="s">
        <v>48</v>
      </c>
      <c r="S1575" s="13" t="s">
        <v>37</v>
      </c>
      <c r="T1575" s="13" t="s">
        <v>74</v>
      </c>
      <c r="U1575" s="13" t="s">
        <v>57</v>
      </c>
      <c r="V1575" s="13" t="s">
        <v>927</v>
      </c>
      <c r="W1575" s="13" t="s">
        <v>50</v>
      </c>
      <c r="X1575" s="192">
        <v>620000</v>
      </c>
      <c r="Y1575" s="196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85">
        <f t="shared" si="372"/>
        <v>118216.16814159293</v>
      </c>
      <c r="AD1575" s="141">
        <v>0.18029999999999999</v>
      </c>
      <c r="AE1575" s="186">
        <f t="shared" si="373"/>
        <v>1</v>
      </c>
      <c r="AF1575" s="186">
        <f>IF(AND(COUNTIFS($J$18:J1575,J1575)=1,AE1575=1),1,"")</f>
        <v>1</v>
      </c>
      <c r="AG1575" s="186">
        <f>IF(C1575="","",IF(AND(COUNTIFS($J$18:J1575,J1575)=1,C1575&lt;&gt;""),1,""))</f>
        <v>1</v>
      </c>
      <c r="AH1575" s="186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214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35</v>
      </c>
      <c r="B1576" s="179">
        <v>2021</v>
      </c>
      <c r="C1576" s="179">
        <v>3</v>
      </c>
      <c r="D1576" s="39" t="str">
        <f t="shared" si="383"/>
        <v>Q4</v>
      </c>
      <c r="E1576" s="13" t="s">
        <v>40</v>
      </c>
      <c r="F1576" s="179">
        <v>2021</v>
      </c>
      <c r="G1576" s="179">
        <v>5</v>
      </c>
      <c r="H1576" s="191"/>
      <c r="I1576" s="39" t="str">
        <f t="shared" si="370"/>
        <v>Q1</v>
      </c>
      <c r="J1576" s="191" t="s">
        <v>1655</v>
      </c>
      <c r="K1576" s="191" t="s">
        <v>466</v>
      </c>
      <c r="L1576" s="17" t="s">
        <v>78</v>
      </c>
      <c r="M1576" s="13" t="s">
        <v>46</v>
      </c>
      <c r="N1576" s="13">
        <v>1</v>
      </c>
      <c r="O1576" s="13"/>
      <c r="P1576" s="39" t="str">
        <f t="shared" si="371"/>
        <v>MAIN UNIT</v>
      </c>
      <c r="Q1576" s="13" t="s">
        <v>47</v>
      </c>
      <c r="R1576" s="13" t="s">
        <v>48</v>
      </c>
      <c r="S1576" s="13" t="s">
        <v>36</v>
      </c>
      <c r="T1576" s="13" t="s">
        <v>64</v>
      </c>
      <c r="U1576" s="13" t="s">
        <v>65</v>
      </c>
      <c r="V1576" s="13" t="s">
        <v>1430</v>
      </c>
      <c r="W1576" s="13" t="s">
        <v>95</v>
      </c>
      <c r="X1576" s="192">
        <v>13000000</v>
      </c>
      <c r="Y1576" s="196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85">
        <f t="shared" si="372"/>
        <v>155777.44</v>
      </c>
      <c r="AD1576" s="141">
        <v>0.1646</v>
      </c>
      <c r="AE1576" s="186">
        <f t="shared" si="373"/>
        <v>0</v>
      </c>
      <c r="AF1576" s="186" t="str">
        <f>IF(AND(COUNTIFS($J$18:J1576,J1576)=1,AE1576=1),1,"")</f>
        <v/>
      </c>
      <c r="AG1576" s="186">
        <f>IF(C1576="","",IF(AND(COUNTIFS($J$18:J1576,J1576)=1,C1576&lt;&gt;""),1,""))</f>
        <v>1</v>
      </c>
      <c r="AH1576" s="186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214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35</v>
      </c>
      <c r="B1577" s="179">
        <v>2021</v>
      </c>
      <c r="C1577" s="179">
        <v>3</v>
      </c>
      <c r="D1577" s="39" t="str">
        <f t="shared" si="383"/>
        <v>Q4</v>
      </c>
      <c r="E1577" s="13" t="s">
        <v>40</v>
      </c>
      <c r="F1577" s="179">
        <v>2021</v>
      </c>
      <c r="G1577" s="179">
        <v>5</v>
      </c>
      <c r="H1577" s="191"/>
      <c r="I1577" s="39" t="str">
        <f t="shared" si="370"/>
        <v>Q1</v>
      </c>
      <c r="J1577" s="191" t="s">
        <v>1656</v>
      </c>
      <c r="K1577" s="191" t="s">
        <v>1657</v>
      </c>
      <c r="L1577" s="17" t="s">
        <v>54</v>
      </c>
      <c r="M1577" s="13" t="s">
        <v>46</v>
      </c>
      <c r="N1577" s="13">
        <v>1</v>
      </c>
      <c r="O1577" s="13"/>
      <c r="P1577" s="39" t="str">
        <f t="shared" si="371"/>
        <v>MAIN UNIT</v>
      </c>
      <c r="Q1577" s="13" t="s">
        <v>55</v>
      </c>
      <c r="R1577" s="13" t="s">
        <v>48</v>
      </c>
      <c r="S1577" s="13" t="s">
        <v>36</v>
      </c>
      <c r="T1577" s="13" t="s">
        <v>64</v>
      </c>
      <c r="U1577" s="13" t="s">
        <v>65</v>
      </c>
      <c r="V1577" s="13" t="s">
        <v>66</v>
      </c>
      <c r="W1577" s="13" t="s">
        <v>95</v>
      </c>
      <c r="X1577" s="192">
        <v>10540000</v>
      </c>
      <c r="Y1577" s="196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85">
        <f t="shared" si="372"/>
        <v>198964.00159999999</v>
      </c>
      <c r="AD1577" s="141">
        <v>0.25929999999999997</v>
      </c>
      <c r="AE1577" s="186">
        <f t="shared" si="373"/>
        <v>1</v>
      </c>
      <c r="AF1577" s="186">
        <f>IF(AND(COUNTIFS($J$18:J1577,J1577)=1,AE1577=1),1,"")</f>
        <v>1</v>
      </c>
      <c r="AG1577" s="186">
        <f>IF(C1577="","",IF(AND(COUNTIFS($J$18:J1577,J1577)=1,C1577&lt;&gt;""),1,""))</f>
        <v>1</v>
      </c>
      <c r="AH1577" s="186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214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40</v>
      </c>
      <c r="B1578" s="179">
        <v>2021</v>
      </c>
      <c r="C1578" s="179">
        <v>4</v>
      </c>
      <c r="D1578" s="39" t="str">
        <f t="shared" si="383"/>
        <v>Q1</v>
      </c>
      <c r="E1578" s="13" t="s">
        <v>40</v>
      </c>
      <c r="F1578" s="179">
        <v>2021</v>
      </c>
      <c r="G1578" s="179">
        <v>5</v>
      </c>
      <c r="H1578" s="191"/>
      <c r="I1578" s="39" t="str">
        <f t="shared" si="370"/>
        <v>Q1</v>
      </c>
      <c r="J1578" s="191" t="s">
        <v>1658</v>
      </c>
      <c r="K1578" s="191" t="s">
        <v>901</v>
      </c>
      <c r="L1578" s="17" t="s">
        <v>78</v>
      </c>
      <c r="M1578" s="13" t="s">
        <v>46</v>
      </c>
      <c r="N1578" s="13">
        <v>1</v>
      </c>
      <c r="O1578" s="13"/>
      <c r="P1578" s="39" t="str">
        <f t="shared" si="371"/>
        <v>MAIN UNIT</v>
      </c>
      <c r="Q1578" s="13" t="s">
        <v>47</v>
      </c>
      <c r="R1578" s="13" t="s">
        <v>48</v>
      </c>
      <c r="S1578" s="13" t="s">
        <v>36</v>
      </c>
      <c r="T1578" s="13" t="s">
        <v>64</v>
      </c>
      <c r="U1578" s="13" t="s">
        <v>65</v>
      </c>
      <c r="V1578" s="13" t="s">
        <v>98</v>
      </c>
      <c r="W1578" s="13" t="s">
        <v>95</v>
      </c>
      <c r="X1578" s="192">
        <v>12500000</v>
      </c>
      <c r="Y1578" s="196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85">
        <f t="shared" si="372"/>
        <v>145600</v>
      </c>
      <c r="AD1578" s="141">
        <v>0.16</v>
      </c>
      <c r="AE1578" s="186">
        <f t="shared" si="373"/>
        <v>0</v>
      </c>
      <c r="AF1578" s="186" t="str">
        <f>IF(AND(COUNTIFS($J$18:J1578,J1578)=1,AE1578=1),1,"")</f>
        <v/>
      </c>
      <c r="AG1578" s="186">
        <f>IF(C1578="","",IF(AND(COUNTIFS($J$18:J1578,J1578)=1,C1578&lt;&gt;""),1,""))</f>
        <v>1</v>
      </c>
      <c r="AH1578" s="186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214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40</v>
      </c>
      <c r="B1579" s="179">
        <v>2021</v>
      </c>
      <c r="C1579" s="179">
        <v>4</v>
      </c>
      <c r="D1579" s="39" t="str">
        <f t="shared" si="383"/>
        <v>Q1</v>
      </c>
      <c r="E1579" s="13" t="s">
        <v>40</v>
      </c>
      <c r="F1579" s="179">
        <v>2021</v>
      </c>
      <c r="G1579" s="179">
        <v>5</v>
      </c>
      <c r="H1579" s="191"/>
      <c r="I1579" s="39" t="str">
        <f t="shared" si="370"/>
        <v>Q1</v>
      </c>
      <c r="J1579" s="191" t="s">
        <v>1658</v>
      </c>
      <c r="K1579" s="191" t="s">
        <v>901</v>
      </c>
      <c r="L1579" s="17" t="s">
        <v>54</v>
      </c>
      <c r="M1579" s="13" t="s">
        <v>46</v>
      </c>
      <c r="N1579" s="13">
        <v>1</v>
      </c>
      <c r="O1579" s="13"/>
      <c r="P1579" s="39" t="str">
        <f t="shared" si="371"/>
        <v>MAIN UNIT</v>
      </c>
      <c r="Q1579" s="13" t="s">
        <v>47</v>
      </c>
      <c r="R1579" s="13" t="s">
        <v>48</v>
      </c>
      <c r="S1579" s="13" t="s">
        <v>36</v>
      </c>
      <c r="T1579" s="13" t="s">
        <v>64</v>
      </c>
      <c r="U1579" s="13" t="s">
        <v>65</v>
      </c>
      <c r="V1579" s="13" t="s">
        <v>98</v>
      </c>
      <c r="W1579" s="13" t="s">
        <v>95</v>
      </c>
      <c r="X1579" s="192">
        <v>8353000</v>
      </c>
      <c r="Y1579" s="196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85">
        <f t="shared" si="372"/>
        <v>97295.744000000006</v>
      </c>
      <c r="AD1579" s="141">
        <v>0.16</v>
      </c>
      <c r="AE1579" s="186">
        <f t="shared" si="373"/>
        <v>0</v>
      </c>
      <c r="AF1579" s="186" t="str">
        <f>IF(AND(COUNTIFS($J$18:J1579,J1579)=1,AE1579=1),1,"")</f>
        <v/>
      </c>
      <c r="AG1579" s="186" t="str">
        <f>IF(C1579="","",IF(AND(COUNTIFS($J$18:J1579,J1579)=1,C1579&lt;&gt;""),1,""))</f>
        <v/>
      </c>
      <c r="AH1579" s="186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214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40</v>
      </c>
      <c r="B1580" s="179">
        <v>2021</v>
      </c>
      <c r="C1580" s="179">
        <v>4</v>
      </c>
      <c r="D1580" s="39" t="str">
        <f t="shared" si="383"/>
        <v>Q1</v>
      </c>
      <c r="E1580" s="13" t="s">
        <v>40</v>
      </c>
      <c r="F1580" s="179">
        <v>2021</v>
      </c>
      <c r="G1580" s="179">
        <v>5</v>
      </c>
      <c r="H1580" s="191"/>
      <c r="I1580" s="39" t="str">
        <f t="shared" si="370"/>
        <v>Q1</v>
      </c>
      <c r="J1580" s="191" t="s">
        <v>1658</v>
      </c>
      <c r="K1580" s="191" t="s">
        <v>901</v>
      </c>
      <c r="L1580" s="17" t="s">
        <v>54</v>
      </c>
      <c r="M1580" s="13" t="s">
        <v>46</v>
      </c>
      <c r="N1580" s="13">
        <v>1</v>
      </c>
      <c r="O1580" s="13"/>
      <c r="P1580" s="39" t="str">
        <f t="shared" si="371"/>
        <v>MAIN UNIT</v>
      </c>
      <c r="Q1580" s="13" t="s">
        <v>47</v>
      </c>
      <c r="R1580" s="13" t="s">
        <v>48</v>
      </c>
      <c r="S1580" s="13" t="s">
        <v>36</v>
      </c>
      <c r="T1580" s="13" t="s">
        <v>64</v>
      </c>
      <c r="U1580" s="13" t="s">
        <v>65</v>
      </c>
      <c r="V1580" s="13" t="s">
        <v>98</v>
      </c>
      <c r="W1580" s="13" t="s">
        <v>95</v>
      </c>
      <c r="X1580" s="192">
        <v>8353000</v>
      </c>
      <c r="Y1580" s="196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85">
        <f t="shared" si="372"/>
        <v>97295.744000000006</v>
      </c>
      <c r="AD1580" s="141">
        <v>0.16</v>
      </c>
      <c r="AE1580" s="186">
        <f t="shared" si="373"/>
        <v>0</v>
      </c>
      <c r="AF1580" s="186" t="str">
        <f>IF(AND(COUNTIFS($J$18:J1580,J1580)=1,AE1580=1),1,"")</f>
        <v/>
      </c>
      <c r="AG1580" s="186" t="str">
        <f>IF(C1580="","",IF(AND(COUNTIFS($J$18:J1580,J1580)=1,C1580&lt;&gt;""),1,""))</f>
        <v/>
      </c>
      <c r="AH1580" s="186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214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40</v>
      </c>
      <c r="B1581" s="179">
        <v>2021</v>
      </c>
      <c r="C1581" s="179">
        <v>4</v>
      </c>
      <c r="D1581" s="39" t="str">
        <f t="shared" si="383"/>
        <v>Q1</v>
      </c>
      <c r="E1581" s="13" t="s">
        <v>40</v>
      </c>
      <c r="F1581" s="179">
        <v>2021</v>
      </c>
      <c r="G1581" s="179">
        <v>5</v>
      </c>
      <c r="H1581" s="191"/>
      <c r="I1581" s="39" t="str">
        <f t="shared" si="370"/>
        <v>Q1</v>
      </c>
      <c r="J1581" s="191" t="s">
        <v>1659</v>
      </c>
      <c r="K1581" s="191" t="s">
        <v>1660</v>
      </c>
      <c r="L1581" s="17" t="s">
        <v>78</v>
      </c>
      <c r="M1581" s="13" t="s">
        <v>46</v>
      </c>
      <c r="N1581" s="13">
        <v>1</v>
      </c>
      <c r="O1581" s="13"/>
      <c r="P1581" s="39" t="str">
        <f t="shared" si="371"/>
        <v>MAIN UNIT</v>
      </c>
      <c r="Q1581" s="13" t="s">
        <v>47</v>
      </c>
      <c r="R1581" s="13" t="s">
        <v>48</v>
      </c>
      <c r="S1581" s="13" t="s">
        <v>36</v>
      </c>
      <c r="T1581" s="13" t="s">
        <v>64</v>
      </c>
      <c r="U1581" s="13" t="s">
        <v>65</v>
      </c>
      <c r="V1581" s="13" t="s">
        <v>113</v>
      </c>
      <c r="W1581" s="13" t="s">
        <v>50</v>
      </c>
      <c r="X1581" s="192">
        <v>832000</v>
      </c>
      <c r="Y1581" s="196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85">
        <f t="shared" si="372"/>
        <v>103383.36283185842</v>
      </c>
      <c r="AD1581" s="141">
        <v>0.11749999999999999</v>
      </c>
      <c r="AE1581" s="186">
        <f t="shared" si="373"/>
        <v>0</v>
      </c>
      <c r="AF1581" s="186" t="str">
        <f>IF(AND(COUNTIFS($J$18:J1581,J1581)=1,AE1581=1),1,"")</f>
        <v/>
      </c>
      <c r="AG1581" s="186">
        <f>IF(C1581="","",IF(AND(COUNTIFS($J$18:J1581,J1581)=1,C1581&lt;&gt;""),1,""))</f>
        <v>1</v>
      </c>
      <c r="AH1581" s="186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214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40</v>
      </c>
      <c r="B1582" s="179">
        <v>2021</v>
      </c>
      <c r="C1582" s="179">
        <v>4</v>
      </c>
      <c r="D1582" s="39" t="str">
        <f t="shared" si="383"/>
        <v>Q1</v>
      </c>
      <c r="E1582" s="13" t="s">
        <v>40</v>
      </c>
      <c r="F1582" s="179">
        <v>2021</v>
      </c>
      <c r="G1582" s="179">
        <v>5</v>
      </c>
      <c r="H1582" s="191"/>
      <c r="I1582" s="39" t="str">
        <f t="shared" si="370"/>
        <v>Q1</v>
      </c>
      <c r="J1582" s="191" t="s">
        <v>1659</v>
      </c>
      <c r="K1582" s="191" t="s">
        <v>1660</v>
      </c>
      <c r="L1582" s="17" t="s">
        <v>54</v>
      </c>
      <c r="M1582" s="13" t="s">
        <v>46</v>
      </c>
      <c r="N1582" s="13">
        <v>1</v>
      </c>
      <c r="O1582" s="13"/>
      <c r="P1582" s="39" t="str">
        <f t="shared" si="371"/>
        <v>MAIN UNIT</v>
      </c>
      <c r="Q1582" s="13" t="s">
        <v>47</v>
      </c>
      <c r="R1582" s="13" t="s">
        <v>48</v>
      </c>
      <c r="S1582" s="13" t="s">
        <v>36</v>
      </c>
      <c r="T1582" s="13" t="s">
        <v>64</v>
      </c>
      <c r="U1582" s="13" t="s">
        <v>65</v>
      </c>
      <c r="V1582" s="13" t="s">
        <v>113</v>
      </c>
      <c r="W1582" s="13" t="s">
        <v>50</v>
      </c>
      <c r="X1582" s="192">
        <v>590000</v>
      </c>
      <c r="Y1582" s="196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85">
        <f t="shared" si="372"/>
        <v>73312.721238938058</v>
      </c>
      <c r="AD1582" s="141">
        <v>0.11749999999999999</v>
      </c>
      <c r="AE1582" s="186">
        <f t="shared" si="373"/>
        <v>0</v>
      </c>
      <c r="AF1582" s="186" t="str">
        <f>IF(AND(COUNTIFS($J$18:J1582,J1582)=1,AE1582=1),1,"")</f>
        <v/>
      </c>
      <c r="AG1582" s="186" t="str">
        <f>IF(C1582="","",IF(AND(COUNTIFS($J$18:J1582,J1582)=1,C1582&lt;&gt;""),1,""))</f>
        <v/>
      </c>
      <c r="AH1582" s="186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214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40</v>
      </c>
      <c r="B1583" s="179">
        <v>2021</v>
      </c>
      <c r="C1583" s="179">
        <v>4</v>
      </c>
      <c r="D1583" s="39" t="str">
        <f t="shared" si="383"/>
        <v>Q1</v>
      </c>
      <c r="E1583" s="13" t="s">
        <v>40</v>
      </c>
      <c r="F1583" s="179">
        <v>2021</v>
      </c>
      <c r="G1583" s="179">
        <v>5</v>
      </c>
      <c r="H1583" s="191"/>
      <c r="I1583" s="39" t="str">
        <f t="shared" si="370"/>
        <v>Q1</v>
      </c>
      <c r="J1583" s="191" t="s">
        <v>1661</v>
      </c>
      <c r="K1583" s="191" t="s">
        <v>1160</v>
      </c>
      <c r="L1583" s="17" t="s">
        <v>54</v>
      </c>
      <c r="M1583" s="13" t="s">
        <v>46</v>
      </c>
      <c r="N1583" s="13">
        <v>1</v>
      </c>
      <c r="O1583" s="13"/>
      <c r="P1583" s="39" t="str">
        <f t="shared" si="371"/>
        <v>MAIN UNIT</v>
      </c>
      <c r="Q1583" s="13" t="s">
        <v>47</v>
      </c>
      <c r="R1583" s="13" t="s">
        <v>48</v>
      </c>
      <c r="S1583" s="13" t="s">
        <v>36</v>
      </c>
      <c r="T1583" s="13" t="s">
        <v>64</v>
      </c>
      <c r="U1583" s="13" t="s">
        <v>65</v>
      </c>
      <c r="V1583" s="13" t="s">
        <v>98</v>
      </c>
      <c r="W1583" s="13" t="s">
        <v>95</v>
      </c>
      <c r="X1583" s="192">
        <v>10300000</v>
      </c>
      <c r="Y1583" s="196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85">
        <f t="shared" si="372"/>
        <v>153117.32800000001</v>
      </c>
      <c r="AD1583" s="141">
        <v>0.20419999999999999</v>
      </c>
      <c r="AE1583" s="186">
        <f t="shared" si="373"/>
        <v>0</v>
      </c>
      <c r="AF1583" s="186" t="str">
        <f>IF(AND(COUNTIFS($J$18:J1583,J1583)=1,AE1583=1),1,"")</f>
        <v/>
      </c>
      <c r="AG1583" s="186">
        <f>IF(C1583="","",IF(AND(COUNTIFS($J$18:J1583,J1583)=1,C1583&lt;&gt;""),1,""))</f>
        <v>1</v>
      </c>
      <c r="AH1583" s="186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214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40</v>
      </c>
      <c r="B1584" s="179">
        <v>2021</v>
      </c>
      <c r="C1584" s="179">
        <v>4</v>
      </c>
      <c r="D1584" s="39" t="str">
        <f t="shared" si="383"/>
        <v>Q1</v>
      </c>
      <c r="E1584" s="13" t="s">
        <v>40</v>
      </c>
      <c r="F1584" s="179">
        <v>2021</v>
      </c>
      <c r="G1584" s="179">
        <v>5</v>
      </c>
      <c r="H1584" s="191"/>
      <c r="I1584" s="39" t="str">
        <f t="shared" si="370"/>
        <v>Q1</v>
      </c>
      <c r="J1584" s="191" t="s">
        <v>1662</v>
      </c>
      <c r="K1584" s="191" t="s">
        <v>1152</v>
      </c>
      <c r="L1584" s="17" t="s">
        <v>54</v>
      </c>
      <c r="M1584" s="13" t="s">
        <v>46</v>
      </c>
      <c r="N1584" s="13">
        <v>1</v>
      </c>
      <c r="O1584" s="13"/>
      <c r="P1584" s="39" t="str">
        <f t="shared" si="371"/>
        <v>MAIN UNIT</v>
      </c>
      <c r="Q1584" s="13" t="s">
        <v>47</v>
      </c>
      <c r="R1584" s="13" t="s">
        <v>48</v>
      </c>
      <c r="S1584" s="13" t="s">
        <v>36</v>
      </c>
      <c r="T1584" s="13" t="s">
        <v>64</v>
      </c>
      <c r="U1584" s="13" t="s">
        <v>65</v>
      </c>
      <c r="V1584" s="13" t="s">
        <v>113</v>
      </c>
      <c r="W1584" s="13" t="s">
        <v>95</v>
      </c>
      <c r="X1584" s="192">
        <v>7500000</v>
      </c>
      <c r="Y1584" s="196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85">
        <f t="shared" si="372"/>
        <v>87687.599999999991</v>
      </c>
      <c r="AD1584" s="141">
        <v>0.16059999999999999</v>
      </c>
      <c r="AE1584" s="186">
        <f t="shared" si="373"/>
        <v>0</v>
      </c>
      <c r="AF1584" s="186" t="str">
        <f>IF(AND(COUNTIFS($J$18:J1584,J1584)=1,AE1584=1),1,"")</f>
        <v/>
      </c>
      <c r="AG1584" s="186">
        <f>IF(C1584="","",IF(AND(COUNTIFS($J$18:J1584,J1584)=1,C1584&lt;&gt;""),1,""))</f>
        <v>1</v>
      </c>
      <c r="AH1584" s="186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214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35</v>
      </c>
      <c r="B1585" s="179">
        <v>2021</v>
      </c>
      <c r="C1585" s="179">
        <v>3</v>
      </c>
      <c r="D1585" s="39" t="str">
        <f t="shared" si="383"/>
        <v>Q4</v>
      </c>
      <c r="E1585" s="13" t="s">
        <v>40</v>
      </c>
      <c r="F1585" s="179">
        <v>2021</v>
      </c>
      <c r="G1585" s="179">
        <v>5</v>
      </c>
      <c r="H1585" s="191"/>
      <c r="I1585" s="39" t="str">
        <f t="shared" si="370"/>
        <v>Q1</v>
      </c>
      <c r="J1585" s="191" t="s">
        <v>1663</v>
      </c>
      <c r="K1585" s="191" t="s">
        <v>1664</v>
      </c>
      <c r="L1585" s="17" t="s">
        <v>54</v>
      </c>
      <c r="M1585" s="13" t="s">
        <v>46</v>
      </c>
      <c r="N1585" s="13">
        <v>1</v>
      </c>
      <c r="O1585" s="13"/>
      <c r="P1585" s="39" t="str">
        <f t="shared" si="371"/>
        <v>MAIN UNIT</v>
      </c>
      <c r="Q1585" s="13" t="s">
        <v>47</v>
      </c>
      <c r="R1585" s="13" t="s">
        <v>48</v>
      </c>
      <c r="S1585" s="13" t="s">
        <v>37</v>
      </c>
      <c r="T1585" s="13" t="s">
        <v>87</v>
      </c>
      <c r="U1585" s="13" t="s">
        <v>57</v>
      </c>
      <c r="V1585" s="13" t="s">
        <v>88</v>
      </c>
      <c r="W1585" s="13" t="s">
        <v>50</v>
      </c>
      <c r="X1585" s="192">
        <v>642445</v>
      </c>
      <c r="Y1585" s="196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85">
        <f t="shared" si="372"/>
        <v>79150.076803097356</v>
      </c>
      <c r="AD1585" s="141">
        <v>0.11650000000000001</v>
      </c>
      <c r="AE1585" s="186">
        <f t="shared" si="373"/>
        <v>0</v>
      </c>
      <c r="AF1585" s="186" t="str">
        <f>IF(AND(COUNTIFS($J$18:J1585,J1585)=1,AE1585=1),1,"")</f>
        <v/>
      </c>
      <c r="AG1585" s="186">
        <f>IF(C1585="","",IF(AND(COUNTIFS($J$18:J1585,J1585)=1,C1585&lt;&gt;""),1,""))</f>
        <v>1</v>
      </c>
      <c r="AH1585" s="186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214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40</v>
      </c>
      <c r="B1586" s="179">
        <v>2021</v>
      </c>
      <c r="C1586" s="179">
        <v>4</v>
      </c>
      <c r="D1586" s="39" t="str">
        <f t="shared" si="383"/>
        <v>Q1</v>
      </c>
      <c r="E1586" s="13" t="s">
        <v>40</v>
      </c>
      <c r="F1586" s="179">
        <v>2021</v>
      </c>
      <c r="G1586" s="179">
        <v>5</v>
      </c>
      <c r="H1586" s="191"/>
      <c r="I1586" s="39" t="str">
        <f t="shared" si="370"/>
        <v>Q1</v>
      </c>
      <c r="J1586" s="191" t="s">
        <v>1665</v>
      </c>
      <c r="K1586" s="191" t="s">
        <v>1666</v>
      </c>
      <c r="L1586" s="17" t="s">
        <v>54</v>
      </c>
      <c r="M1586" s="13" t="s">
        <v>46</v>
      </c>
      <c r="N1586" s="13">
        <v>1</v>
      </c>
      <c r="O1586" s="13"/>
      <c r="P1586" s="39" t="str">
        <f t="shared" si="371"/>
        <v>MAIN UNIT</v>
      </c>
      <c r="Q1586" s="13" t="s">
        <v>47</v>
      </c>
      <c r="R1586" s="13" t="s">
        <v>48</v>
      </c>
      <c r="S1586" s="13" t="s">
        <v>37</v>
      </c>
      <c r="T1586" s="13" t="s">
        <v>74</v>
      </c>
      <c r="U1586" s="13" t="s">
        <v>57</v>
      </c>
      <c r="V1586" s="13" t="s">
        <v>58</v>
      </c>
      <c r="W1586" s="13" t="s">
        <v>50</v>
      </c>
      <c r="X1586" s="192">
        <v>481416.5</v>
      </c>
      <c r="Y1586" s="196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85">
        <f t="shared" si="372"/>
        <v>74838.964134955764</v>
      </c>
      <c r="AD1586" s="141">
        <v>0.14699999999999999</v>
      </c>
      <c r="AE1586" s="186">
        <f t="shared" si="373"/>
        <v>0</v>
      </c>
      <c r="AF1586" s="186" t="str">
        <f>IF(AND(COUNTIFS($J$18:J1586,J1586)=1,AE1586=1),1,"")</f>
        <v/>
      </c>
      <c r="AG1586" s="186">
        <f>IF(C1586="","",IF(AND(COUNTIFS($J$18:J1586,J1586)=1,C1586&lt;&gt;""),1,""))</f>
        <v>1</v>
      </c>
      <c r="AH1586" s="186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214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40</v>
      </c>
      <c r="B1587" s="179">
        <v>2021</v>
      </c>
      <c r="C1587" s="179">
        <v>4</v>
      </c>
      <c r="D1587" s="39" t="str">
        <f t="shared" si="383"/>
        <v>Q1</v>
      </c>
      <c r="E1587" s="13" t="s">
        <v>40</v>
      </c>
      <c r="F1587" s="179">
        <v>2021</v>
      </c>
      <c r="G1587" s="179">
        <v>5</v>
      </c>
      <c r="H1587" s="191"/>
      <c r="I1587" s="39" t="str">
        <f t="shared" si="370"/>
        <v>Q1</v>
      </c>
      <c r="J1587" s="191" t="s">
        <v>1665</v>
      </c>
      <c r="K1587" s="191" t="s">
        <v>1666</v>
      </c>
      <c r="L1587" s="17" t="s">
        <v>54</v>
      </c>
      <c r="M1587" s="13" t="s">
        <v>46</v>
      </c>
      <c r="N1587" s="13">
        <v>1</v>
      </c>
      <c r="O1587" s="13"/>
      <c r="P1587" s="39" t="str">
        <f t="shared" si="371"/>
        <v>MAIN UNIT</v>
      </c>
      <c r="Q1587" s="13" t="s">
        <v>47</v>
      </c>
      <c r="R1587" s="13" t="s">
        <v>48</v>
      </c>
      <c r="S1587" s="13" t="s">
        <v>37</v>
      </c>
      <c r="T1587" s="13" t="s">
        <v>74</v>
      </c>
      <c r="U1587" s="13" t="s">
        <v>57</v>
      </c>
      <c r="V1587" s="13" t="s">
        <v>58</v>
      </c>
      <c r="W1587" s="13" t="s">
        <v>50</v>
      </c>
      <c r="X1587" s="192">
        <v>481416.5</v>
      </c>
      <c r="Y1587" s="196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85">
        <f t="shared" si="372"/>
        <v>74838.964134955764</v>
      </c>
      <c r="AD1587" s="141">
        <v>0.14699999999999999</v>
      </c>
      <c r="AE1587" s="186">
        <f t="shared" si="373"/>
        <v>0</v>
      </c>
      <c r="AF1587" s="186" t="str">
        <f>IF(AND(COUNTIFS($J$18:J1587,J1587)=1,AE1587=1),1,"")</f>
        <v/>
      </c>
      <c r="AG1587" s="186" t="str">
        <f>IF(C1587="","",IF(AND(COUNTIFS($J$18:J1587,J1587)=1,C1587&lt;&gt;""),1,""))</f>
        <v/>
      </c>
      <c r="AH1587" s="186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214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40</v>
      </c>
      <c r="B1588" s="179">
        <v>2021</v>
      </c>
      <c r="C1588" s="179">
        <v>4</v>
      </c>
      <c r="D1588" s="39" t="str">
        <f t="shared" si="383"/>
        <v>Q1</v>
      </c>
      <c r="E1588" s="13" t="s">
        <v>40</v>
      </c>
      <c r="F1588" s="179">
        <v>2021</v>
      </c>
      <c r="G1588" s="179">
        <v>5</v>
      </c>
      <c r="H1588" s="191"/>
      <c r="I1588" s="39" t="str">
        <f t="shared" si="370"/>
        <v>Q1</v>
      </c>
      <c r="J1588" s="191" t="s">
        <v>1665</v>
      </c>
      <c r="K1588" s="191" t="s">
        <v>1666</v>
      </c>
      <c r="L1588" s="17" t="s">
        <v>78</v>
      </c>
      <c r="M1588" s="13" t="s">
        <v>46</v>
      </c>
      <c r="N1588" s="13">
        <v>1</v>
      </c>
      <c r="O1588" s="13"/>
      <c r="P1588" s="39" t="str">
        <f t="shared" si="371"/>
        <v>MAIN UNIT</v>
      </c>
      <c r="Q1588" s="13" t="s">
        <v>47</v>
      </c>
      <c r="R1588" s="13" t="s">
        <v>48</v>
      </c>
      <c r="S1588" s="13" t="s">
        <v>37</v>
      </c>
      <c r="T1588" s="13" t="s">
        <v>74</v>
      </c>
      <c r="U1588" s="13" t="s">
        <v>57</v>
      </c>
      <c r="V1588" s="13" t="s">
        <v>58</v>
      </c>
      <c r="W1588" s="13" t="s">
        <v>50</v>
      </c>
      <c r="X1588" s="192">
        <v>820700</v>
      </c>
      <c r="Y1588" s="196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85">
        <f t="shared" si="372"/>
        <v>127582.53584070799</v>
      </c>
      <c r="AD1588" s="141">
        <v>0.14699999999999999</v>
      </c>
      <c r="AE1588" s="186">
        <f t="shared" si="373"/>
        <v>0</v>
      </c>
      <c r="AF1588" s="186" t="str">
        <f>IF(AND(COUNTIFS($J$18:J1588,J1588)=1,AE1588=1),1,"")</f>
        <v/>
      </c>
      <c r="AG1588" s="186" t="str">
        <f>IF(C1588="","",IF(AND(COUNTIFS($J$18:J1588,J1588)=1,C1588&lt;&gt;""),1,""))</f>
        <v/>
      </c>
      <c r="AH1588" s="186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214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40</v>
      </c>
      <c r="B1589" s="179">
        <v>2021</v>
      </c>
      <c r="C1589" s="179">
        <v>4</v>
      </c>
      <c r="D1589" s="39" t="str">
        <f t="shared" si="383"/>
        <v>Q1</v>
      </c>
      <c r="E1589" s="13" t="s">
        <v>40</v>
      </c>
      <c r="F1589" s="179">
        <v>2021</v>
      </c>
      <c r="G1589" s="179">
        <v>5</v>
      </c>
      <c r="H1589" s="191"/>
      <c r="I1589" s="39" t="str">
        <f t="shared" si="370"/>
        <v>Q1</v>
      </c>
      <c r="J1589" s="191" t="s">
        <v>1667</v>
      </c>
      <c r="K1589" s="191" t="s">
        <v>1664</v>
      </c>
      <c r="L1589" s="17" t="s">
        <v>78</v>
      </c>
      <c r="M1589" s="13" t="s">
        <v>46</v>
      </c>
      <c r="N1589" s="13">
        <v>1</v>
      </c>
      <c r="O1589" s="13"/>
      <c r="P1589" s="39" t="str">
        <f t="shared" si="371"/>
        <v>MAIN UNIT</v>
      </c>
      <c r="Q1589" s="13" t="s">
        <v>47</v>
      </c>
      <c r="R1589" s="13" t="s">
        <v>48</v>
      </c>
      <c r="S1589" s="13" t="s">
        <v>37</v>
      </c>
      <c r="T1589" s="13" t="s">
        <v>87</v>
      </c>
      <c r="U1589" s="13" t="s">
        <v>57</v>
      </c>
      <c r="V1589" s="13" t="s">
        <v>88</v>
      </c>
      <c r="W1589" s="13" t="s">
        <v>50</v>
      </c>
      <c r="X1589" s="192">
        <v>1066277</v>
      </c>
      <c r="Y1589" s="196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85">
        <f t="shared" si="372"/>
        <v>138583.45552522124</v>
      </c>
      <c r="AD1589" s="141">
        <v>0.1229</v>
      </c>
      <c r="AE1589" s="186">
        <f t="shared" si="373"/>
        <v>0</v>
      </c>
      <c r="AF1589" s="186" t="str">
        <f>IF(AND(COUNTIFS($J$18:J1589,J1589)=1,AE1589=1),1,"")</f>
        <v/>
      </c>
      <c r="AG1589" s="186">
        <f>IF(C1589="","",IF(AND(COUNTIFS($J$18:J1589,J1589)=1,C1589&lt;&gt;""),1,""))</f>
        <v>1</v>
      </c>
      <c r="AH1589" s="186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214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40</v>
      </c>
      <c r="B1590" s="179">
        <v>2021</v>
      </c>
      <c r="C1590" s="179">
        <v>4</v>
      </c>
      <c r="D1590" s="39" t="str">
        <f t="shared" si="383"/>
        <v>Q1</v>
      </c>
      <c r="E1590" s="13" t="s">
        <v>40</v>
      </c>
      <c r="F1590" s="179">
        <v>2021</v>
      </c>
      <c r="G1590" s="179">
        <v>5</v>
      </c>
      <c r="H1590" s="191"/>
      <c r="I1590" s="39" t="str">
        <f t="shared" si="370"/>
        <v>Q1</v>
      </c>
      <c r="J1590" s="191" t="s">
        <v>1668</v>
      </c>
      <c r="K1590" s="191" t="s">
        <v>1669</v>
      </c>
      <c r="L1590" s="17" t="s">
        <v>54</v>
      </c>
      <c r="M1590" s="13" t="s">
        <v>46</v>
      </c>
      <c r="N1590" s="13">
        <v>1</v>
      </c>
      <c r="O1590" s="13"/>
      <c r="P1590" s="39" t="str">
        <f t="shared" si="371"/>
        <v>MAIN UNIT</v>
      </c>
      <c r="Q1590" s="13" t="s">
        <v>55</v>
      </c>
      <c r="R1590" s="13" t="s">
        <v>48</v>
      </c>
      <c r="S1590" s="13" t="s">
        <v>37</v>
      </c>
      <c r="T1590" s="13" t="s">
        <v>195</v>
      </c>
      <c r="U1590" s="13" t="s">
        <v>57</v>
      </c>
      <c r="V1590" s="13" t="s">
        <v>58</v>
      </c>
      <c r="W1590" s="13" t="s">
        <v>50</v>
      </c>
      <c r="X1590" s="192">
        <v>788000</v>
      </c>
      <c r="Y1590" s="196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85">
        <f t="shared" si="372"/>
        <v>145165.6389380531</v>
      </c>
      <c r="AD1590" s="141">
        <v>0.17419999999999999</v>
      </c>
      <c r="AE1590" s="186">
        <f t="shared" si="373"/>
        <v>1</v>
      </c>
      <c r="AF1590" s="186">
        <f>IF(AND(COUNTIFS($J$18:J1590,J1590)=1,AE1590=1),1,"")</f>
        <v>1</v>
      </c>
      <c r="AG1590" s="186">
        <f>IF(C1590="","",IF(AND(COUNTIFS($J$18:J1590,J1590)=1,C1590&lt;&gt;""),1,""))</f>
        <v>1</v>
      </c>
      <c r="AH1590" s="186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214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40</v>
      </c>
      <c r="B1591" s="179">
        <v>2021</v>
      </c>
      <c r="C1591" s="179">
        <v>4</v>
      </c>
      <c r="D1591" s="39" t="str">
        <f t="shared" si="383"/>
        <v>Q1</v>
      </c>
      <c r="E1591" s="13" t="s">
        <v>40</v>
      </c>
      <c r="F1591" s="179">
        <v>2021</v>
      </c>
      <c r="G1591" s="179">
        <v>5</v>
      </c>
      <c r="H1591" s="191"/>
      <c r="I1591" s="39" t="str">
        <f t="shared" si="370"/>
        <v>Q1</v>
      </c>
      <c r="J1591" s="191" t="s">
        <v>1670</v>
      </c>
      <c r="K1591" s="191" t="s">
        <v>1671</v>
      </c>
      <c r="L1591" s="17" t="s">
        <v>78</v>
      </c>
      <c r="M1591" s="13" t="s">
        <v>46</v>
      </c>
      <c r="N1591" s="13">
        <v>1</v>
      </c>
      <c r="O1591" s="13"/>
      <c r="P1591" s="39" t="str">
        <f t="shared" si="371"/>
        <v>MAIN UNIT</v>
      </c>
      <c r="Q1591" s="13" t="s">
        <v>47</v>
      </c>
      <c r="R1591" s="13" t="s">
        <v>48</v>
      </c>
      <c r="S1591" s="13" t="s">
        <v>37</v>
      </c>
      <c r="T1591" s="13" t="s">
        <v>87</v>
      </c>
      <c r="U1591" s="13" t="s">
        <v>57</v>
      </c>
      <c r="V1591" s="13" t="s">
        <v>88</v>
      </c>
      <c r="W1591" s="13" t="s">
        <v>50</v>
      </c>
      <c r="X1591" s="192">
        <v>800000</v>
      </c>
      <c r="Y1591" s="196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85">
        <f t="shared" si="372"/>
        <v>96107.610619469051</v>
      </c>
      <c r="AD1591" s="141">
        <v>0.11360000000000001</v>
      </c>
      <c r="AE1591" s="186">
        <f t="shared" si="373"/>
        <v>0</v>
      </c>
      <c r="AF1591" s="186" t="str">
        <f>IF(AND(COUNTIFS($J$18:J1591,J1591)=1,AE1591=1),1,"")</f>
        <v/>
      </c>
      <c r="AG1591" s="186">
        <f>IF(C1591="","",IF(AND(COUNTIFS($J$18:J1591,J1591)=1,C1591&lt;&gt;""),1,""))</f>
        <v>1</v>
      </c>
      <c r="AH1591" s="186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214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40</v>
      </c>
      <c r="B1592" s="179">
        <v>2021</v>
      </c>
      <c r="C1592" s="179">
        <v>4</v>
      </c>
      <c r="D1592" s="39" t="str">
        <f t="shared" si="383"/>
        <v>Q1</v>
      </c>
      <c r="E1592" s="13" t="s">
        <v>40</v>
      </c>
      <c r="F1592" s="179">
        <v>2021</v>
      </c>
      <c r="G1592" s="179">
        <v>5</v>
      </c>
      <c r="H1592" s="191"/>
      <c r="I1592" s="39" t="str">
        <f t="shared" si="370"/>
        <v>Q1</v>
      </c>
      <c r="J1592" s="191" t="s">
        <v>1670</v>
      </c>
      <c r="K1592" s="191" t="s">
        <v>1671</v>
      </c>
      <c r="L1592" s="17" t="s">
        <v>54</v>
      </c>
      <c r="M1592" s="13" t="s">
        <v>46</v>
      </c>
      <c r="N1592" s="13">
        <v>1</v>
      </c>
      <c r="O1592" s="13"/>
      <c r="P1592" s="39" t="str">
        <f t="shared" si="371"/>
        <v>MAIN UNIT</v>
      </c>
      <c r="Q1592" s="13" t="s">
        <v>47</v>
      </c>
      <c r="R1592" s="13" t="s">
        <v>48</v>
      </c>
      <c r="S1592" s="13" t="s">
        <v>37</v>
      </c>
      <c r="T1592" s="13" t="s">
        <v>87</v>
      </c>
      <c r="U1592" s="13" t="s">
        <v>57</v>
      </c>
      <c r="V1592" s="13" t="s">
        <v>88</v>
      </c>
      <c r="W1592" s="13" t="s">
        <v>50</v>
      </c>
      <c r="X1592" s="192">
        <v>700000</v>
      </c>
      <c r="Y1592" s="196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85">
        <f t="shared" si="372"/>
        <v>84094.159292035401</v>
      </c>
      <c r="AD1592" s="141">
        <v>0.11360000000000001</v>
      </c>
      <c r="AE1592" s="186">
        <f t="shared" si="373"/>
        <v>0</v>
      </c>
      <c r="AF1592" s="186" t="str">
        <f>IF(AND(COUNTIFS($J$18:J1592,J1592)=1,AE1592=1),1,"")</f>
        <v/>
      </c>
      <c r="AG1592" s="186" t="str">
        <f>IF(C1592="","",IF(AND(COUNTIFS($J$18:J1592,J1592)=1,C1592&lt;&gt;""),1,""))</f>
        <v/>
      </c>
      <c r="AH1592" s="186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214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40</v>
      </c>
      <c r="B1593" s="179">
        <v>2021</v>
      </c>
      <c r="C1593" s="179">
        <v>4</v>
      </c>
      <c r="D1593" s="39" t="str">
        <f t="shared" si="383"/>
        <v>Q1</v>
      </c>
      <c r="E1593" s="13" t="s">
        <v>40</v>
      </c>
      <c r="F1593" s="179">
        <v>2021</v>
      </c>
      <c r="G1593" s="179">
        <v>5</v>
      </c>
      <c r="H1593" s="191"/>
      <c r="I1593" s="39" t="str">
        <f t="shared" si="370"/>
        <v>Q1</v>
      </c>
      <c r="J1593" s="191" t="s">
        <v>1672</v>
      </c>
      <c r="K1593" s="191" t="s">
        <v>1519</v>
      </c>
      <c r="L1593" s="17" t="s">
        <v>78</v>
      </c>
      <c r="M1593" s="13" t="s">
        <v>46</v>
      </c>
      <c r="N1593" s="13">
        <v>1</v>
      </c>
      <c r="O1593" s="13"/>
      <c r="P1593" s="39" t="str">
        <f t="shared" si="371"/>
        <v>MAIN UNIT</v>
      </c>
      <c r="Q1593" s="13" t="s">
        <v>47</v>
      </c>
      <c r="R1593" s="13" t="s">
        <v>48</v>
      </c>
      <c r="S1593" s="13" t="s">
        <v>36</v>
      </c>
      <c r="T1593" s="13" t="s">
        <v>64</v>
      </c>
      <c r="U1593" s="13" t="s">
        <v>65</v>
      </c>
      <c r="V1593" s="13" t="s">
        <v>113</v>
      </c>
      <c r="W1593" s="13" t="s">
        <v>95</v>
      </c>
      <c r="X1593" s="192">
        <v>12600000</v>
      </c>
      <c r="Y1593" s="196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85">
        <f t="shared" si="372"/>
        <v>66594.527999999991</v>
      </c>
      <c r="AD1593" s="141">
        <v>7.2599999999999998E-2</v>
      </c>
      <c r="AE1593" s="186">
        <f t="shared" si="373"/>
        <v>0</v>
      </c>
      <c r="AF1593" s="186" t="str">
        <f>IF(AND(COUNTIFS($J$18:J1593,J1593)=1,AE1593=1),1,"")</f>
        <v/>
      </c>
      <c r="AG1593" s="186">
        <f>IF(C1593="","",IF(AND(COUNTIFS($J$18:J1593,J1593)=1,C1593&lt;&gt;""),1,""))</f>
        <v>1</v>
      </c>
      <c r="AH1593" s="186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214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40</v>
      </c>
      <c r="B1594" s="179">
        <v>2021</v>
      </c>
      <c r="C1594" s="179">
        <v>4</v>
      </c>
      <c r="D1594" s="39" t="str">
        <f t="shared" si="383"/>
        <v>Q1</v>
      </c>
      <c r="E1594" s="13" t="s">
        <v>40</v>
      </c>
      <c r="F1594" s="179">
        <v>2021</v>
      </c>
      <c r="G1594" s="179">
        <v>5</v>
      </c>
      <c r="H1594" s="191"/>
      <c r="I1594" s="39" t="str">
        <f t="shared" si="370"/>
        <v>Q1</v>
      </c>
      <c r="J1594" s="191" t="s">
        <v>1672</v>
      </c>
      <c r="K1594" s="191" t="s">
        <v>1519</v>
      </c>
      <c r="L1594" s="17" t="s">
        <v>78</v>
      </c>
      <c r="M1594" s="13" t="s">
        <v>46</v>
      </c>
      <c r="N1594" s="13">
        <v>1</v>
      </c>
      <c r="O1594" s="13"/>
      <c r="P1594" s="39" t="str">
        <f t="shared" si="371"/>
        <v>MAIN UNIT</v>
      </c>
      <c r="Q1594" s="13" t="s">
        <v>47</v>
      </c>
      <c r="R1594" s="13" t="s">
        <v>48</v>
      </c>
      <c r="S1594" s="13" t="s">
        <v>36</v>
      </c>
      <c r="T1594" s="13" t="s">
        <v>64</v>
      </c>
      <c r="U1594" s="13" t="s">
        <v>65</v>
      </c>
      <c r="V1594" s="13" t="s">
        <v>113</v>
      </c>
      <c r="W1594" s="13" t="s">
        <v>95</v>
      </c>
      <c r="X1594" s="192">
        <v>12600000</v>
      </c>
      <c r="Y1594" s="196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85">
        <f t="shared" si="372"/>
        <v>66594.527999999991</v>
      </c>
      <c r="AD1594" s="141">
        <v>7.2599999999999998E-2</v>
      </c>
      <c r="AE1594" s="186">
        <f t="shared" si="373"/>
        <v>0</v>
      </c>
      <c r="AF1594" s="186" t="str">
        <f>IF(AND(COUNTIFS($J$18:J1594,J1594)=1,AE1594=1),1,"")</f>
        <v/>
      </c>
      <c r="AG1594" s="186" t="str">
        <f>IF(C1594="","",IF(AND(COUNTIFS($J$18:J1594,J1594)=1,C1594&lt;&gt;""),1,""))</f>
        <v/>
      </c>
      <c r="AH1594" s="186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214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40</v>
      </c>
      <c r="B1595" s="179">
        <v>2021</v>
      </c>
      <c r="C1595" s="179">
        <v>4</v>
      </c>
      <c r="D1595" s="39" t="str">
        <f t="shared" si="383"/>
        <v>Q1</v>
      </c>
      <c r="E1595" s="13" t="s">
        <v>40</v>
      </c>
      <c r="F1595" s="179">
        <v>2021</v>
      </c>
      <c r="G1595" s="179">
        <v>5</v>
      </c>
      <c r="H1595" s="191"/>
      <c r="I1595" s="39" t="str">
        <f t="shared" si="370"/>
        <v>Q1</v>
      </c>
      <c r="J1595" s="191" t="s">
        <v>1672</v>
      </c>
      <c r="K1595" s="191" t="s">
        <v>1519</v>
      </c>
      <c r="L1595" s="17" t="s">
        <v>54</v>
      </c>
      <c r="M1595" s="13" t="s">
        <v>46</v>
      </c>
      <c r="N1595" s="13">
        <v>1</v>
      </c>
      <c r="O1595" s="13"/>
      <c r="P1595" s="39" t="str">
        <f t="shared" si="371"/>
        <v>MAIN UNIT</v>
      </c>
      <c r="Q1595" s="13" t="s">
        <v>47</v>
      </c>
      <c r="R1595" s="13" t="s">
        <v>48</v>
      </c>
      <c r="S1595" s="13" t="s">
        <v>36</v>
      </c>
      <c r="T1595" s="13" t="s">
        <v>64</v>
      </c>
      <c r="U1595" s="13" t="s">
        <v>65</v>
      </c>
      <c r="V1595" s="13" t="s">
        <v>113</v>
      </c>
      <c r="W1595" s="13" t="s">
        <v>95</v>
      </c>
      <c r="X1595" s="192">
        <v>9408000</v>
      </c>
      <c r="Y1595" s="196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85">
        <f t="shared" si="372"/>
        <v>49723.914239999998</v>
      </c>
      <c r="AD1595" s="141">
        <v>7.2599999999999998E-2</v>
      </c>
      <c r="AE1595" s="186">
        <f t="shared" si="373"/>
        <v>0</v>
      </c>
      <c r="AF1595" s="186" t="str">
        <f>IF(AND(COUNTIFS($J$18:J1595,J1595)=1,AE1595=1),1,"")</f>
        <v/>
      </c>
      <c r="AG1595" s="186" t="str">
        <f>IF(C1595="","",IF(AND(COUNTIFS($J$18:J1595,J1595)=1,C1595&lt;&gt;""),1,""))</f>
        <v/>
      </c>
      <c r="AH1595" s="186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214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40</v>
      </c>
      <c r="B1596" s="179">
        <v>2021</v>
      </c>
      <c r="C1596" s="179">
        <v>4</v>
      </c>
      <c r="D1596" s="39" t="str">
        <f t="shared" si="383"/>
        <v>Q1</v>
      </c>
      <c r="E1596" s="13" t="s">
        <v>40</v>
      </c>
      <c r="F1596" s="179">
        <v>2021</v>
      </c>
      <c r="G1596" s="179">
        <v>5</v>
      </c>
      <c r="H1596" s="191"/>
      <c r="I1596" s="39" t="str">
        <f t="shared" si="370"/>
        <v>Q1</v>
      </c>
      <c r="J1596" s="191" t="s">
        <v>1673</v>
      </c>
      <c r="K1596" s="191" t="s">
        <v>728</v>
      </c>
      <c r="L1596" s="17" t="s">
        <v>78</v>
      </c>
      <c r="M1596" s="13" t="s">
        <v>46</v>
      </c>
      <c r="N1596" s="13">
        <v>1</v>
      </c>
      <c r="O1596" s="13"/>
      <c r="P1596" s="39" t="str">
        <f t="shared" si="371"/>
        <v>MAIN UNIT</v>
      </c>
      <c r="Q1596" s="13" t="s">
        <v>47</v>
      </c>
      <c r="R1596" s="13" t="s">
        <v>48</v>
      </c>
      <c r="S1596" s="13" t="s">
        <v>36</v>
      </c>
      <c r="T1596" s="13" t="s">
        <v>64</v>
      </c>
      <c r="U1596" s="13" t="s">
        <v>65</v>
      </c>
      <c r="V1596" s="13" t="s">
        <v>66</v>
      </c>
      <c r="W1596" s="13" t="s">
        <v>50</v>
      </c>
      <c r="X1596" s="192">
        <v>760000</v>
      </c>
      <c r="Y1596" s="196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85">
        <f t="shared" si="372"/>
        <v>90578.884955752219</v>
      </c>
      <c r="AD1596" s="141">
        <v>0.11269999999999999</v>
      </c>
      <c r="AE1596" s="186">
        <f t="shared" si="373"/>
        <v>0</v>
      </c>
      <c r="AF1596" s="186" t="str">
        <f>IF(AND(COUNTIFS($J$18:J1596,J1596)=1,AE1596=1),1,"")</f>
        <v/>
      </c>
      <c r="AG1596" s="186">
        <f>IF(C1596="","",IF(AND(COUNTIFS($J$18:J1596,J1596)=1,C1596&lt;&gt;""),1,""))</f>
        <v>1</v>
      </c>
      <c r="AH1596" s="186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214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40</v>
      </c>
      <c r="B1597" s="179">
        <v>2021</v>
      </c>
      <c r="C1597" s="179">
        <v>4</v>
      </c>
      <c r="D1597" s="39" t="str">
        <f t="shared" si="383"/>
        <v>Q1</v>
      </c>
      <c r="E1597" s="13" t="s">
        <v>40</v>
      </c>
      <c r="F1597" s="179">
        <v>2021</v>
      </c>
      <c r="G1597" s="179">
        <v>5</v>
      </c>
      <c r="H1597" s="191"/>
      <c r="I1597" s="39" t="str">
        <f t="shared" si="370"/>
        <v>Q1</v>
      </c>
      <c r="J1597" s="191" t="s">
        <v>1674</v>
      </c>
      <c r="K1597" s="191" t="s">
        <v>1675</v>
      </c>
      <c r="L1597" s="17" t="s">
        <v>54</v>
      </c>
      <c r="M1597" s="13" t="s">
        <v>46</v>
      </c>
      <c r="N1597" s="13">
        <v>1</v>
      </c>
      <c r="O1597" s="13"/>
      <c r="P1597" s="39" t="str">
        <f t="shared" si="371"/>
        <v>MAIN UNIT</v>
      </c>
      <c r="Q1597" s="13" t="s">
        <v>47</v>
      </c>
      <c r="R1597" s="13" t="s">
        <v>48</v>
      </c>
      <c r="S1597" s="13" t="s">
        <v>36</v>
      </c>
      <c r="T1597" s="13" t="s">
        <v>64</v>
      </c>
      <c r="U1597" s="13" t="s">
        <v>65</v>
      </c>
      <c r="V1597" s="13" t="s">
        <v>113</v>
      </c>
      <c r="W1597" s="13" t="s">
        <v>95</v>
      </c>
      <c r="X1597" s="192">
        <v>7000000</v>
      </c>
      <c r="Y1597" s="196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85">
        <f t="shared" si="372"/>
        <v>56157.920000000006</v>
      </c>
      <c r="AD1597" s="141">
        <v>0.11020000000000001</v>
      </c>
      <c r="AE1597" s="186">
        <f t="shared" si="373"/>
        <v>0</v>
      </c>
      <c r="AF1597" s="186" t="str">
        <f>IF(AND(COUNTIFS($J$18:J1597,J1597)=1,AE1597=1),1,"")</f>
        <v/>
      </c>
      <c r="AG1597" s="186">
        <f>IF(C1597="","",IF(AND(COUNTIFS($J$18:J1597,J1597)=1,C1597&lt;&gt;""),1,""))</f>
        <v>1</v>
      </c>
      <c r="AH1597" s="186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214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40</v>
      </c>
      <c r="B1598" s="179">
        <v>2021</v>
      </c>
      <c r="C1598" s="179">
        <v>4</v>
      </c>
      <c r="D1598" s="39" t="str">
        <f t="shared" si="383"/>
        <v>Q1</v>
      </c>
      <c r="E1598" s="13" t="s">
        <v>40</v>
      </c>
      <c r="F1598" s="179">
        <v>2021</v>
      </c>
      <c r="G1598" s="179">
        <v>5</v>
      </c>
      <c r="H1598" s="191"/>
      <c r="I1598" s="39" t="str">
        <f t="shared" si="370"/>
        <v>Q1</v>
      </c>
      <c r="J1598" s="191" t="s">
        <v>1676</v>
      </c>
      <c r="K1598" s="191" t="s">
        <v>1143</v>
      </c>
      <c r="L1598" s="17" t="s">
        <v>54</v>
      </c>
      <c r="M1598" s="13" t="s">
        <v>46</v>
      </c>
      <c r="N1598" s="13">
        <v>1</v>
      </c>
      <c r="O1598" s="13"/>
      <c r="P1598" s="39" t="str">
        <f t="shared" si="371"/>
        <v>MAIN UNIT</v>
      </c>
      <c r="Q1598" s="13" t="s">
        <v>47</v>
      </c>
      <c r="R1598" s="13" t="s">
        <v>48</v>
      </c>
      <c r="S1598" s="13" t="s">
        <v>36</v>
      </c>
      <c r="T1598" s="13" t="s">
        <v>64</v>
      </c>
      <c r="U1598" s="13" t="s">
        <v>65</v>
      </c>
      <c r="V1598" s="13" t="s">
        <v>118</v>
      </c>
      <c r="W1598" s="13" t="s">
        <v>95</v>
      </c>
      <c r="X1598" s="192">
        <v>7000000</v>
      </c>
      <c r="Y1598" s="196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85">
        <f t="shared" si="372"/>
        <v>92288.560000000012</v>
      </c>
      <c r="AD1598" s="141">
        <v>0.18110000000000001</v>
      </c>
      <c r="AE1598" s="186">
        <f t="shared" si="373"/>
        <v>0</v>
      </c>
      <c r="AF1598" s="186" t="str">
        <f>IF(AND(COUNTIFS($J$18:J1598,J1598)=1,AE1598=1),1,"")</f>
        <v/>
      </c>
      <c r="AG1598" s="186">
        <f>IF(C1598="","",IF(AND(COUNTIFS($J$18:J1598,J1598)=1,C1598&lt;&gt;""),1,""))</f>
        <v>1</v>
      </c>
      <c r="AH1598" s="186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214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40</v>
      </c>
      <c r="B1599" s="179">
        <v>2021</v>
      </c>
      <c r="C1599" s="179">
        <v>4</v>
      </c>
      <c r="D1599" s="39" t="str">
        <f t="shared" si="383"/>
        <v>Q1</v>
      </c>
      <c r="E1599" s="13" t="s">
        <v>40</v>
      </c>
      <c r="F1599" s="179">
        <v>2021</v>
      </c>
      <c r="G1599" s="179">
        <v>5</v>
      </c>
      <c r="H1599" s="191"/>
      <c r="I1599" s="39" t="str">
        <f t="shared" si="370"/>
        <v>Q1</v>
      </c>
      <c r="J1599" s="191" t="s">
        <v>1676</v>
      </c>
      <c r="K1599" s="191" t="s">
        <v>1143</v>
      </c>
      <c r="L1599" s="17" t="s">
        <v>54</v>
      </c>
      <c r="M1599" s="13" t="s">
        <v>46</v>
      </c>
      <c r="N1599" s="13">
        <v>1</v>
      </c>
      <c r="O1599" s="13"/>
      <c r="P1599" s="39" t="str">
        <f t="shared" si="371"/>
        <v>MAIN UNIT</v>
      </c>
      <c r="Q1599" s="13" t="s">
        <v>47</v>
      </c>
      <c r="R1599" s="13" t="s">
        <v>48</v>
      </c>
      <c r="S1599" s="13" t="s">
        <v>36</v>
      </c>
      <c r="T1599" s="13" t="s">
        <v>64</v>
      </c>
      <c r="U1599" s="13" t="s">
        <v>65</v>
      </c>
      <c r="V1599" s="13" t="s">
        <v>118</v>
      </c>
      <c r="W1599" s="13" t="s">
        <v>95</v>
      </c>
      <c r="X1599" s="192">
        <v>7000000</v>
      </c>
      <c r="Y1599" s="196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85">
        <f t="shared" si="372"/>
        <v>92288.560000000012</v>
      </c>
      <c r="AD1599" s="141">
        <v>0.18110000000000001</v>
      </c>
      <c r="AE1599" s="186">
        <f t="shared" si="373"/>
        <v>0</v>
      </c>
      <c r="AF1599" s="186" t="str">
        <f>IF(AND(COUNTIFS($J$18:J1599,J1599)=1,AE1599=1),1,"")</f>
        <v/>
      </c>
      <c r="AG1599" s="186" t="str">
        <f>IF(C1599="","",IF(AND(COUNTIFS($J$18:J1599,J1599)=1,C1599&lt;&gt;""),1,""))</f>
        <v/>
      </c>
      <c r="AH1599" s="186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214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40</v>
      </c>
      <c r="B1600" s="179">
        <v>2021</v>
      </c>
      <c r="C1600" s="179">
        <v>4</v>
      </c>
      <c r="D1600" s="39" t="str">
        <f t="shared" si="383"/>
        <v>Q1</v>
      </c>
      <c r="E1600" s="13" t="s">
        <v>40</v>
      </c>
      <c r="F1600" s="179">
        <v>2021</v>
      </c>
      <c r="G1600" s="179">
        <v>5</v>
      </c>
      <c r="H1600" s="191"/>
      <c r="I1600" s="39" t="str">
        <f t="shared" si="370"/>
        <v>Q1</v>
      </c>
      <c r="J1600" s="191" t="s">
        <v>1677</v>
      </c>
      <c r="K1600" s="191" t="s">
        <v>1678</v>
      </c>
      <c r="L1600" s="17" t="s">
        <v>54</v>
      </c>
      <c r="M1600" s="13" t="s">
        <v>46</v>
      </c>
      <c r="N1600" s="13">
        <v>1</v>
      </c>
      <c r="O1600" s="13"/>
      <c r="P1600" s="39" t="str">
        <f t="shared" si="371"/>
        <v>MAIN UNIT</v>
      </c>
      <c r="Q1600" s="13" t="s">
        <v>47</v>
      </c>
      <c r="R1600" s="13" t="s">
        <v>48</v>
      </c>
      <c r="S1600" s="13" t="s">
        <v>39</v>
      </c>
      <c r="T1600" s="13" t="s">
        <v>129</v>
      </c>
      <c r="U1600" s="13" t="s">
        <v>991</v>
      </c>
      <c r="V1600" s="13" t="s">
        <v>131</v>
      </c>
      <c r="W1600" s="13" t="s">
        <v>50</v>
      </c>
      <c r="X1600" s="192">
        <v>520000</v>
      </c>
      <c r="Y1600" s="196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85">
        <f t="shared" si="372"/>
        <v>54441.238938053109</v>
      </c>
      <c r="AD1600" s="141">
        <v>9.9000000000000005E-2</v>
      </c>
      <c r="AE1600" s="186">
        <f t="shared" si="373"/>
        <v>0</v>
      </c>
      <c r="AF1600" s="186" t="str">
        <f>IF(AND(COUNTIFS($J$18:J1600,J1600)=1,AE1600=1),1,"")</f>
        <v/>
      </c>
      <c r="AG1600" s="186">
        <f>IF(C1600="","",IF(AND(COUNTIFS($J$18:J1600,J1600)=1,C1600&lt;&gt;""),1,""))</f>
        <v>1</v>
      </c>
      <c r="AH1600" s="186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214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40</v>
      </c>
      <c r="B1601" s="179">
        <v>2021</v>
      </c>
      <c r="C1601" s="179">
        <v>5</v>
      </c>
      <c r="D1601" s="39" t="str">
        <f t="shared" si="383"/>
        <v>Q1</v>
      </c>
      <c r="E1601" s="13" t="s">
        <v>40</v>
      </c>
      <c r="F1601" s="179">
        <v>2021</v>
      </c>
      <c r="G1601" s="179">
        <v>5</v>
      </c>
      <c r="H1601" s="191"/>
      <c r="I1601" s="39" t="str">
        <f t="shared" si="370"/>
        <v>Q1</v>
      </c>
      <c r="J1601" s="191" t="s">
        <v>1679</v>
      </c>
      <c r="K1601" s="191" t="s">
        <v>752</v>
      </c>
      <c r="L1601" s="17" t="s">
        <v>54</v>
      </c>
      <c r="M1601" s="13" t="s">
        <v>46</v>
      </c>
      <c r="N1601" s="13">
        <v>1</v>
      </c>
      <c r="O1601" s="13"/>
      <c r="P1601" s="39" t="str">
        <f t="shared" si="371"/>
        <v>MAIN UNIT</v>
      </c>
      <c r="Q1601" s="13" t="s">
        <v>47</v>
      </c>
      <c r="R1601" s="13" t="s">
        <v>48</v>
      </c>
      <c r="S1601" s="13" t="s">
        <v>36</v>
      </c>
      <c r="T1601" s="13" t="s">
        <v>64</v>
      </c>
      <c r="U1601" s="13" t="s">
        <v>65</v>
      </c>
      <c r="V1601" s="13" t="s">
        <v>98</v>
      </c>
      <c r="W1601" s="13" t="s">
        <v>50</v>
      </c>
      <c r="X1601" s="192">
        <v>625776</v>
      </c>
      <c r="Y1601" s="196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85">
        <f t="shared" si="372"/>
        <v>127854.34356106198</v>
      </c>
      <c r="AD1601" s="141">
        <v>0.19320000000000001</v>
      </c>
      <c r="AE1601" s="186">
        <f t="shared" si="373"/>
        <v>0</v>
      </c>
      <c r="AF1601" s="186" t="str">
        <f>IF(AND(COUNTIFS($J$18:J1601,J1601)=1,AE1601=1),1,"")</f>
        <v/>
      </c>
      <c r="AG1601" s="186">
        <f>IF(C1601="","",IF(AND(COUNTIFS($J$18:J1601,J1601)=1,C1601&lt;&gt;""),1,""))</f>
        <v>1</v>
      </c>
      <c r="AH1601" s="186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214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40</v>
      </c>
      <c r="B1602" s="179">
        <v>2021</v>
      </c>
      <c r="C1602" s="179">
        <v>5</v>
      </c>
      <c r="D1602" s="39" t="str">
        <f t="shared" si="383"/>
        <v>Q1</v>
      </c>
      <c r="E1602" s="13" t="s">
        <v>40</v>
      </c>
      <c r="F1602" s="179">
        <v>2021</v>
      </c>
      <c r="G1602" s="179">
        <v>5</v>
      </c>
      <c r="H1602" s="191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1680</v>
      </c>
      <c r="K1602" s="191" t="s">
        <v>626</v>
      </c>
      <c r="L1602" s="17" t="s">
        <v>54</v>
      </c>
      <c r="M1602" s="13" t="s">
        <v>46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47</v>
      </c>
      <c r="R1602" s="13" t="s">
        <v>48</v>
      </c>
      <c r="S1602" s="13" t="s">
        <v>36</v>
      </c>
      <c r="T1602" s="13" t="s">
        <v>64</v>
      </c>
      <c r="U1602" s="13" t="s">
        <v>1681</v>
      </c>
      <c r="V1602" s="13" t="s">
        <v>118</v>
      </c>
      <c r="W1602" s="13" t="s">
        <v>95</v>
      </c>
      <c r="X1602" s="192">
        <v>8000000</v>
      </c>
      <c r="Y1602" s="196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85">
        <f t="shared" ref="AC1602:AC1665" si="388">IF(R1602&lt;&gt;"",AB1602*AD1602,"")</f>
        <v>93533.440000000002</v>
      </c>
      <c r="AD1602" s="141">
        <v>0.16059999999999999</v>
      </c>
      <c r="AE1602" s="186">
        <f t="shared" ref="AE1602:AE1665" si="389">IF(Q1602="","",IF(Q1602="Yes",1,0))</f>
        <v>0</v>
      </c>
      <c r="AF1602" s="186" t="str">
        <f>IF(AND(COUNTIFS($J$18:J1602,J1602)=1,AE1602=1),1,"")</f>
        <v/>
      </c>
      <c r="AG1602" s="186">
        <f>IF(C1602="","",IF(AND(COUNTIFS($J$18:J1602,J1602)=1,C1602&lt;&gt;""),1,""))</f>
        <v>1</v>
      </c>
      <c r="AH1602" s="186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214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40</v>
      </c>
      <c r="B1603" s="179">
        <v>2021</v>
      </c>
      <c r="C1603" s="179">
        <v>5</v>
      </c>
      <c r="D1603" s="39" t="str">
        <f t="shared" si="383"/>
        <v>Q1</v>
      </c>
      <c r="E1603" s="13" t="s">
        <v>40</v>
      </c>
      <c r="F1603" s="179">
        <v>2021</v>
      </c>
      <c r="G1603" s="179">
        <v>5</v>
      </c>
      <c r="H1603" s="191"/>
      <c r="I1603" s="39" t="str">
        <f t="shared" si="386"/>
        <v>Q1</v>
      </c>
      <c r="J1603" s="191" t="s">
        <v>1680</v>
      </c>
      <c r="K1603" s="191" t="s">
        <v>626</v>
      </c>
      <c r="L1603" s="17" t="s">
        <v>54</v>
      </c>
      <c r="M1603" s="13" t="s">
        <v>46</v>
      </c>
      <c r="N1603" s="13">
        <v>1</v>
      </c>
      <c r="O1603" s="13"/>
      <c r="P1603" s="39" t="str">
        <f t="shared" si="387"/>
        <v>MAIN UNIT</v>
      </c>
      <c r="Q1603" s="13" t="s">
        <v>47</v>
      </c>
      <c r="R1603" s="13" t="s">
        <v>48</v>
      </c>
      <c r="S1603" s="13" t="s">
        <v>36</v>
      </c>
      <c r="T1603" s="13" t="s">
        <v>64</v>
      </c>
      <c r="U1603" s="13" t="s">
        <v>1681</v>
      </c>
      <c r="V1603" s="13" t="s">
        <v>118</v>
      </c>
      <c r="W1603" s="13" t="s">
        <v>95</v>
      </c>
      <c r="X1603" s="192">
        <v>8000000</v>
      </c>
      <c r="Y1603" s="196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85">
        <f t="shared" si="388"/>
        <v>93533.440000000002</v>
      </c>
      <c r="AD1603" s="141">
        <v>0.16059999999999999</v>
      </c>
      <c r="AE1603" s="186">
        <f t="shared" si="389"/>
        <v>0</v>
      </c>
      <c r="AF1603" s="186" t="str">
        <f>IF(AND(COUNTIFS($J$18:J1603,J1603)=1,AE1603=1),1,"")</f>
        <v/>
      </c>
      <c r="AG1603" s="186" t="str">
        <f>IF(C1603="","",IF(AND(COUNTIFS($J$18:J1603,J1603)=1,C1603&lt;&gt;""),1,""))</f>
        <v/>
      </c>
      <c r="AH1603" s="186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214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40</v>
      </c>
      <c r="B1604" s="179">
        <v>2021</v>
      </c>
      <c r="C1604" s="179">
        <v>4</v>
      </c>
      <c r="D1604" s="39" t="str">
        <f t="shared" si="383"/>
        <v>Q1</v>
      </c>
      <c r="E1604" s="13" t="s">
        <v>40</v>
      </c>
      <c r="F1604" s="179">
        <v>2021</v>
      </c>
      <c r="G1604" s="179">
        <v>6</v>
      </c>
      <c r="H1604" s="191"/>
      <c r="I1604" s="39" t="str">
        <f t="shared" si="386"/>
        <v>Q1</v>
      </c>
      <c r="J1604" s="191" t="s">
        <v>1682</v>
      </c>
      <c r="K1604" s="191" t="s">
        <v>1683</v>
      </c>
      <c r="L1604" s="17" t="s">
        <v>78</v>
      </c>
      <c r="M1604" s="13" t="s">
        <v>46</v>
      </c>
      <c r="N1604" s="13">
        <v>1</v>
      </c>
      <c r="O1604" s="13"/>
      <c r="P1604" s="39" t="str">
        <f t="shared" si="387"/>
        <v>MAIN UNIT</v>
      </c>
      <c r="Q1604" s="13" t="s">
        <v>47</v>
      </c>
      <c r="R1604" s="13" t="s">
        <v>48</v>
      </c>
      <c r="S1604" s="13" t="s">
        <v>37</v>
      </c>
      <c r="T1604" s="13" t="s">
        <v>907</v>
      </c>
      <c r="U1604" s="13" t="s">
        <v>57</v>
      </c>
      <c r="V1604" s="13" t="s">
        <v>88</v>
      </c>
      <c r="W1604" s="13" t="s">
        <v>50</v>
      </c>
      <c r="X1604" s="192">
        <v>934574</v>
      </c>
      <c r="Y1604" s="196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85">
        <f t="shared" si="388"/>
        <v>148922.29925840709</v>
      </c>
      <c r="AD1604" s="141">
        <v>0.1482</v>
      </c>
      <c r="AE1604" s="186">
        <f t="shared" si="389"/>
        <v>0</v>
      </c>
      <c r="AF1604" s="186" t="str">
        <f>IF(AND(COUNTIFS($J$18:J1604,J1604)=1,AE1604=1),1,"")</f>
        <v/>
      </c>
      <c r="AG1604" s="186">
        <f>IF(C1604="","",IF(AND(COUNTIFS($J$18:J1604,J1604)=1,C1604&lt;&gt;""),1,""))</f>
        <v>1</v>
      </c>
      <c r="AH1604" s="186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214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35</v>
      </c>
      <c r="B1605" s="179">
        <v>2021</v>
      </c>
      <c r="C1605" s="179">
        <v>2</v>
      </c>
      <c r="D1605" s="39" t="str">
        <f t="shared" si="383"/>
        <v>Q4</v>
      </c>
      <c r="E1605" s="13" t="s">
        <v>40</v>
      </c>
      <c r="F1605" s="179">
        <v>2021</v>
      </c>
      <c r="G1605" s="179">
        <v>6</v>
      </c>
      <c r="H1605" s="191"/>
      <c r="I1605" s="39" t="str">
        <f t="shared" si="386"/>
        <v>Q1</v>
      </c>
      <c r="J1605" s="191" t="s">
        <v>1684</v>
      </c>
      <c r="K1605" s="191" t="s">
        <v>1685</v>
      </c>
      <c r="L1605" s="17" t="s">
        <v>54</v>
      </c>
      <c r="M1605" s="13" t="s">
        <v>46</v>
      </c>
      <c r="N1605" s="13">
        <v>1</v>
      </c>
      <c r="O1605" s="13"/>
      <c r="P1605" s="39" t="str">
        <f t="shared" si="387"/>
        <v>MAIN UNIT</v>
      </c>
      <c r="Q1605" s="13" t="s">
        <v>47</v>
      </c>
      <c r="R1605" s="13" t="s">
        <v>48</v>
      </c>
      <c r="S1605" s="13" t="s">
        <v>36</v>
      </c>
      <c r="T1605" s="13" t="s">
        <v>64</v>
      </c>
      <c r="U1605" s="13" t="s">
        <v>65</v>
      </c>
      <c r="V1605" s="13" t="s">
        <v>288</v>
      </c>
      <c r="W1605" s="13" t="s">
        <v>50</v>
      </c>
      <c r="X1605" s="192">
        <v>825000</v>
      </c>
      <c r="Y1605" s="196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85">
        <f t="shared" si="388"/>
        <v>155323.77212389381</v>
      </c>
      <c r="AD1605" s="141">
        <v>0.17510000000000001</v>
      </c>
      <c r="AE1605" s="186">
        <f t="shared" si="389"/>
        <v>0</v>
      </c>
      <c r="AF1605" s="186" t="str">
        <f>IF(AND(COUNTIFS($J$18:J1605,J1605)=1,AE1605=1),1,"")</f>
        <v/>
      </c>
      <c r="AG1605" s="186">
        <f>IF(C1605="","",IF(AND(COUNTIFS($J$18:J1605,J1605)=1,C1605&lt;&gt;""),1,""))</f>
        <v>1</v>
      </c>
      <c r="AH1605" s="186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214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35</v>
      </c>
      <c r="B1606" s="179">
        <v>2021</v>
      </c>
      <c r="C1606" s="179">
        <v>2</v>
      </c>
      <c r="D1606" s="39" t="str">
        <f t="shared" si="383"/>
        <v>Q4</v>
      </c>
      <c r="E1606" s="13" t="s">
        <v>40</v>
      </c>
      <c r="F1606" s="179">
        <v>2021</v>
      </c>
      <c r="G1606" s="179">
        <v>6</v>
      </c>
      <c r="H1606" s="191"/>
      <c r="I1606" s="39" t="str">
        <f t="shared" si="386"/>
        <v>Q1</v>
      </c>
      <c r="J1606" s="191" t="s">
        <v>1684</v>
      </c>
      <c r="K1606" s="191" t="s">
        <v>1685</v>
      </c>
      <c r="L1606" s="17" t="s">
        <v>54</v>
      </c>
      <c r="M1606" s="13" t="s">
        <v>46</v>
      </c>
      <c r="N1606" s="13">
        <v>1</v>
      </c>
      <c r="O1606" s="13"/>
      <c r="P1606" s="39" t="str">
        <f t="shared" si="387"/>
        <v>MAIN UNIT</v>
      </c>
      <c r="Q1606" s="13" t="s">
        <v>47</v>
      </c>
      <c r="R1606" s="13" t="s">
        <v>48</v>
      </c>
      <c r="S1606" s="13" t="s">
        <v>36</v>
      </c>
      <c r="T1606" s="13" t="s">
        <v>64</v>
      </c>
      <c r="U1606" s="13" t="s">
        <v>65</v>
      </c>
      <c r="V1606" s="13" t="s">
        <v>288</v>
      </c>
      <c r="W1606" s="13" t="s">
        <v>50</v>
      </c>
      <c r="X1606" s="192">
        <v>825000</v>
      </c>
      <c r="Y1606" s="196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85">
        <f t="shared" si="388"/>
        <v>155323.77212389381</v>
      </c>
      <c r="AD1606" s="141">
        <v>0.17510000000000001</v>
      </c>
      <c r="AE1606" s="186">
        <f t="shared" si="389"/>
        <v>0</v>
      </c>
      <c r="AF1606" s="186" t="str">
        <f>IF(AND(COUNTIFS($J$18:J1606,J1606)=1,AE1606=1),1,"")</f>
        <v/>
      </c>
      <c r="AG1606" s="186" t="str">
        <f>IF(C1606="","",IF(AND(COUNTIFS($J$18:J1606,J1606)=1,C1606&lt;&gt;""),1,""))</f>
        <v/>
      </c>
      <c r="AH1606" s="186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214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35</v>
      </c>
      <c r="B1607" s="179">
        <v>2021</v>
      </c>
      <c r="C1607" s="179">
        <v>2</v>
      </c>
      <c r="D1607" s="39" t="str">
        <f t="shared" si="383"/>
        <v>Q4</v>
      </c>
      <c r="E1607" s="13" t="s">
        <v>40</v>
      </c>
      <c r="F1607" s="179">
        <v>2021</v>
      </c>
      <c r="G1607" s="179">
        <v>6</v>
      </c>
      <c r="H1607" s="191"/>
      <c r="I1607" s="39" t="str">
        <f t="shared" si="386"/>
        <v>Q1</v>
      </c>
      <c r="J1607" s="191" t="s">
        <v>1684</v>
      </c>
      <c r="K1607" s="191" t="s">
        <v>1685</v>
      </c>
      <c r="L1607" s="17" t="s">
        <v>78</v>
      </c>
      <c r="M1607" s="13" t="s">
        <v>46</v>
      </c>
      <c r="N1607" s="13">
        <v>1</v>
      </c>
      <c r="O1607" s="13"/>
      <c r="P1607" s="39" t="str">
        <f t="shared" si="387"/>
        <v>MAIN UNIT</v>
      </c>
      <c r="Q1607" s="13" t="s">
        <v>47</v>
      </c>
      <c r="R1607" s="13" t="s">
        <v>48</v>
      </c>
      <c r="S1607" s="13" t="s">
        <v>36</v>
      </c>
      <c r="T1607" s="13" t="s">
        <v>64</v>
      </c>
      <c r="U1607" s="13" t="s">
        <v>65</v>
      </c>
      <c r="V1607" s="13" t="s">
        <v>288</v>
      </c>
      <c r="W1607" s="13" t="s">
        <v>50</v>
      </c>
      <c r="X1607" s="192">
        <v>1125000</v>
      </c>
      <c r="Y1607" s="196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85">
        <f t="shared" si="388"/>
        <v>211805.14380530978</v>
      </c>
      <c r="AD1607" s="141">
        <v>0.17510000000000001</v>
      </c>
      <c r="AE1607" s="186">
        <f t="shared" si="389"/>
        <v>0</v>
      </c>
      <c r="AF1607" s="186" t="str">
        <f>IF(AND(COUNTIFS($J$18:J1607,J1607)=1,AE1607=1),1,"")</f>
        <v/>
      </c>
      <c r="AG1607" s="186" t="str">
        <f>IF(C1607="","",IF(AND(COUNTIFS($J$18:J1607,J1607)=1,C1607&lt;&gt;""),1,""))</f>
        <v/>
      </c>
      <c r="AH1607" s="186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214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35</v>
      </c>
      <c r="B1608" s="179">
        <v>2021</v>
      </c>
      <c r="C1608" s="179">
        <v>2</v>
      </c>
      <c r="D1608" s="39" t="str">
        <f t="shared" si="383"/>
        <v>Q4</v>
      </c>
      <c r="E1608" s="13" t="s">
        <v>40</v>
      </c>
      <c r="F1608" s="179">
        <v>2021</v>
      </c>
      <c r="G1608" s="179">
        <v>6</v>
      </c>
      <c r="H1608" s="191"/>
      <c r="I1608" s="39" t="str">
        <f t="shared" si="386"/>
        <v>Q1</v>
      </c>
      <c r="J1608" s="191" t="s">
        <v>1684</v>
      </c>
      <c r="K1608" s="191" t="s">
        <v>1685</v>
      </c>
      <c r="L1608" s="17" t="s">
        <v>78</v>
      </c>
      <c r="M1608" s="13" t="s">
        <v>46</v>
      </c>
      <c r="N1608" s="13">
        <v>1</v>
      </c>
      <c r="O1608" s="13"/>
      <c r="P1608" s="39" t="str">
        <f t="shared" si="387"/>
        <v>MAIN UNIT</v>
      </c>
      <c r="Q1608" s="13" t="s">
        <v>47</v>
      </c>
      <c r="R1608" s="13" t="s">
        <v>48</v>
      </c>
      <c r="S1608" s="13" t="s">
        <v>36</v>
      </c>
      <c r="T1608" s="13" t="s">
        <v>64</v>
      </c>
      <c r="U1608" s="13" t="s">
        <v>65</v>
      </c>
      <c r="V1608" s="13" t="s">
        <v>288</v>
      </c>
      <c r="W1608" s="13" t="s">
        <v>50</v>
      </c>
      <c r="X1608" s="192">
        <v>1125000</v>
      </c>
      <c r="Y1608" s="196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85">
        <f t="shared" si="388"/>
        <v>211805.14380530978</v>
      </c>
      <c r="AD1608" s="141">
        <v>0.17510000000000001</v>
      </c>
      <c r="AE1608" s="186">
        <f t="shared" si="389"/>
        <v>0</v>
      </c>
      <c r="AF1608" s="186" t="str">
        <f>IF(AND(COUNTIFS($J$18:J1608,J1608)=1,AE1608=1),1,"")</f>
        <v/>
      </c>
      <c r="AG1608" s="186" t="str">
        <f>IF(C1608="","",IF(AND(COUNTIFS($J$18:J1608,J1608)=1,C1608&lt;&gt;""),1,""))</f>
        <v/>
      </c>
      <c r="AH1608" s="186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214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35</v>
      </c>
      <c r="B1609" s="179">
        <v>2021</v>
      </c>
      <c r="C1609" s="179">
        <v>2</v>
      </c>
      <c r="D1609" s="39" t="str">
        <f t="shared" si="383"/>
        <v>Q4</v>
      </c>
      <c r="E1609" s="13" t="s">
        <v>40</v>
      </c>
      <c r="F1609" s="179">
        <v>2021</v>
      </c>
      <c r="G1609" s="179">
        <v>6</v>
      </c>
      <c r="H1609" s="191"/>
      <c r="I1609" s="39" t="str">
        <f t="shared" si="386"/>
        <v>Q1</v>
      </c>
      <c r="J1609" s="191" t="s">
        <v>1686</v>
      </c>
      <c r="K1609" s="191" t="s">
        <v>1123</v>
      </c>
      <c r="L1609" s="17" t="s">
        <v>636</v>
      </c>
      <c r="M1609" s="13" t="s">
        <v>637</v>
      </c>
      <c r="N1609" s="13">
        <v>1</v>
      </c>
      <c r="O1609" s="13"/>
      <c r="P1609" s="39" t="str">
        <f t="shared" si="387"/>
        <v>MAIN UNIT</v>
      </c>
      <c r="Q1609" s="13" t="s">
        <v>47</v>
      </c>
      <c r="R1609" s="13" t="s">
        <v>48</v>
      </c>
      <c r="S1609" s="13" t="s">
        <v>36</v>
      </c>
      <c r="T1609" s="13" t="s">
        <v>64</v>
      </c>
      <c r="U1609" s="13" t="s">
        <v>65</v>
      </c>
      <c r="V1609" s="13" t="s">
        <v>92</v>
      </c>
      <c r="W1609" s="13" t="s">
        <v>95</v>
      </c>
      <c r="X1609" s="192">
        <v>15800000</v>
      </c>
      <c r="Y1609" s="196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85">
        <f t="shared" si="388"/>
        <v>95577.202000000005</v>
      </c>
      <c r="AD1609" s="141">
        <v>8.3900000000000002E-2</v>
      </c>
      <c r="AE1609" s="186">
        <f t="shared" si="389"/>
        <v>0</v>
      </c>
      <c r="AF1609" s="186" t="str">
        <f>IF(AND(COUNTIFS($J$18:J1609,J1609)=1,AE1609=1),1,"")</f>
        <v/>
      </c>
      <c r="AG1609" s="186">
        <f>IF(C1609="","",IF(AND(COUNTIFS($J$18:J1609,J1609)=1,C1609&lt;&gt;""),1,""))</f>
        <v>1</v>
      </c>
      <c r="AH1609" s="186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214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35</v>
      </c>
      <c r="B1610" s="179">
        <v>2021</v>
      </c>
      <c r="C1610" s="179">
        <v>3</v>
      </c>
      <c r="D1610" s="39" t="str">
        <f t="shared" si="383"/>
        <v>Q4</v>
      </c>
      <c r="E1610" s="13" t="s">
        <v>40</v>
      </c>
      <c r="F1610" s="179">
        <v>2021</v>
      </c>
      <c r="G1610" s="179">
        <v>6</v>
      </c>
      <c r="H1610" s="191"/>
      <c r="I1610" s="39" t="str">
        <f t="shared" si="386"/>
        <v>Q1</v>
      </c>
      <c r="J1610" s="191" t="s">
        <v>1600</v>
      </c>
      <c r="K1610" s="191" t="s">
        <v>1190</v>
      </c>
      <c r="L1610" s="17" t="s">
        <v>78</v>
      </c>
      <c r="M1610" s="13" t="s">
        <v>46</v>
      </c>
      <c r="N1610" s="13">
        <v>1</v>
      </c>
      <c r="O1610" s="13"/>
      <c r="P1610" s="39" t="str">
        <f t="shared" si="387"/>
        <v>MAIN UNIT</v>
      </c>
      <c r="Q1610" s="13" t="s">
        <v>47</v>
      </c>
      <c r="R1610" s="13" t="s">
        <v>48</v>
      </c>
      <c r="S1610" s="13" t="s">
        <v>36</v>
      </c>
      <c r="T1610" s="13" t="s">
        <v>64</v>
      </c>
      <c r="U1610" s="13" t="s">
        <v>65</v>
      </c>
      <c r="V1610" s="13" t="s">
        <v>622</v>
      </c>
      <c r="W1610" s="13" t="s">
        <v>95</v>
      </c>
      <c r="X1610" s="192">
        <v>10900000</v>
      </c>
      <c r="Y1610" s="196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85">
        <f t="shared" si="388"/>
        <v>82518.45</v>
      </c>
      <c r="AD1610" s="141">
        <v>0.105</v>
      </c>
      <c r="AE1610" s="186">
        <f t="shared" si="389"/>
        <v>0</v>
      </c>
      <c r="AF1610" s="186" t="str">
        <f>IF(AND(COUNTIFS($J$18:J1610,J1610)=1,AE1610=1),1,"")</f>
        <v/>
      </c>
      <c r="AG1610" s="186" t="str">
        <f>IF(C1610="","",IF(AND(COUNTIFS($J$18:J1610,J1610)=1,C1610&lt;&gt;""),1,""))</f>
        <v/>
      </c>
      <c r="AH1610" s="186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214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35</v>
      </c>
      <c r="B1611" s="179">
        <v>2021</v>
      </c>
      <c r="C1611" s="179">
        <v>3</v>
      </c>
      <c r="D1611" s="39" t="str">
        <f t="shared" si="383"/>
        <v>Q4</v>
      </c>
      <c r="E1611" s="13" t="s">
        <v>40</v>
      </c>
      <c r="F1611" s="179">
        <v>2021</v>
      </c>
      <c r="G1611" s="179">
        <v>6</v>
      </c>
      <c r="H1611" s="191"/>
      <c r="I1611" s="39" t="str">
        <f t="shared" si="386"/>
        <v>Q1</v>
      </c>
      <c r="J1611" s="191" t="s">
        <v>1600</v>
      </c>
      <c r="K1611" s="191" t="s">
        <v>1190</v>
      </c>
      <c r="L1611" s="17" t="s">
        <v>78</v>
      </c>
      <c r="M1611" s="13" t="s">
        <v>46</v>
      </c>
      <c r="N1611" s="13">
        <v>1</v>
      </c>
      <c r="O1611" s="13"/>
      <c r="P1611" s="39" t="str">
        <f t="shared" si="387"/>
        <v>MAIN UNIT</v>
      </c>
      <c r="Q1611" s="13" t="s">
        <v>47</v>
      </c>
      <c r="R1611" s="13" t="s">
        <v>48</v>
      </c>
      <c r="S1611" s="13" t="s">
        <v>36</v>
      </c>
      <c r="T1611" s="13" t="s">
        <v>64</v>
      </c>
      <c r="U1611" s="13" t="s">
        <v>65</v>
      </c>
      <c r="V1611" s="13" t="s">
        <v>622</v>
      </c>
      <c r="W1611" s="13" t="s">
        <v>95</v>
      </c>
      <c r="X1611" s="192">
        <v>10900000</v>
      </c>
      <c r="Y1611" s="196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85">
        <f t="shared" si="388"/>
        <v>82518.45</v>
      </c>
      <c r="AD1611" s="141">
        <v>0.105</v>
      </c>
      <c r="AE1611" s="186">
        <f t="shared" si="389"/>
        <v>0</v>
      </c>
      <c r="AF1611" s="186" t="str">
        <f>IF(AND(COUNTIFS($J$18:J1611,J1611)=1,AE1611=1),1,"")</f>
        <v/>
      </c>
      <c r="AG1611" s="186" t="str">
        <f>IF(C1611="","",IF(AND(COUNTIFS($J$18:J1611,J1611)=1,C1611&lt;&gt;""),1,""))</f>
        <v/>
      </c>
      <c r="AH1611" s="186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214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35</v>
      </c>
      <c r="B1612" s="179">
        <v>2021</v>
      </c>
      <c r="C1612" s="179">
        <v>3</v>
      </c>
      <c r="D1612" s="39" t="str">
        <f t="shared" si="383"/>
        <v>Q4</v>
      </c>
      <c r="E1612" s="13" t="s">
        <v>40</v>
      </c>
      <c r="F1612" s="179">
        <v>2021</v>
      </c>
      <c r="G1612" s="179">
        <v>6</v>
      </c>
      <c r="H1612" s="191"/>
      <c r="I1612" s="39" t="str">
        <f t="shared" si="386"/>
        <v>Q1</v>
      </c>
      <c r="J1612" s="191" t="s">
        <v>1600</v>
      </c>
      <c r="K1612" s="191" t="s">
        <v>1190</v>
      </c>
      <c r="L1612" s="17" t="s">
        <v>78</v>
      </c>
      <c r="M1612" s="13" t="s">
        <v>46</v>
      </c>
      <c r="N1612" s="13">
        <v>1</v>
      </c>
      <c r="O1612" s="13"/>
      <c r="P1612" s="39" t="str">
        <f t="shared" si="387"/>
        <v>MAIN UNIT</v>
      </c>
      <c r="Q1612" s="13" t="s">
        <v>47</v>
      </c>
      <c r="R1612" s="13" t="s">
        <v>48</v>
      </c>
      <c r="S1612" s="13" t="s">
        <v>36</v>
      </c>
      <c r="T1612" s="13" t="s">
        <v>64</v>
      </c>
      <c r="U1612" s="13" t="s">
        <v>65</v>
      </c>
      <c r="V1612" s="13" t="s">
        <v>622</v>
      </c>
      <c r="W1612" s="13" t="s">
        <v>95</v>
      </c>
      <c r="X1612" s="192">
        <v>10900000</v>
      </c>
      <c r="Y1612" s="196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85">
        <f t="shared" si="388"/>
        <v>82518.45</v>
      </c>
      <c r="AD1612" s="141">
        <v>0.105</v>
      </c>
      <c r="AE1612" s="186">
        <f t="shared" si="389"/>
        <v>0</v>
      </c>
      <c r="AF1612" s="186" t="str">
        <f>IF(AND(COUNTIFS($J$18:J1612,J1612)=1,AE1612=1),1,"")</f>
        <v/>
      </c>
      <c r="AG1612" s="186" t="str">
        <f>IF(C1612="","",IF(AND(COUNTIFS($J$18:J1612,J1612)=1,C1612&lt;&gt;""),1,""))</f>
        <v/>
      </c>
      <c r="AH1612" s="186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214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35</v>
      </c>
      <c r="B1613" s="179">
        <v>2021</v>
      </c>
      <c r="C1613" s="179">
        <v>3</v>
      </c>
      <c r="D1613" s="39" t="str">
        <f t="shared" si="383"/>
        <v>Q4</v>
      </c>
      <c r="E1613" s="13" t="s">
        <v>40</v>
      </c>
      <c r="F1613" s="179">
        <v>2021</v>
      </c>
      <c r="G1613" s="179">
        <v>6</v>
      </c>
      <c r="H1613" s="191"/>
      <c r="I1613" s="39" t="str">
        <f t="shared" si="386"/>
        <v>Q1</v>
      </c>
      <c r="J1613" s="191" t="s">
        <v>1687</v>
      </c>
      <c r="K1613" s="191" t="s">
        <v>833</v>
      </c>
      <c r="L1613" s="17" t="s">
        <v>78</v>
      </c>
      <c r="M1613" s="13" t="s">
        <v>46</v>
      </c>
      <c r="N1613" s="13">
        <v>1</v>
      </c>
      <c r="O1613" s="13"/>
      <c r="P1613" s="39" t="str">
        <f t="shared" si="387"/>
        <v>MAIN UNIT</v>
      </c>
      <c r="Q1613" s="13" t="s">
        <v>47</v>
      </c>
      <c r="R1613" s="13" t="s">
        <v>48</v>
      </c>
      <c r="S1613" s="13" t="s">
        <v>36</v>
      </c>
      <c r="T1613" s="13" t="s">
        <v>64</v>
      </c>
      <c r="U1613" s="13" t="s">
        <v>65</v>
      </c>
      <c r="V1613" s="13" t="s">
        <v>113</v>
      </c>
      <c r="W1613" s="13" t="s">
        <v>95</v>
      </c>
      <c r="X1613" s="192">
        <v>13200000</v>
      </c>
      <c r="Y1613" s="196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85">
        <f t="shared" si="388"/>
        <v>153797.95199999999</v>
      </c>
      <c r="AD1613" s="141">
        <v>0.16159999999999999</v>
      </c>
      <c r="AE1613" s="186">
        <f t="shared" si="389"/>
        <v>0</v>
      </c>
      <c r="AF1613" s="186" t="str">
        <f>IF(AND(COUNTIFS($J$18:J1613,J1613)=1,AE1613=1),1,"")</f>
        <v/>
      </c>
      <c r="AG1613" s="186">
        <f>IF(C1613="","",IF(AND(COUNTIFS($J$18:J1613,J1613)=1,C1613&lt;&gt;""),1,""))</f>
        <v>1</v>
      </c>
      <c r="AH1613" s="186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214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35</v>
      </c>
      <c r="B1614" s="179">
        <v>2021</v>
      </c>
      <c r="C1614" s="179">
        <v>3</v>
      </c>
      <c r="D1614" s="39" t="str">
        <f t="shared" si="383"/>
        <v>Q4</v>
      </c>
      <c r="E1614" s="13" t="s">
        <v>40</v>
      </c>
      <c r="F1614" s="179">
        <v>2021</v>
      </c>
      <c r="G1614" s="179">
        <v>6</v>
      </c>
      <c r="H1614" s="191"/>
      <c r="I1614" s="39" t="str">
        <f t="shared" si="386"/>
        <v>Q1</v>
      </c>
      <c r="J1614" s="191" t="s">
        <v>1688</v>
      </c>
      <c r="K1614" s="191" t="s">
        <v>1689</v>
      </c>
      <c r="L1614" s="17" t="s">
        <v>78</v>
      </c>
      <c r="M1614" s="13" t="s">
        <v>46</v>
      </c>
      <c r="N1614" s="13">
        <v>1</v>
      </c>
      <c r="O1614" s="13"/>
      <c r="P1614" s="39" t="str">
        <f t="shared" si="387"/>
        <v>MAIN UNIT</v>
      </c>
      <c r="Q1614" s="13" t="s">
        <v>55</v>
      </c>
      <c r="R1614" s="13" t="s">
        <v>48</v>
      </c>
      <c r="S1614" s="13" t="s">
        <v>36</v>
      </c>
      <c r="T1614" s="13" t="s">
        <v>64</v>
      </c>
      <c r="U1614" s="13" t="s">
        <v>65</v>
      </c>
      <c r="V1614" s="13" t="s">
        <v>1230</v>
      </c>
      <c r="W1614" s="13" t="s">
        <v>95</v>
      </c>
      <c r="X1614" s="192">
        <v>14800000</v>
      </c>
      <c r="Y1614" s="196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85">
        <f t="shared" si="388"/>
        <v>199117.128</v>
      </c>
      <c r="AD1614" s="141">
        <v>0.18659999999999999</v>
      </c>
      <c r="AE1614" s="186">
        <f t="shared" si="389"/>
        <v>1</v>
      </c>
      <c r="AF1614" s="186">
        <f>IF(AND(COUNTIFS($J$18:J1614,J1614)=1,AE1614=1),1,"")</f>
        <v>1</v>
      </c>
      <c r="AG1614" s="186">
        <f>IF(C1614="","",IF(AND(COUNTIFS($J$18:J1614,J1614)=1,C1614&lt;&gt;""),1,""))</f>
        <v>1</v>
      </c>
      <c r="AH1614" s="186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214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35</v>
      </c>
      <c r="B1615" s="179">
        <v>2021</v>
      </c>
      <c r="C1615" s="179">
        <v>3</v>
      </c>
      <c r="D1615" s="39" t="str">
        <f t="shared" si="383"/>
        <v>Q4</v>
      </c>
      <c r="E1615" s="13" t="s">
        <v>40</v>
      </c>
      <c r="F1615" s="179">
        <v>2021</v>
      </c>
      <c r="G1615" s="179">
        <v>6</v>
      </c>
      <c r="H1615" s="191"/>
      <c r="I1615" s="39" t="str">
        <f t="shared" si="386"/>
        <v>Q1</v>
      </c>
      <c r="J1615" s="191" t="s">
        <v>1690</v>
      </c>
      <c r="K1615" s="191" t="s">
        <v>1691</v>
      </c>
      <c r="L1615" s="17" t="s">
        <v>78</v>
      </c>
      <c r="M1615" s="13" t="s">
        <v>46</v>
      </c>
      <c r="N1615" s="13">
        <v>1</v>
      </c>
      <c r="O1615" s="13"/>
      <c r="P1615" s="39" t="str">
        <f t="shared" si="387"/>
        <v>MAIN UNIT</v>
      </c>
      <c r="Q1615" s="13" t="s">
        <v>55</v>
      </c>
      <c r="R1615" s="13" t="s">
        <v>48</v>
      </c>
      <c r="S1615" s="13" t="s">
        <v>36</v>
      </c>
      <c r="T1615" s="13" t="s">
        <v>64</v>
      </c>
      <c r="U1615" s="13" t="s">
        <v>65</v>
      </c>
      <c r="V1615" s="13" t="s">
        <v>98</v>
      </c>
      <c r="W1615" s="13" t="s">
        <v>95</v>
      </c>
      <c r="X1615" s="192">
        <v>11000000</v>
      </c>
      <c r="Y1615" s="196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85">
        <f t="shared" si="388"/>
        <v>64161.79</v>
      </c>
      <c r="AD1615" s="141">
        <v>8.09E-2</v>
      </c>
      <c r="AE1615" s="186">
        <f t="shared" si="389"/>
        <v>1</v>
      </c>
      <c r="AF1615" s="186">
        <f>IF(AND(COUNTIFS($J$18:J1615,J1615)=1,AE1615=1),1,"")</f>
        <v>1</v>
      </c>
      <c r="AG1615" s="186">
        <f>IF(C1615="","",IF(AND(COUNTIFS($J$18:J1615,J1615)=1,C1615&lt;&gt;""),1,""))</f>
        <v>1</v>
      </c>
      <c r="AH1615" s="186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214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35</v>
      </c>
      <c r="B1616" s="179">
        <v>2021</v>
      </c>
      <c r="C1616" s="179">
        <v>3</v>
      </c>
      <c r="D1616" s="39" t="str">
        <f t="shared" si="383"/>
        <v>Q4</v>
      </c>
      <c r="E1616" s="13" t="s">
        <v>40</v>
      </c>
      <c r="F1616" s="179">
        <v>2021</v>
      </c>
      <c r="G1616" s="179">
        <v>6</v>
      </c>
      <c r="H1616" s="191"/>
      <c r="I1616" s="39" t="str">
        <f t="shared" si="386"/>
        <v>Q1</v>
      </c>
      <c r="J1616" s="191" t="s">
        <v>1690</v>
      </c>
      <c r="K1616" s="191" t="s">
        <v>1691</v>
      </c>
      <c r="L1616" s="17" t="s">
        <v>78</v>
      </c>
      <c r="M1616" s="13" t="s">
        <v>46</v>
      </c>
      <c r="N1616" s="13">
        <v>1</v>
      </c>
      <c r="O1616" s="13"/>
      <c r="P1616" s="39" t="str">
        <f t="shared" si="387"/>
        <v>MAIN UNIT</v>
      </c>
      <c r="Q1616" s="13" t="s">
        <v>55</v>
      </c>
      <c r="R1616" s="13" t="s">
        <v>48</v>
      </c>
      <c r="S1616" s="13" t="s">
        <v>36</v>
      </c>
      <c r="T1616" s="13" t="s">
        <v>64</v>
      </c>
      <c r="U1616" s="13" t="s">
        <v>65</v>
      </c>
      <c r="V1616" s="13" t="s">
        <v>98</v>
      </c>
      <c r="W1616" s="13" t="s">
        <v>95</v>
      </c>
      <c r="X1616" s="192">
        <v>11000000</v>
      </c>
      <c r="Y1616" s="196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85">
        <f t="shared" si="388"/>
        <v>64161.79</v>
      </c>
      <c r="AD1616" s="141">
        <v>8.09E-2</v>
      </c>
      <c r="AE1616" s="186">
        <f t="shared" si="389"/>
        <v>1</v>
      </c>
      <c r="AF1616" s="186" t="str">
        <f>IF(AND(COUNTIFS($J$18:J1616,J1616)=1,AE1616=1),1,"")</f>
        <v/>
      </c>
      <c r="AG1616" s="186" t="str">
        <f>IF(C1616="","",IF(AND(COUNTIFS($J$18:J1616,J1616)=1,C1616&lt;&gt;""),1,""))</f>
        <v/>
      </c>
      <c r="AH1616" s="186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214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35</v>
      </c>
      <c r="B1617" s="179">
        <v>2021</v>
      </c>
      <c r="C1617" s="179">
        <v>3</v>
      </c>
      <c r="D1617" s="39" t="str">
        <f t="shared" si="383"/>
        <v>Q4</v>
      </c>
      <c r="E1617" s="13" t="s">
        <v>40</v>
      </c>
      <c r="F1617" s="179">
        <v>2021</v>
      </c>
      <c r="G1617" s="179">
        <v>6</v>
      </c>
      <c r="H1617" s="191"/>
      <c r="I1617" s="39" t="str">
        <f t="shared" si="386"/>
        <v>Q1</v>
      </c>
      <c r="J1617" s="191" t="s">
        <v>1690</v>
      </c>
      <c r="K1617" s="191" t="s">
        <v>1691</v>
      </c>
      <c r="L1617" s="17" t="s">
        <v>78</v>
      </c>
      <c r="M1617" s="13" t="s">
        <v>46</v>
      </c>
      <c r="N1617" s="13">
        <v>1</v>
      </c>
      <c r="O1617" s="13"/>
      <c r="P1617" s="39" t="str">
        <f t="shared" si="387"/>
        <v>MAIN UNIT</v>
      </c>
      <c r="Q1617" s="13" t="s">
        <v>55</v>
      </c>
      <c r="R1617" s="13" t="s">
        <v>48</v>
      </c>
      <c r="S1617" s="13" t="s">
        <v>36</v>
      </c>
      <c r="T1617" s="13" t="s">
        <v>64</v>
      </c>
      <c r="U1617" s="13" t="s">
        <v>65</v>
      </c>
      <c r="V1617" s="13" t="s">
        <v>98</v>
      </c>
      <c r="W1617" s="13" t="s">
        <v>95</v>
      </c>
      <c r="X1617" s="192">
        <v>11000000</v>
      </c>
      <c r="Y1617" s="196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85">
        <f t="shared" si="388"/>
        <v>64161.79</v>
      </c>
      <c r="AD1617" s="141">
        <v>8.09E-2</v>
      </c>
      <c r="AE1617" s="186">
        <f t="shared" si="389"/>
        <v>1</v>
      </c>
      <c r="AF1617" s="186" t="str">
        <f>IF(AND(COUNTIFS($J$18:J1617,J1617)=1,AE1617=1),1,"")</f>
        <v/>
      </c>
      <c r="AG1617" s="186" t="str">
        <f>IF(C1617="","",IF(AND(COUNTIFS($J$18:J1617,J1617)=1,C1617&lt;&gt;""),1,""))</f>
        <v/>
      </c>
      <c r="AH1617" s="186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214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35</v>
      </c>
      <c r="B1618" s="179">
        <v>2021</v>
      </c>
      <c r="C1618" s="179">
        <v>3</v>
      </c>
      <c r="D1618" s="39" t="str">
        <f t="shared" si="383"/>
        <v>Q4</v>
      </c>
      <c r="E1618" s="13" t="s">
        <v>40</v>
      </c>
      <c r="F1618" s="179">
        <v>2021</v>
      </c>
      <c r="G1618" s="179">
        <v>6</v>
      </c>
      <c r="H1618" s="191"/>
      <c r="I1618" s="39" t="str">
        <f t="shared" si="386"/>
        <v>Q1</v>
      </c>
      <c r="J1618" s="191" t="s">
        <v>1690</v>
      </c>
      <c r="K1618" s="191" t="s">
        <v>1691</v>
      </c>
      <c r="L1618" s="17" t="s">
        <v>78</v>
      </c>
      <c r="M1618" s="13" t="s">
        <v>46</v>
      </c>
      <c r="N1618" s="13">
        <v>1</v>
      </c>
      <c r="O1618" s="13"/>
      <c r="P1618" s="39" t="str">
        <f t="shared" si="387"/>
        <v>MAIN UNIT</v>
      </c>
      <c r="Q1618" s="13" t="s">
        <v>55</v>
      </c>
      <c r="R1618" s="13" t="s">
        <v>48</v>
      </c>
      <c r="S1618" s="13" t="s">
        <v>36</v>
      </c>
      <c r="T1618" s="13" t="s">
        <v>64</v>
      </c>
      <c r="U1618" s="13" t="s">
        <v>65</v>
      </c>
      <c r="V1618" s="13" t="s">
        <v>98</v>
      </c>
      <c r="W1618" s="13" t="s">
        <v>95</v>
      </c>
      <c r="X1618" s="192">
        <v>11000000</v>
      </c>
      <c r="Y1618" s="196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85">
        <f t="shared" si="388"/>
        <v>64161.79</v>
      </c>
      <c r="AD1618" s="141">
        <v>8.09E-2</v>
      </c>
      <c r="AE1618" s="186">
        <f t="shared" si="389"/>
        <v>1</v>
      </c>
      <c r="AF1618" s="186" t="str">
        <f>IF(AND(COUNTIFS($J$18:J1618,J1618)=1,AE1618=1),1,"")</f>
        <v/>
      </c>
      <c r="AG1618" s="186" t="str">
        <f>IF(C1618="","",IF(AND(COUNTIFS($J$18:J1618,J1618)=1,C1618&lt;&gt;""),1,""))</f>
        <v/>
      </c>
      <c r="AH1618" s="186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214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35</v>
      </c>
      <c r="B1619" s="179">
        <v>2021</v>
      </c>
      <c r="C1619" s="179">
        <v>3</v>
      </c>
      <c r="D1619" s="39" t="str">
        <f t="shared" si="383"/>
        <v>Q4</v>
      </c>
      <c r="E1619" s="13" t="s">
        <v>40</v>
      </c>
      <c r="F1619" s="179">
        <v>2021</v>
      </c>
      <c r="G1619" s="179">
        <v>6</v>
      </c>
      <c r="H1619" s="191"/>
      <c r="I1619" s="39" t="str">
        <f t="shared" si="386"/>
        <v>Q1</v>
      </c>
      <c r="J1619" s="191" t="s">
        <v>1690</v>
      </c>
      <c r="K1619" s="191" t="s">
        <v>1691</v>
      </c>
      <c r="L1619" s="17" t="s">
        <v>78</v>
      </c>
      <c r="M1619" s="13" t="s">
        <v>46</v>
      </c>
      <c r="N1619" s="13">
        <v>1</v>
      </c>
      <c r="O1619" s="13"/>
      <c r="P1619" s="39" t="str">
        <f t="shared" si="387"/>
        <v>MAIN UNIT</v>
      </c>
      <c r="Q1619" s="13" t="s">
        <v>55</v>
      </c>
      <c r="R1619" s="13" t="s">
        <v>48</v>
      </c>
      <c r="S1619" s="13" t="s">
        <v>36</v>
      </c>
      <c r="T1619" s="13" t="s">
        <v>64</v>
      </c>
      <c r="U1619" s="13" t="s">
        <v>65</v>
      </c>
      <c r="V1619" s="13" t="s">
        <v>98</v>
      </c>
      <c r="W1619" s="13" t="s">
        <v>95</v>
      </c>
      <c r="X1619" s="192">
        <v>11000000</v>
      </c>
      <c r="Y1619" s="196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85">
        <f t="shared" si="388"/>
        <v>64161.79</v>
      </c>
      <c r="AD1619" s="141">
        <v>8.09E-2</v>
      </c>
      <c r="AE1619" s="186">
        <f t="shared" si="389"/>
        <v>1</v>
      </c>
      <c r="AF1619" s="186" t="str">
        <f>IF(AND(COUNTIFS($J$18:J1619,J1619)=1,AE1619=1),1,"")</f>
        <v/>
      </c>
      <c r="AG1619" s="186" t="str">
        <f>IF(C1619="","",IF(AND(COUNTIFS($J$18:J1619,J1619)=1,C1619&lt;&gt;""),1,""))</f>
        <v/>
      </c>
      <c r="AH1619" s="186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214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35</v>
      </c>
      <c r="B1620" s="179">
        <v>2021</v>
      </c>
      <c r="C1620" s="179">
        <v>3</v>
      </c>
      <c r="D1620" s="39" t="str">
        <f t="shared" si="383"/>
        <v>Q4</v>
      </c>
      <c r="E1620" s="13" t="s">
        <v>40</v>
      </c>
      <c r="F1620" s="179">
        <v>2021</v>
      </c>
      <c r="G1620" s="179">
        <v>6</v>
      </c>
      <c r="H1620" s="191"/>
      <c r="I1620" s="39" t="str">
        <f t="shared" si="386"/>
        <v>Q1</v>
      </c>
      <c r="J1620" s="191" t="s">
        <v>1690</v>
      </c>
      <c r="K1620" s="191" t="s">
        <v>1691</v>
      </c>
      <c r="L1620" s="17" t="s">
        <v>78</v>
      </c>
      <c r="M1620" s="13" t="s">
        <v>46</v>
      </c>
      <c r="N1620" s="13">
        <v>1</v>
      </c>
      <c r="O1620" s="13"/>
      <c r="P1620" s="39" t="str">
        <f t="shared" si="387"/>
        <v>MAIN UNIT</v>
      </c>
      <c r="Q1620" s="13" t="s">
        <v>55</v>
      </c>
      <c r="R1620" s="13" t="s">
        <v>48</v>
      </c>
      <c r="S1620" s="13" t="s">
        <v>36</v>
      </c>
      <c r="T1620" s="13" t="s">
        <v>64</v>
      </c>
      <c r="U1620" s="13" t="s">
        <v>65</v>
      </c>
      <c r="V1620" s="13" t="s">
        <v>98</v>
      </c>
      <c r="W1620" s="13" t="s">
        <v>95</v>
      </c>
      <c r="X1620" s="192">
        <v>11000000</v>
      </c>
      <c r="Y1620" s="196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85">
        <f t="shared" si="388"/>
        <v>64161.79</v>
      </c>
      <c r="AD1620" s="141">
        <v>8.09E-2</v>
      </c>
      <c r="AE1620" s="186">
        <f t="shared" si="389"/>
        <v>1</v>
      </c>
      <c r="AF1620" s="186" t="str">
        <f>IF(AND(COUNTIFS($J$18:J1620,J1620)=1,AE1620=1),1,"")</f>
        <v/>
      </c>
      <c r="AG1620" s="186" t="str">
        <f>IF(C1620="","",IF(AND(COUNTIFS($J$18:J1620,J1620)=1,C1620&lt;&gt;""),1,""))</f>
        <v/>
      </c>
      <c r="AH1620" s="186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214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35</v>
      </c>
      <c r="B1621" s="179">
        <v>2021</v>
      </c>
      <c r="C1621" s="179">
        <v>3</v>
      </c>
      <c r="D1621" s="39" t="str">
        <f t="shared" si="383"/>
        <v>Q4</v>
      </c>
      <c r="E1621" s="13" t="s">
        <v>40</v>
      </c>
      <c r="F1621" s="179">
        <v>2021</v>
      </c>
      <c r="G1621" s="179">
        <v>6</v>
      </c>
      <c r="H1621" s="191"/>
      <c r="I1621" s="39" t="str">
        <f t="shared" si="386"/>
        <v>Q1</v>
      </c>
      <c r="J1621" s="191" t="s">
        <v>1690</v>
      </c>
      <c r="K1621" s="191" t="s">
        <v>1691</v>
      </c>
      <c r="L1621" s="17" t="s">
        <v>78</v>
      </c>
      <c r="M1621" s="13" t="s">
        <v>46</v>
      </c>
      <c r="N1621" s="13">
        <v>1</v>
      </c>
      <c r="O1621" s="13"/>
      <c r="P1621" s="39" t="str">
        <f t="shared" si="387"/>
        <v>MAIN UNIT</v>
      </c>
      <c r="Q1621" s="13" t="s">
        <v>55</v>
      </c>
      <c r="R1621" s="13" t="s">
        <v>48</v>
      </c>
      <c r="S1621" s="13" t="s">
        <v>36</v>
      </c>
      <c r="T1621" s="13" t="s">
        <v>64</v>
      </c>
      <c r="U1621" s="13" t="s">
        <v>65</v>
      </c>
      <c r="V1621" s="13" t="s">
        <v>98</v>
      </c>
      <c r="W1621" s="13" t="s">
        <v>95</v>
      </c>
      <c r="X1621" s="192">
        <v>11000000</v>
      </c>
      <c r="Y1621" s="196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85">
        <f t="shared" si="388"/>
        <v>64161.79</v>
      </c>
      <c r="AD1621" s="141">
        <v>8.09E-2</v>
      </c>
      <c r="AE1621" s="186">
        <f t="shared" si="389"/>
        <v>1</v>
      </c>
      <c r="AF1621" s="186" t="str">
        <f>IF(AND(COUNTIFS($J$18:J1621,J1621)=1,AE1621=1),1,"")</f>
        <v/>
      </c>
      <c r="AG1621" s="186" t="str">
        <f>IF(C1621="","",IF(AND(COUNTIFS($J$18:J1621,J1621)=1,C1621&lt;&gt;""),1,""))</f>
        <v/>
      </c>
      <c r="AH1621" s="186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214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35</v>
      </c>
      <c r="B1622" s="179">
        <v>2021</v>
      </c>
      <c r="C1622" s="179">
        <v>3</v>
      </c>
      <c r="D1622" s="39" t="str">
        <f t="shared" si="383"/>
        <v>Q4</v>
      </c>
      <c r="E1622" s="13" t="s">
        <v>40</v>
      </c>
      <c r="F1622" s="179">
        <v>2021</v>
      </c>
      <c r="G1622" s="179">
        <v>6</v>
      </c>
      <c r="H1622" s="191"/>
      <c r="I1622" s="39" t="str">
        <f t="shared" si="386"/>
        <v>Q1</v>
      </c>
      <c r="J1622" s="191" t="s">
        <v>1690</v>
      </c>
      <c r="K1622" s="191" t="s">
        <v>1691</v>
      </c>
      <c r="L1622" s="17" t="s">
        <v>78</v>
      </c>
      <c r="M1622" s="13" t="s">
        <v>46</v>
      </c>
      <c r="N1622" s="13">
        <v>1</v>
      </c>
      <c r="O1622" s="13"/>
      <c r="P1622" s="39" t="str">
        <f t="shared" si="387"/>
        <v>MAIN UNIT</v>
      </c>
      <c r="Q1622" s="13" t="s">
        <v>55</v>
      </c>
      <c r="R1622" s="13" t="s">
        <v>48</v>
      </c>
      <c r="S1622" s="13" t="s">
        <v>36</v>
      </c>
      <c r="T1622" s="13" t="s">
        <v>64</v>
      </c>
      <c r="U1622" s="13" t="s">
        <v>65</v>
      </c>
      <c r="V1622" s="13" t="s">
        <v>98</v>
      </c>
      <c r="W1622" s="13" t="s">
        <v>95</v>
      </c>
      <c r="X1622" s="192">
        <v>11000000</v>
      </c>
      <c r="Y1622" s="196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85">
        <f t="shared" si="388"/>
        <v>64161.79</v>
      </c>
      <c r="AD1622" s="141">
        <v>8.09E-2</v>
      </c>
      <c r="AE1622" s="186">
        <f t="shared" si="389"/>
        <v>1</v>
      </c>
      <c r="AF1622" s="186" t="str">
        <f>IF(AND(COUNTIFS($J$18:J1622,J1622)=1,AE1622=1),1,"")</f>
        <v/>
      </c>
      <c r="AG1622" s="186" t="str">
        <f>IF(C1622="","",IF(AND(COUNTIFS($J$18:J1622,J1622)=1,C1622&lt;&gt;""),1,""))</f>
        <v/>
      </c>
      <c r="AH1622" s="186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214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35</v>
      </c>
      <c r="B1623" s="179">
        <v>2021</v>
      </c>
      <c r="C1623" s="179">
        <v>3</v>
      </c>
      <c r="D1623" s="39" t="str">
        <f t="shared" si="383"/>
        <v>Q4</v>
      </c>
      <c r="E1623" s="13" t="s">
        <v>40</v>
      </c>
      <c r="F1623" s="179">
        <v>2021</v>
      </c>
      <c r="G1623" s="179">
        <v>6</v>
      </c>
      <c r="H1623" s="191"/>
      <c r="I1623" s="39" t="str">
        <f t="shared" si="386"/>
        <v>Q1</v>
      </c>
      <c r="J1623" s="191" t="s">
        <v>1690</v>
      </c>
      <c r="K1623" s="191" t="s">
        <v>1691</v>
      </c>
      <c r="L1623" s="17" t="s">
        <v>78</v>
      </c>
      <c r="M1623" s="13" t="s">
        <v>46</v>
      </c>
      <c r="N1623" s="13">
        <v>1</v>
      </c>
      <c r="O1623" s="13"/>
      <c r="P1623" s="39" t="str">
        <f t="shared" si="387"/>
        <v>MAIN UNIT</v>
      </c>
      <c r="Q1623" s="13" t="s">
        <v>55</v>
      </c>
      <c r="R1623" s="13" t="s">
        <v>48</v>
      </c>
      <c r="S1623" s="13" t="s">
        <v>36</v>
      </c>
      <c r="T1623" s="13" t="s">
        <v>64</v>
      </c>
      <c r="U1623" s="13" t="s">
        <v>65</v>
      </c>
      <c r="V1623" s="13" t="s">
        <v>98</v>
      </c>
      <c r="W1623" s="13" t="s">
        <v>95</v>
      </c>
      <c r="X1623" s="192">
        <v>11000000</v>
      </c>
      <c r="Y1623" s="196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85">
        <f t="shared" si="388"/>
        <v>65510.060000000005</v>
      </c>
      <c r="AD1623" s="141">
        <v>8.2600000000000007E-2</v>
      </c>
      <c r="AE1623" s="186">
        <f t="shared" si="389"/>
        <v>1</v>
      </c>
      <c r="AF1623" s="186" t="str">
        <f>IF(AND(COUNTIFS($J$18:J1623,J1623)=1,AE1623=1),1,"")</f>
        <v/>
      </c>
      <c r="AG1623" s="186" t="str">
        <f>IF(C1623="","",IF(AND(COUNTIFS($J$18:J1623,J1623)=1,C1623&lt;&gt;""),1,""))</f>
        <v/>
      </c>
      <c r="AH1623" s="186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214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35</v>
      </c>
      <c r="B1624" s="179">
        <v>2021</v>
      </c>
      <c r="C1624" s="179">
        <v>3</v>
      </c>
      <c r="D1624" s="39" t="str">
        <f t="shared" si="383"/>
        <v>Q4</v>
      </c>
      <c r="E1624" s="13" t="s">
        <v>40</v>
      </c>
      <c r="F1624" s="179">
        <v>2021</v>
      </c>
      <c r="G1624" s="179">
        <v>6</v>
      </c>
      <c r="H1624" s="191"/>
      <c r="I1624" s="39" t="str">
        <f t="shared" si="386"/>
        <v>Q1</v>
      </c>
      <c r="J1624" s="191" t="s">
        <v>1690</v>
      </c>
      <c r="K1624" s="191" t="s">
        <v>1691</v>
      </c>
      <c r="L1624" s="17" t="s">
        <v>78</v>
      </c>
      <c r="M1624" s="13" t="s">
        <v>46</v>
      </c>
      <c r="N1624" s="13">
        <v>1</v>
      </c>
      <c r="O1624" s="13"/>
      <c r="P1624" s="39" t="str">
        <f t="shared" si="387"/>
        <v>MAIN UNIT</v>
      </c>
      <c r="Q1624" s="13" t="s">
        <v>55</v>
      </c>
      <c r="R1624" s="13" t="s">
        <v>48</v>
      </c>
      <c r="S1624" s="13" t="s">
        <v>36</v>
      </c>
      <c r="T1624" s="13" t="s">
        <v>64</v>
      </c>
      <c r="U1624" s="13" t="s">
        <v>65</v>
      </c>
      <c r="V1624" s="13" t="s">
        <v>98</v>
      </c>
      <c r="W1624" s="13" t="s">
        <v>95</v>
      </c>
      <c r="X1624" s="192">
        <v>11000000</v>
      </c>
      <c r="Y1624" s="196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85">
        <f t="shared" si="388"/>
        <v>65510.060000000005</v>
      </c>
      <c r="AD1624" s="141">
        <v>8.2600000000000007E-2</v>
      </c>
      <c r="AE1624" s="186">
        <f t="shared" si="389"/>
        <v>1</v>
      </c>
      <c r="AF1624" s="186" t="str">
        <f>IF(AND(COUNTIFS($J$18:J1624,J1624)=1,AE1624=1),1,"")</f>
        <v/>
      </c>
      <c r="AG1624" s="186" t="str">
        <f>IF(C1624="","",IF(AND(COUNTIFS($J$18:J1624,J1624)=1,C1624&lt;&gt;""),1,""))</f>
        <v/>
      </c>
      <c r="AH1624" s="186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214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35</v>
      </c>
      <c r="B1625" s="179">
        <v>2021</v>
      </c>
      <c r="C1625" s="179">
        <v>3</v>
      </c>
      <c r="D1625" s="39" t="str">
        <f t="shared" si="383"/>
        <v>Q4</v>
      </c>
      <c r="E1625" s="13" t="s">
        <v>40</v>
      </c>
      <c r="F1625" s="179">
        <v>2021</v>
      </c>
      <c r="G1625" s="179">
        <v>6</v>
      </c>
      <c r="H1625" s="191"/>
      <c r="I1625" s="39" t="str">
        <f t="shared" si="386"/>
        <v>Q1</v>
      </c>
      <c r="J1625" s="191" t="s">
        <v>1690</v>
      </c>
      <c r="K1625" s="191" t="s">
        <v>1691</v>
      </c>
      <c r="L1625" s="17" t="s">
        <v>78</v>
      </c>
      <c r="M1625" s="13" t="s">
        <v>46</v>
      </c>
      <c r="N1625" s="13">
        <v>1</v>
      </c>
      <c r="O1625" s="13"/>
      <c r="P1625" s="39" t="str">
        <f t="shared" si="387"/>
        <v>MAIN UNIT</v>
      </c>
      <c r="Q1625" s="13" t="s">
        <v>55</v>
      </c>
      <c r="R1625" s="13" t="s">
        <v>48</v>
      </c>
      <c r="S1625" s="13" t="s">
        <v>36</v>
      </c>
      <c r="T1625" s="13" t="s">
        <v>64</v>
      </c>
      <c r="U1625" s="13" t="s">
        <v>65</v>
      </c>
      <c r="V1625" s="13" t="s">
        <v>98</v>
      </c>
      <c r="W1625" s="13" t="s">
        <v>95</v>
      </c>
      <c r="X1625" s="192">
        <v>11000000</v>
      </c>
      <c r="Y1625" s="196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85">
        <f t="shared" si="388"/>
        <v>65510.060000000005</v>
      </c>
      <c r="AD1625" s="141">
        <v>8.2600000000000007E-2</v>
      </c>
      <c r="AE1625" s="186">
        <f t="shared" si="389"/>
        <v>1</v>
      </c>
      <c r="AF1625" s="186" t="str">
        <f>IF(AND(COUNTIFS($J$18:J1625,J1625)=1,AE1625=1),1,"")</f>
        <v/>
      </c>
      <c r="AG1625" s="186" t="str">
        <f>IF(C1625="","",IF(AND(COUNTIFS($J$18:J1625,J1625)=1,C1625&lt;&gt;""),1,""))</f>
        <v/>
      </c>
      <c r="AH1625" s="186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214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35</v>
      </c>
      <c r="B1626" s="179">
        <v>2021</v>
      </c>
      <c r="C1626" s="179">
        <v>3</v>
      </c>
      <c r="D1626" s="39" t="str">
        <f t="shared" si="383"/>
        <v>Q4</v>
      </c>
      <c r="E1626" s="13" t="s">
        <v>40</v>
      </c>
      <c r="F1626" s="179">
        <v>2021</v>
      </c>
      <c r="G1626" s="179">
        <v>6</v>
      </c>
      <c r="H1626" s="191"/>
      <c r="I1626" s="39" t="str">
        <f t="shared" si="386"/>
        <v>Q1</v>
      </c>
      <c r="J1626" s="191" t="s">
        <v>1690</v>
      </c>
      <c r="K1626" s="191" t="s">
        <v>1691</v>
      </c>
      <c r="L1626" s="17" t="s">
        <v>78</v>
      </c>
      <c r="M1626" s="13" t="s">
        <v>46</v>
      </c>
      <c r="N1626" s="13">
        <v>1</v>
      </c>
      <c r="O1626" s="13"/>
      <c r="P1626" s="39" t="str">
        <f t="shared" si="387"/>
        <v>MAIN UNIT</v>
      </c>
      <c r="Q1626" s="13" t="s">
        <v>55</v>
      </c>
      <c r="R1626" s="13" t="s">
        <v>48</v>
      </c>
      <c r="S1626" s="13" t="s">
        <v>36</v>
      </c>
      <c r="T1626" s="13" t="s">
        <v>64</v>
      </c>
      <c r="U1626" s="13" t="s">
        <v>65</v>
      </c>
      <c r="V1626" s="13" t="s">
        <v>98</v>
      </c>
      <c r="W1626" s="13" t="s">
        <v>95</v>
      </c>
      <c r="X1626" s="192">
        <v>11000000</v>
      </c>
      <c r="Y1626" s="196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85">
        <f t="shared" si="388"/>
        <v>65510.060000000005</v>
      </c>
      <c r="AD1626" s="141">
        <v>8.2600000000000007E-2</v>
      </c>
      <c r="AE1626" s="186">
        <f t="shared" si="389"/>
        <v>1</v>
      </c>
      <c r="AF1626" s="186" t="str">
        <f>IF(AND(COUNTIFS($J$18:J1626,J1626)=1,AE1626=1),1,"")</f>
        <v/>
      </c>
      <c r="AG1626" s="186" t="str">
        <f>IF(C1626="","",IF(AND(COUNTIFS($J$18:J1626,J1626)=1,C1626&lt;&gt;""),1,""))</f>
        <v/>
      </c>
      <c r="AH1626" s="186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214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35</v>
      </c>
      <c r="B1627" s="179">
        <v>2021</v>
      </c>
      <c r="C1627" s="179">
        <v>3</v>
      </c>
      <c r="D1627" s="39" t="str">
        <f t="shared" si="383"/>
        <v>Q4</v>
      </c>
      <c r="E1627" s="13" t="s">
        <v>40</v>
      </c>
      <c r="F1627" s="179">
        <v>2021</v>
      </c>
      <c r="G1627" s="179">
        <v>6</v>
      </c>
      <c r="H1627" s="191"/>
      <c r="I1627" s="39" t="str">
        <f t="shared" si="386"/>
        <v>Q1</v>
      </c>
      <c r="J1627" s="191" t="s">
        <v>1690</v>
      </c>
      <c r="K1627" s="191" t="s">
        <v>1691</v>
      </c>
      <c r="L1627" s="17" t="s">
        <v>78</v>
      </c>
      <c r="M1627" s="13" t="s">
        <v>46</v>
      </c>
      <c r="N1627" s="13">
        <v>1</v>
      </c>
      <c r="O1627" s="13"/>
      <c r="P1627" s="39" t="str">
        <f t="shared" si="387"/>
        <v>MAIN UNIT</v>
      </c>
      <c r="Q1627" s="13" t="s">
        <v>55</v>
      </c>
      <c r="R1627" s="13" t="s">
        <v>48</v>
      </c>
      <c r="S1627" s="13" t="s">
        <v>36</v>
      </c>
      <c r="T1627" s="13" t="s">
        <v>64</v>
      </c>
      <c r="U1627" s="13" t="s">
        <v>65</v>
      </c>
      <c r="V1627" s="13" t="s">
        <v>98</v>
      </c>
      <c r="W1627" s="13" t="s">
        <v>95</v>
      </c>
      <c r="X1627" s="192">
        <v>11000000</v>
      </c>
      <c r="Y1627" s="196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85">
        <f t="shared" si="388"/>
        <v>65510.060000000005</v>
      </c>
      <c r="AD1627" s="141">
        <v>8.2600000000000007E-2</v>
      </c>
      <c r="AE1627" s="186">
        <f t="shared" si="389"/>
        <v>1</v>
      </c>
      <c r="AF1627" s="186" t="str">
        <f>IF(AND(COUNTIFS($J$18:J1627,J1627)=1,AE1627=1),1,"")</f>
        <v/>
      </c>
      <c r="AG1627" s="186" t="str">
        <f>IF(C1627="","",IF(AND(COUNTIFS($J$18:J1627,J1627)=1,C1627&lt;&gt;""),1,""))</f>
        <v/>
      </c>
      <c r="AH1627" s="186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214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35</v>
      </c>
      <c r="B1628" s="179">
        <v>2021</v>
      </c>
      <c r="C1628" s="179">
        <v>3</v>
      </c>
      <c r="D1628" s="39" t="str">
        <f t="shared" si="383"/>
        <v>Q4</v>
      </c>
      <c r="E1628" s="13" t="s">
        <v>40</v>
      </c>
      <c r="F1628" s="179">
        <v>2021</v>
      </c>
      <c r="G1628" s="179">
        <v>6</v>
      </c>
      <c r="H1628" s="191"/>
      <c r="I1628" s="39" t="str">
        <f t="shared" si="386"/>
        <v>Q1</v>
      </c>
      <c r="J1628" s="191" t="s">
        <v>1690</v>
      </c>
      <c r="K1628" s="191" t="s">
        <v>1691</v>
      </c>
      <c r="L1628" s="17" t="s">
        <v>78</v>
      </c>
      <c r="M1628" s="13" t="s">
        <v>46</v>
      </c>
      <c r="N1628" s="13">
        <v>1</v>
      </c>
      <c r="O1628" s="13"/>
      <c r="P1628" s="39" t="str">
        <f t="shared" si="387"/>
        <v>MAIN UNIT</v>
      </c>
      <c r="Q1628" s="13" t="s">
        <v>55</v>
      </c>
      <c r="R1628" s="13" t="s">
        <v>48</v>
      </c>
      <c r="S1628" s="13" t="s">
        <v>36</v>
      </c>
      <c r="T1628" s="13" t="s">
        <v>64</v>
      </c>
      <c r="U1628" s="13" t="s">
        <v>65</v>
      </c>
      <c r="V1628" s="13" t="s">
        <v>98</v>
      </c>
      <c r="W1628" s="13" t="s">
        <v>95</v>
      </c>
      <c r="X1628" s="192">
        <v>11000000</v>
      </c>
      <c r="Y1628" s="196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85">
        <f t="shared" si="388"/>
        <v>65510.060000000005</v>
      </c>
      <c r="AD1628" s="141">
        <v>8.2600000000000007E-2</v>
      </c>
      <c r="AE1628" s="186">
        <f t="shared" si="389"/>
        <v>1</v>
      </c>
      <c r="AF1628" s="186" t="str">
        <f>IF(AND(COUNTIFS($J$18:J1628,J1628)=1,AE1628=1),1,"")</f>
        <v/>
      </c>
      <c r="AG1628" s="186" t="str">
        <f>IF(C1628="","",IF(AND(COUNTIFS($J$18:J1628,J1628)=1,C1628&lt;&gt;""),1,""))</f>
        <v/>
      </c>
      <c r="AH1628" s="186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214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35</v>
      </c>
      <c r="B1629" s="179">
        <v>2021</v>
      </c>
      <c r="C1629" s="179">
        <v>3</v>
      </c>
      <c r="D1629" s="39" t="str">
        <f t="shared" si="383"/>
        <v>Q4</v>
      </c>
      <c r="E1629" s="13" t="s">
        <v>40</v>
      </c>
      <c r="F1629" s="179">
        <v>2021</v>
      </c>
      <c r="G1629" s="179">
        <v>6</v>
      </c>
      <c r="H1629" s="191"/>
      <c r="I1629" s="39" t="str">
        <f t="shared" si="386"/>
        <v>Q1</v>
      </c>
      <c r="J1629" s="191" t="s">
        <v>1690</v>
      </c>
      <c r="K1629" s="191" t="s">
        <v>1691</v>
      </c>
      <c r="L1629" s="17" t="s">
        <v>78</v>
      </c>
      <c r="M1629" s="13" t="s">
        <v>46</v>
      </c>
      <c r="N1629" s="13">
        <v>1</v>
      </c>
      <c r="O1629" s="13"/>
      <c r="P1629" s="39" t="str">
        <f t="shared" si="387"/>
        <v>MAIN UNIT</v>
      </c>
      <c r="Q1629" s="13" t="s">
        <v>55</v>
      </c>
      <c r="R1629" s="13" t="s">
        <v>48</v>
      </c>
      <c r="S1629" s="13" t="s">
        <v>36</v>
      </c>
      <c r="T1629" s="13" t="s">
        <v>64</v>
      </c>
      <c r="U1629" s="13" t="s">
        <v>65</v>
      </c>
      <c r="V1629" s="13" t="s">
        <v>98</v>
      </c>
      <c r="W1629" s="13" t="s">
        <v>95</v>
      </c>
      <c r="X1629" s="192">
        <v>11000000</v>
      </c>
      <c r="Y1629" s="196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85">
        <f t="shared" si="388"/>
        <v>65510.060000000005</v>
      </c>
      <c r="AD1629" s="141">
        <v>8.2600000000000007E-2</v>
      </c>
      <c r="AE1629" s="186">
        <f t="shared" si="389"/>
        <v>1</v>
      </c>
      <c r="AF1629" s="186" t="str">
        <f>IF(AND(COUNTIFS($J$18:J1629,J1629)=1,AE1629=1),1,"")</f>
        <v/>
      </c>
      <c r="AG1629" s="186" t="str">
        <f>IF(C1629="","",IF(AND(COUNTIFS($J$18:J1629,J1629)=1,C1629&lt;&gt;""),1,""))</f>
        <v/>
      </c>
      <c r="AH1629" s="186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214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35</v>
      </c>
      <c r="B1630" s="179">
        <v>2021</v>
      </c>
      <c r="C1630" s="179">
        <v>3</v>
      </c>
      <c r="D1630" s="39" t="str">
        <f t="shared" si="383"/>
        <v>Q4</v>
      </c>
      <c r="E1630" s="13" t="s">
        <v>40</v>
      </c>
      <c r="F1630" s="179">
        <v>2021</v>
      </c>
      <c r="G1630" s="179">
        <v>6</v>
      </c>
      <c r="H1630" s="191"/>
      <c r="I1630" s="39" t="str">
        <f t="shared" si="386"/>
        <v>Q1</v>
      </c>
      <c r="J1630" s="191" t="s">
        <v>1690</v>
      </c>
      <c r="K1630" s="191" t="s">
        <v>1691</v>
      </c>
      <c r="L1630" s="17" t="s">
        <v>78</v>
      </c>
      <c r="M1630" s="13" t="s">
        <v>46</v>
      </c>
      <c r="N1630" s="13">
        <v>1</v>
      </c>
      <c r="O1630" s="13"/>
      <c r="P1630" s="39" t="str">
        <f t="shared" si="387"/>
        <v>MAIN UNIT</v>
      </c>
      <c r="Q1630" s="13" t="s">
        <v>55</v>
      </c>
      <c r="R1630" s="13" t="s">
        <v>48</v>
      </c>
      <c r="S1630" s="13" t="s">
        <v>36</v>
      </c>
      <c r="T1630" s="13" t="s">
        <v>64</v>
      </c>
      <c r="U1630" s="13" t="s">
        <v>65</v>
      </c>
      <c r="V1630" s="13" t="s">
        <v>98</v>
      </c>
      <c r="W1630" s="13" t="s">
        <v>95</v>
      </c>
      <c r="X1630" s="192">
        <v>11000000</v>
      </c>
      <c r="Y1630" s="196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85">
        <f t="shared" si="388"/>
        <v>65510.060000000005</v>
      </c>
      <c r="AD1630" s="141">
        <v>8.2600000000000007E-2</v>
      </c>
      <c r="AE1630" s="186">
        <f t="shared" si="389"/>
        <v>1</v>
      </c>
      <c r="AF1630" s="186" t="str">
        <f>IF(AND(COUNTIFS($J$18:J1630,J1630)=1,AE1630=1),1,"")</f>
        <v/>
      </c>
      <c r="AG1630" s="186" t="str">
        <f>IF(C1630="","",IF(AND(COUNTIFS($J$18:J1630,J1630)=1,C1630&lt;&gt;""),1,""))</f>
        <v/>
      </c>
      <c r="AH1630" s="186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214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35</v>
      </c>
      <c r="B1631" s="179">
        <v>2021</v>
      </c>
      <c r="C1631" s="179">
        <v>3</v>
      </c>
      <c r="D1631" s="39" t="str">
        <f t="shared" si="383"/>
        <v>Q4</v>
      </c>
      <c r="E1631" s="13" t="s">
        <v>40</v>
      </c>
      <c r="F1631" s="179">
        <v>2021</v>
      </c>
      <c r="G1631" s="179">
        <v>6</v>
      </c>
      <c r="H1631" s="191"/>
      <c r="I1631" s="39" t="str">
        <f t="shared" si="386"/>
        <v>Q1</v>
      </c>
      <c r="J1631" s="191" t="s">
        <v>1690</v>
      </c>
      <c r="K1631" s="191" t="s">
        <v>1691</v>
      </c>
      <c r="L1631" s="17" t="s">
        <v>54</v>
      </c>
      <c r="M1631" s="13" t="s">
        <v>46</v>
      </c>
      <c r="N1631" s="13">
        <v>1</v>
      </c>
      <c r="O1631" s="13"/>
      <c r="P1631" s="39" t="str">
        <f t="shared" si="387"/>
        <v>MAIN UNIT</v>
      </c>
      <c r="Q1631" s="13" t="s">
        <v>55</v>
      </c>
      <c r="R1631" s="13" t="s">
        <v>48</v>
      </c>
      <c r="S1631" s="13" t="s">
        <v>36</v>
      </c>
      <c r="T1631" s="13" t="s">
        <v>64</v>
      </c>
      <c r="U1631" s="13" t="s">
        <v>65</v>
      </c>
      <c r="V1631" s="13" t="s">
        <v>98</v>
      </c>
      <c r="W1631" s="13" t="s">
        <v>95</v>
      </c>
      <c r="X1631" s="192">
        <v>6900000</v>
      </c>
      <c r="Y1631" s="196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85">
        <f t="shared" si="388"/>
        <v>40246.940999999999</v>
      </c>
      <c r="AD1631" s="141">
        <v>8.09E-2</v>
      </c>
      <c r="AE1631" s="186">
        <f t="shared" si="389"/>
        <v>1</v>
      </c>
      <c r="AF1631" s="186" t="str">
        <f>IF(AND(COUNTIFS($J$18:J1631,J1631)=1,AE1631=1),1,"")</f>
        <v/>
      </c>
      <c r="AG1631" s="186" t="str">
        <f>IF(C1631="","",IF(AND(COUNTIFS($J$18:J1631,J1631)=1,C1631&lt;&gt;""),1,""))</f>
        <v/>
      </c>
      <c r="AH1631" s="186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214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35</v>
      </c>
      <c r="B1632" s="179">
        <v>2021</v>
      </c>
      <c r="C1632" s="179">
        <v>3</v>
      </c>
      <c r="D1632" s="39" t="str">
        <f t="shared" si="383"/>
        <v>Q4</v>
      </c>
      <c r="E1632" s="13" t="s">
        <v>40</v>
      </c>
      <c r="F1632" s="179">
        <v>2021</v>
      </c>
      <c r="G1632" s="179">
        <v>6</v>
      </c>
      <c r="H1632" s="191"/>
      <c r="I1632" s="39" t="str">
        <f t="shared" si="386"/>
        <v>Q1</v>
      </c>
      <c r="J1632" s="191" t="s">
        <v>1690</v>
      </c>
      <c r="K1632" s="191" t="s">
        <v>1691</v>
      </c>
      <c r="L1632" s="17" t="s">
        <v>54</v>
      </c>
      <c r="M1632" s="13" t="s">
        <v>46</v>
      </c>
      <c r="N1632" s="13">
        <v>1</v>
      </c>
      <c r="O1632" s="13"/>
      <c r="P1632" s="39" t="str">
        <f t="shared" si="387"/>
        <v>MAIN UNIT</v>
      </c>
      <c r="Q1632" s="13" t="s">
        <v>55</v>
      </c>
      <c r="R1632" s="13" t="s">
        <v>48</v>
      </c>
      <c r="S1632" s="13" t="s">
        <v>36</v>
      </c>
      <c r="T1632" s="13" t="s">
        <v>64</v>
      </c>
      <c r="U1632" s="13" t="s">
        <v>65</v>
      </c>
      <c r="V1632" s="13" t="s">
        <v>98</v>
      </c>
      <c r="W1632" s="13" t="s">
        <v>95</v>
      </c>
      <c r="X1632" s="192">
        <v>6900000</v>
      </c>
      <c r="Y1632" s="196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85">
        <f t="shared" si="388"/>
        <v>40246.940999999999</v>
      </c>
      <c r="AD1632" s="141">
        <v>8.09E-2</v>
      </c>
      <c r="AE1632" s="186">
        <f t="shared" si="389"/>
        <v>1</v>
      </c>
      <c r="AF1632" s="186" t="str">
        <f>IF(AND(COUNTIFS($J$18:J1632,J1632)=1,AE1632=1),1,"")</f>
        <v/>
      </c>
      <c r="AG1632" s="186" t="str">
        <f>IF(C1632="","",IF(AND(COUNTIFS($J$18:J1632,J1632)=1,C1632&lt;&gt;""),1,""))</f>
        <v/>
      </c>
      <c r="AH1632" s="186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214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35</v>
      </c>
      <c r="B1633" s="179">
        <v>2021</v>
      </c>
      <c r="C1633" s="179">
        <v>3</v>
      </c>
      <c r="D1633" s="39" t="str">
        <f t="shared" si="383"/>
        <v>Q4</v>
      </c>
      <c r="E1633" s="13" t="s">
        <v>40</v>
      </c>
      <c r="F1633" s="179">
        <v>2021</v>
      </c>
      <c r="G1633" s="179">
        <v>6</v>
      </c>
      <c r="H1633" s="191"/>
      <c r="I1633" s="39" t="str">
        <f t="shared" si="386"/>
        <v>Q1</v>
      </c>
      <c r="J1633" s="191" t="s">
        <v>1690</v>
      </c>
      <c r="K1633" s="191" t="s">
        <v>1691</v>
      </c>
      <c r="L1633" s="17" t="s">
        <v>54</v>
      </c>
      <c r="M1633" s="13" t="s">
        <v>46</v>
      </c>
      <c r="N1633" s="13">
        <v>1</v>
      </c>
      <c r="O1633" s="13"/>
      <c r="P1633" s="39" t="str">
        <f t="shared" si="387"/>
        <v>MAIN UNIT</v>
      </c>
      <c r="Q1633" s="13" t="s">
        <v>55</v>
      </c>
      <c r="R1633" s="13" t="s">
        <v>48</v>
      </c>
      <c r="S1633" s="13" t="s">
        <v>36</v>
      </c>
      <c r="T1633" s="13" t="s">
        <v>64</v>
      </c>
      <c r="U1633" s="13" t="s">
        <v>65</v>
      </c>
      <c r="V1633" s="13" t="s">
        <v>98</v>
      </c>
      <c r="W1633" s="13" t="s">
        <v>95</v>
      </c>
      <c r="X1633" s="192">
        <v>6900000</v>
      </c>
      <c r="Y1633" s="196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85">
        <f t="shared" si="388"/>
        <v>41092.674000000006</v>
      </c>
      <c r="AD1633" s="141">
        <v>8.2600000000000007E-2</v>
      </c>
      <c r="AE1633" s="186">
        <f t="shared" si="389"/>
        <v>1</v>
      </c>
      <c r="AF1633" s="186" t="str">
        <f>IF(AND(COUNTIFS($J$18:J1633,J1633)=1,AE1633=1),1,"")</f>
        <v/>
      </c>
      <c r="AG1633" s="186" t="str">
        <f>IF(C1633="","",IF(AND(COUNTIFS($J$18:J1633,J1633)=1,C1633&lt;&gt;""),1,""))</f>
        <v/>
      </c>
      <c r="AH1633" s="186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214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35</v>
      </c>
      <c r="B1634" s="179">
        <v>2021</v>
      </c>
      <c r="C1634" s="179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40</v>
      </c>
      <c r="F1634" s="179">
        <v>2021</v>
      </c>
      <c r="G1634" s="179">
        <v>6</v>
      </c>
      <c r="H1634" s="191"/>
      <c r="I1634" s="39" t="str">
        <f t="shared" si="386"/>
        <v>Q1</v>
      </c>
      <c r="J1634" s="191" t="s">
        <v>1692</v>
      </c>
      <c r="K1634" s="191" t="s">
        <v>713</v>
      </c>
      <c r="L1634" s="17" t="s">
        <v>78</v>
      </c>
      <c r="M1634" s="13" t="s">
        <v>46</v>
      </c>
      <c r="N1634" s="13">
        <v>1</v>
      </c>
      <c r="O1634" s="13"/>
      <c r="P1634" s="39" t="str">
        <f t="shared" si="387"/>
        <v>MAIN UNIT</v>
      </c>
      <c r="Q1634" s="13" t="s">
        <v>47</v>
      </c>
      <c r="R1634" s="13" t="s">
        <v>48</v>
      </c>
      <c r="S1634" s="13" t="s">
        <v>36</v>
      </c>
      <c r="T1634" s="13" t="s">
        <v>64</v>
      </c>
      <c r="U1634" s="13" t="s">
        <v>65</v>
      </c>
      <c r="V1634" s="13" t="s">
        <v>108</v>
      </c>
      <c r="W1634" s="13" t="s">
        <v>95</v>
      </c>
      <c r="X1634" s="192">
        <v>14500000</v>
      </c>
      <c r="Y1634" s="196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85">
        <f t="shared" si="388"/>
        <v>109249.52499999999</v>
      </c>
      <c r="AD1634" s="141">
        <v>0.1045</v>
      </c>
      <c r="AE1634" s="186">
        <f t="shared" si="389"/>
        <v>0</v>
      </c>
      <c r="AF1634" s="186" t="str">
        <f>IF(AND(COUNTIFS($J$18:J1634,J1634)=1,AE1634=1),1,"")</f>
        <v/>
      </c>
      <c r="AG1634" s="186">
        <f>IF(C1634="","",IF(AND(COUNTIFS($J$18:J1634,J1634)=1,C1634&lt;&gt;""),1,""))</f>
        <v>1</v>
      </c>
      <c r="AH1634" s="186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214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35</v>
      </c>
      <c r="B1635" s="179">
        <v>2021</v>
      </c>
      <c r="C1635" s="179">
        <v>3</v>
      </c>
      <c r="D1635" s="39" t="str">
        <f t="shared" si="399"/>
        <v>Q4</v>
      </c>
      <c r="E1635" s="13" t="s">
        <v>40</v>
      </c>
      <c r="F1635" s="179">
        <v>2021</v>
      </c>
      <c r="G1635" s="179">
        <v>6</v>
      </c>
      <c r="H1635" s="191"/>
      <c r="I1635" s="39" t="str">
        <f t="shared" si="386"/>
        <v>Q1</v>
      </c>
      <c r="J1635" s="191" t="s">
        <v>1692</v>
      </c>
      <c r="K1635" s="191" t="s">
        <v>713</v>
      </c>
      <c r="L1635" s="17" t="s">
        <v>78</v>
      </c>
      <c r="M1635" s="13" t="s">
        <v>46</v>
      </c>
      <c r="N1635" s="13">
        <v>1</v>
      </c>
      <c r="O1635" s="13"/>
      <c r="P1635" s="39" t="str">
        <f t="shared" si="387"/>
        <v>MAIN UNIT</v>
      </c>
      <c r="Q1635" s="13" t="s">
        <v>47</v>
      </c>
      <c r="R1635" s="13" t="s">
        <v>48</v>
      </c>
      <c r="S1635" s="13" t="s">
        <v>36</v>
      </c>
      <c r="T1635" s="13" t="s">
        <v>64</v>
      </c>
      <c r="U1635" s="13" t="s">
        <v>65</v>
      </c>
      <c r="V1635" s="13" t="s">
        <v>108</v>
      </c>
      <c r="W1635" s="13" t="s">
        <v>95</v>
      </c>
      <c r="X1635" s="192">
        <v>14500000</v>
      </c>
      <c r="Y1635" s="196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85">
        <f t="shared" si="388"/>
        <v>109249.52499999999</v>
      </c>
      <c r="AD1635" s="141">
        <v>0.1045</v>
      </c>
      <c r="AE1635" s="186">
        <f t="shared" si="389"/>
        <v>0</v>
      </c>
      <c r="AF1635" s="186" t="str">
        <f>IF(AND(COUNTIFS($J$18:J1635,J1635)=1,AE1635=1),1,"")</f>
        <v/>
      </c>
      <c r="AG1635" s="186" t="str">
        <f>IF(C1635="","",IF(AND(COUNTIFS($J$18:J1635,J1635)=1,C1635&lt;&gt;""),1,""))</f>
        <v/>
      </c>
      <c r="AH1635" s="186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214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35</v>
      </c>
      <c r="B1636" s="179">
        <v>2021</v>
      </c>
      <c r="C1636" s="179">
        <v>3</v>
      </c>
      <c r="D1636" s="39" t="str">
        <f t="shared" si="399"/>
        <v>Q4</v>
      </c>
      <c r="E1636" s="13" t="s">
        <v>40</v>
      </c>
      <c r="F1636" s="179">
        <v>2021</v>
      </c>
      <c r="G1636" s="179">
        <v>6</v>
      </c>
      <c r="H1636" s="191"/>
      <c r="I1636" s="39" t="str">
        <f t="shared" si="386"/>
        <v>Q1</v>
      </c>
      <c r="J1636" s="191" t="s">
        <v>1692</v>
      </c>
      <c r="K1636" s="191" t="s">
        <v>713</v>
      </c>
      <c r="L1636" s="17" t="s">
        <v>54</v>
      </c>
      <c r="M1636" s="13" t="s">
        <v>46</v>
      </c>
      <c r="N1636" s="13">
        <v>1</v>
      </c>
      <c r="O1636" s="13"/>
      <c r="P1636" s="39" t="str">
        <f t="shared" si="387"/>
        <v>MAIN UNIT</v>
      </c>
      <c r="Q1636" s="13" t="s">
        <v>47</v>
      </c>
      <c r="R1636" s="13" t="s">
        <v>48</v>
      </c>
      <c r="S1636" s="13" t="s">
        <v>36</v>
      </c>
      <c r="T1636" s="13" t="s">
        <v>64</v>
      </c>
      <c r="U1636" s="13" t="s">
        <v>65</v>
      </c>
      <c r="V1636" s="13" t="s">
        <v>108</v>
      </c>
      <c r="W1636" s="13" t="s">
        <v>95</v>
      </c>
      <c r="X1636" s="192">
        <v>7340000</v>
      </c>
      <c r="Y1636" s="196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85">
        <f t="shared" si="388"/>
        <v>55302.862999999998</v>
      </c>
      <c r="AD1636" s="141">
        <v>0.1045</v>
      </c>
      <c r="AE1636" s="186">
        <f t="shared" si="389"/>
        <v>0</v>
      </c>
      <c r="AF1636" s="186" t="str">
        <f>IF(AND(COUNTIFS($J$18:J1636,J1636)=1,AE1636=1),1,"")</f>
        <v/>
      </c>
      <c r="AG1636" s="186" t="str">
        <f>IF(C1636="","",IF(AND(COUNTIFS($J$18:J1636,J1636)=1,C1636&lt;&gt;""),1,""))</f>
        <v/>
      </c>
      <c r="AH1636" s="186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214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35</v>
      </c>
      <c r="B1637" s="179">
        <v>2021</v>
      </c>
      <c r="C1637" s="179">
        <v>3</v>
      </c>
      <c r="D1637" s="39" t="str">
        <f t="shared" si="399"/>
        <v>Q4</v>
      </c>
      <c r="E1637" s="13" t="s">
        <v>40</v>
      </c>
      <c r="F1637" s="179">
        <v>2021</v>
      </c>
      <c r="G1637" s="179">
        <v>6</v>
      </c>
      <c r="H1637" s="191"/>
      <c r="I1637" s="39" t="str">
        <f t="shared" si="386"/>
        <v>Q1</v>
      </c>
      <c r="J1637" s="191" t="s">
        <v>1693</v>
      </c>
      <c r="K1637" s="191" t="s">
        <v>1694</v>
      </c>
      <c r="L1637" s="17" t="s">
        <v>54</v>
      </c>
      <c r="M1637" s="13" t="s">
        <v>46</v>
      </c>
      <c r="N1637" s="13">
        <v>1</v>
      </c>
      <c r="O1637" s="13"/>
      <c r="P1637" s="39" t="str">
        <f t="shared" si="387"/>
        <v>MAIN UNIT</v>
      </c>
      <c r="Q1637" s="13" t="s">
        <v>47</v>
      </c>
      <c r="R1637" s="13" t="s">
        <v>48</v>
      </c>
      <c r="S1637" s="13" t="s">
        <v>37</v>
      </c>
      <c r="T1637" s="13" t="s">
        <v>154</v>
      </c>
      <c r="U1637" s="13" t="s">
        <v>75</v>
      </c>
      <c r="V1637" s="13" t="s">
        <v>70</v>
      </c>
      <c r="W1637" s="13" t="s">
        <v>50</v>
      </c>
      <c r="X1637" s="192">
        <v>568086</v>
      </c>
      <c r="Y1637" s="196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85">
        <f t="shared" si="388"/>
        <v>87591.320235398249</v>
      </c>
      <c r="AD1637" s="141">
        <v>0.1434</v>
      </c>
      <c r="AE1637" s="186">
        <f t="shared" si="389"/>
        <v>0</v>
      </c>
      <c r="AF1637" s="186" t="str">
        <f>IF(AND(COUNTIFS($J$18:J1637,J1637)=1,AE1637=1),1,"")</f>
        <v/>
      </c>
      <c r="AG1637" s="186">
        <f>IF(C1637="","",IF(AND(COUNTIFS($J$18:J1637,J1637)=1,C1637&lt;&gt;""),1,""))</f>
        <v>1</v>
      </c>
      <c r="AH1637" s="186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214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35</v>
      </c>
      <c r="B1638" s="179">
        <v>2021</v>
      </c>
      <c r="C1638" s="179">
        <v>3</v>
      </c>
      <c r="D1638" s="39" t="str">
        <f t="shared" si="399"/>
        <v>Q4</v>
      </c>
      <c r="E1638" s="13" t="s">
        <v>40</v>
      </c>
      <c r="F1638" s="179">
        <v>2021</v>
      </c>
      <c r="G1638" s="179">
        <v>6</v>
      </c>
      <c r="H1638" s="191"/>
      <c r="I1638" s="39" t="str">
        <f t="shared" si="386"/>
        <v>Q1</v>
      </c>
      <c r="J1638" s="191" t="s">
        <v>1695</v>
      </c>
      <c r="K1638" s="191" t="s">
        <v>1696</v>
      </c>
      <c r="L1638" s="17" t="s">
        <v>54</v>
      </c>
      <c r="M1638" s="13" t="s">
        <v>46</v>
      </c>
      <c r="N1638" s="13">
        <v>1</v>
      </c>
      <c r="O1638" s="13"/>
      <c r="P1638" s="39" t="str">
        <f t="shared" si="387"/>
        <v>MAIN UNIT</v>
      </c>
      <c r="Q1638" s="13" t="s">
        <v>47</v>
      </c>
      <c r="R1638" s="13" t="s">
        <v>48</v>
      </c>
      <c r="S1638" s="13" t="s">
        <v>36</v>
      </c>
      <c r="T1638" s="13" t="s">
        <v>64</v>
      </c>
      <c r="U1638" s="13" t="s">
        <v>65</v>
      </c>
      <c r="V1638" s="13" t="s">
        <v>66</v>
      </c>
      <c r="W1638" s="13" t="s">
        <v>95</v>
      </c>
      <c r="X1638" s="192">
        <v>6950000</v>
      </c>
      <c r="Y1638" s="196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85">
        <f t="shared" si="388"/>
        <v>57926.581999999995</v>
      </c>
      <c r="AD1638" s="141">
        <v>0.11559999999999999</v>
      </c>
      <c r="AE1638" s="186">
        <f t="shared" si="389"/>
        <v>0</v>
      </c>
      <c r="AF1638" s="186" t="str">
        <f>IF(AND(COUNTIFS($J$18:J1638,J1638)=1,AE1638=1),1,"")</f>
        <v/>
      </c>
      <c r="AG1638" s="186">
        <f>IF(C1638="","",IF(AND(COUNTIFS($J$18:J1638,J1638)=1,C1638&lt;&gt;""),1,""))</f>
        <v>1</v>
      </c>
      <c r="AH1638" s="186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214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35</v>
      </c>
      <c r="B1639" s="179">
        <v>2021</v>
      </c>
      <c r="C1639" s="179">
        <v>3</v>
      </c>
      <c r="D1639" s="39" t="str">
        <f t="shared" si="399"/>
        <v>Q4</v>
      </c>
      <c r="E1639" s="13" t="s">
        <v>40</v>
      </c>
      <c r="F1639" s="179">
        <v>2021</v>
      </c>
      <c r="G1639" s="179">
        <v>6</v>
      </c>
      <c r="H1639" s="191"/>
      <c r="I1639" s="39" t="str">
        <f t="shared" si="386"/>
        <v>Q1</v>
      </c>
      <c r="J1639" s="191" t="s">
        <v>1695</v>
      </c>
      <c r="K1639" s="191" t="s">
        <v>1696</v>
      </c>
      <c r="L1639" s="17" t="s">
        <v>54</v>
      </c>
      <c r="M1639" s="13" t="s">
        <v>46</v>
      </c>
      <c r="N1639" s="13">
        <v>1</v>
      </c>
      <c r="O1639" s="13"/>
      <c r="P1639" s="39" t="str">
        <f t="shared" si="387"/>
        <v>MAIN UNIT</v>
      </c>
      <c r="Q1639" s="13" t="s">
        <v>47</v>
      </c>
      <c r="R1639" s="13" t="s">
        <v>48</v>
      </c>
      <c r="S1639" s="13" t="s">
        <v>36</v>
      </c>
      <c r="T1639" s="13" t="s">
        <v>64</v>
      </c>
      <c r="U1639" s="13" t="s">
        <v>65</v>
      </c>
      <c r="V1639" s="13" t="s">
        <v>66</v>
      </c>
      <c r="W1639" s="13" t="s">
        <v>95</v>
      </c>
      <c r="X1639" s="192">
        <v>6950000</v>
      </c>
      <c r="Y1639" s="196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85">
        <f t="shared" si="388"/>
        <v>57926.581999999995</v>
      </c>
      <c r="AD1639" s="141">
        <v>0.11559999999999999</v>
      </c>
      <c r="AE1639" s="186">
        <f t="shared" si="389"/>
        <v>0</v>
      </c>
      <c r="AF1639" s="186" t="str">
        <f>IF(AND(COUNTIFS($J$18:J1639,J1639)=1,AE1639=1),1,"")</f>
        <v/>
      </c>
      <c r="AG1639" s="186" t="str">
        <f>IF(C1639="","",IF(AND(COUNTIFS($J$18:J1639,J1639)=1,C1639&lt;&gt;""),1,""))</f>
        <v/>
      </c>
      <c r="AH1639" s="186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214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35</v>
      </c>
      <c r="B1640" s="179">
        <v>2021</v>
      </c>
      <c r="C1640" s="179">
        <v>3</v>
      </c>
      <c r="D1640" s="39" t="str">
        <f t="shared" si="399"/>
        <v>Q4</v>
      </c>
      <c r="E1640" s="13" t="s">
        <v>40</v>
      </c>
      <c r="F1640" s="179">
        <v>2021</v>
      </c>
      <c r="G1640" s="179">
        <v>6</v>
      </c>
      <c r="H1640" s="191"/>
      <c r="I1640" s="39" t="str">
        <f t="shared" si="386"/>
        <v>Q1</v>
      </c>
      <c r="J1640" s="191" t="s">
        <v>1697</v>
      </c>
      <c r="K1640" s="191" t="s">
        <v>420</v>
      </c>
      <c r="L1640" s="17" t="s">
        <v>78</v>
      </c>
      <c r="M1640" s="13" t="s">
        <v>46</v>
      </c>
      <c r="N1640" s="13">
        <v>1</v>
      </c>
      <c r="O1640" s="13"/>
      <c r="P1640" s="39" t="str">
        <f t="shared" si="387"/>
        <v>MAIN UNIT</v>
      </c>
      <c r="Q1640" s="13" t="s">
        <v>47</v>
      </c>
      <c r="R1640" s="13" t="s">
        <v>48</v>
      </c>
      <c r="S1640" s="13" t="s">
        <v>36</v>
      </c>
      <c r="T1640" s="13" t="s">
        <v>64</v>
      </c>
      <c r="U1640" s="13" t="s">
        <v>65</v>
      </c>
      <c r="V1640" s="13" t="s">
        <v>98</v>
      </c>
      <c r="W1640" s="13" t="s">
        <v>95</v>
      </c>
      <c r="X1640" s="192">
        <v>11200000</v>
      </c>
      <c r="Y1640" s="196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85">
        <f t="shared" si="388"/>
        <v>103685.56799999998</v>
      </c>
      <c r="AD1640" s="141">
        <v>0.12839999999999999</v>
      </c>
      <c r="AE1640" s="186">
        <f t="shared" si="389"/>
        <v>0</v>
      </c>
      <c r="AF1640" s="186" t="str">
        <f>IF(AND(COUNTIFS($J$18:J1640,J1640)=1,AE1640=1),1,"")</f>
        <v/>
      </c>
      <c r="AG1640" s="186">
        <f>IF(C1640="","",IF(AND(COUNTIFS($J$18:J1640,J1640)=1,C1640&lt;&gt;""),1,""))</f>
        <v>1</v>
      </c>
      <c r="AH1640" s="186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214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35</v>
      </c>
      <c r="B1641" s="179">
        <v>2021</v>
      </c>
      <c r="C1641" s="179">
        <v>3</v>
      </c>
      <c r="D1641" s="39" t="str">
        <f t="shared" si="399"/>
        <v>Q4</v>
      </c>
      <c r="E1641" s="13" t="s">
        <v>40</v>
      </c>
      <c r="F1641" s="179">
        <v>2021</v>
      </c>
      <c r="G1641" s="179">
        <v>6</v>
      </c>
      <c r="H1641" s="191"/>
      <c r="I1641" s="39" t="str">
        <f t="shared" si="386"/>
        <v>Q1</v>
      </c>
      <c r="J1641" s="191" t="s">
        <v>1698</v>
      </c>
      <c r="K1641" s="191" t="s">
        <v>1699</v>
      </c>
      <c r="L1641" s="17" t="s">
        <v>54</v>
      </c>
      <c r="M1641" s="13" t="s">
        <v>46</v>
      </c>
      <c r="N1641" s="13">
        <v>1</v>
      </c>
      <c r="O1641" s="13"/>
      <c r="P1641" s="39" t="str">
        <f t="shared" si="387"/>
        <v>MAIN UNIT</v>
      </c>
      <c r="Q1641" s="13" t="s">
        <v>47</v>
      </c>
      <c r="R1641" s="13" t="s">
        <v>48</v>
      </c>
      <c r="S1641" s="13" t="s">
        <v>36</v>
      </c>
      <c r="T1641" s="13" t="s">
        <v>64</v>
      </c>
      <c r="U1641" s="13" t="s">
        <v>65</v>
      </c>
      <c r="V1641" s="13" t="s">
        <v>66</v>
      </c>
      <c r="W1641" s="13" t="s">
        <v>95</v>
      </c>
      <c r="X1641" s="192">
        <v>7100000</v>
      </c>
      <c r="Y1641" s="196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85">
        <f t="shared" si="388"/>
        <v>87536.61</v>
      </c>
      <c r="AD1641" s="141">
        <v>0.17100000000000001</v>
      </c>
      <c r="AE1641" s="186">
        <f t="shared" si="389"/>
        <v>0</v>
      </c>
      <c r="AF1641" s="186" t="str">
        <f>IF(AND(COUNTIFS($J$18:J1641,J1641)=1,AE1641=1),1,"")</f>
        <v/>
      </c>
      <c r="AG1641" s="186">
        <f>IF(C1641="","",IF(AND(COUNTIFS($J$18:J1641,J1641)=1,C1641&lt;&gt;""),1,""))</f>
        <v>1</v>
      </c>
      <c r="AH1641" s="186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214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35</v>
      </c>
      <c r="B1642" s="179">
        <v>2021</v>
      </c>
      <c r="C1642" s="179">
        <v>3</v>
      </c>
      <c r="D1642" s="39" t="str">
        <f t="shared" si="399"/>
        <v>Q4</v>
      </c>
      <c r="E1642" s="13" t="s">
        <v>40</v>
      </c>
      <c r="F1642" s="179">
        <v>2021</v>
      </c>
      <c r="G1642" s="179">
        <v>6</v>
      </c>
      <c r="H1642" s="191"/>
      <c r="I1642" s="39" t="str">
        <f t="shared" si="386"/>
        <v>Q1</v>
      </c>
      <c r="J1642" s="191" t="s">
        <v>1698</v>
      </c>
      <c r="K1642" s="191" t="s">
        <v>1699</v>
      </c>
      <c r="L1642" s="17" t="s">
        <v>54</v>
      </c>
      <c r="M1642" s="13" t="s">
        <v>46</v>
      </c>
      <c r="N1642" s="13">
        <v>1</v>
      </c>
      <c r="O1642" s="13"/>
      <c r="P1642" s="39" t="str">
        <f t="shared" si="387"/>
        <v>MAIN UNIT</v>
      </c>
      <c r="Q1642" s="13" t="s">
        <v>47</v>
      </c>
      <c r="R1642" s="13" t="s">
        <v>48</v>
      </c>
      <c r="S1642" s="13" t="s">
        <v>36</v>
      </c>
      <c r="T1642" s="13" t="s">
        <v>64</v>
      </c>
      <c r="U1642" s="13" t="s">
        <v>65</v>
      </c>
      <c r="V1642" s="13" t="s">
        <v>66</v>
      </c>
      <c r="W1642" s="13" t="s">
        <v>95</v>
      </c>
      <c r="X1642" s="192">
        <v>7100000</v>
      </c>
      <c r="Y1642" s="196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85">
        <f t="shared" si="388"/>
        <v>87536.61</v>
      </c>
      <c r="AD1642" s="141">
        <v>0.17100000000000001</v>
      </c>
      <c r="AE1642" s="186">
        <f t="shared" si="389"/>
        <v>0</v>
      </c>
      <c r="AF1642" s="186" t="str">
        <f>IF(AND(COUNTIFS($J$18:J1642,J1642)=1,AE1642=1),1,"")</f>
        <v/>
      </c>
      <c r="AG1642" s="186" t="str">
        <f>IF(C1642="","",IF(AND(COUNTIFS($J$18:J1642,J1642)=1,C1642&lt;&gt;""),1,""))</f>
        <v/>
      </c>
      <c r="AH1642" s="186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214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35</v>
      </c>
      <c r="B1643" s="179">
        <v>2021</v>
      </c>
      <c r="C1643" s="179">
        <v>3</v>
      </c>
      <c r="D1643" s="39" t="str">
        <f t="shared" si="399"/>
        <v>Q4</v>
      </c>
      <c r="E1643" s="13" t="s">
        <v>40</v>
      </c>
      <c r="F1643" s="179">
        <v>2021</v>
      </c>
      <c r="G1643" s="179">
        <v>6</v>
      </c>
      <c r="H1643" s="191"/>
      <c r="I1643" s="39" t="str">
        <f t="shared" si="386"/>
        <v>Q1</v>
      </c>
      <c r="J1643" s="191" t="s">
        <v>1700</v>
      </c>
      <c r="K1643" s="191" t="s">
        <v>1701</v>
      </c>
      <c r="L1643" s="17" t="s">
        <v>54</v>
      </c>
      <c r="M1643" s="13" t="s">
        <v>46</v>
      </c>
      <c r="N1643" s="13">
        <v>1</v>
      </c>
      <c r="O1643" s="13"/>
      <c r="P1643" s="39" t="str">
        <f t="shared" si="387"/>
        <v>MAIN UNIT</v>
      </c>
      <c r="Q1643" s="13" t="s">
        <v>47</v>
      </c>
      <c r="R1643" s="13" t="s">
        <v>48</v>
      </c>
      <c r="S1643" s="13" t="s">
        <v>36</v>
      </c>
      <c r="T1643" s="13" t="s">
        <v>64</v>
      </c>
      <c r="U1643" s="13" t="s">
        <v>65</v>
      </c>
      <c r="V1643" s="13" t="s">
        <v>66</v>
      </c>
      <c r="W1643" s="13" t="s">
        <v>50</v>
      </c>
      <c r="X1643" s="192">
        <v>611000</v>
      </c>
      <c r="Y1643" s="196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85">
        <f t="shared" si="388"/>
        <v>106624.63672566372</v>
      </c>
      <c r="AD1643" s="141">
        <v>0.1623</v>
      </c>
      <c r="AE1643" s="186">
        <f t="shared" si="389"/>
        <v>0</v>
      </c>
      <c r="AF1643" s="186" t="str">
        <f>IF(AND(COUNTIFS($J$18:J1643,J1643)=1,AE1643=1),1,"")</f>
        <v/>
      </c>
      <c r="AG1643" s="186">
        <f>IF(C1643="","",IF(AND(COUNTIFS($J$18:J1643,J1643)=1,C1643&lt;&gt;""),1,""))</f>
        <v>1</v>
      </c>
      <c r="AH1643" s="186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214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40</v>
      </c>
      <c r="B1644" s="179">
        <v>2021</v>
      </c>
      <c r="C1644" s="179">
        <v>4</v>
      </c>
      <c r="D1644" s="39" t="str">
        <f t="shared" si="399"/>
        <v>Q1</v>
      </c>
      <c r="E1644" s="13" t="s">
        <v>40</v>
      </c>
      <c r="F1644" s="179">
        <v>2021</v>
      </c>
      <c r="G1644" s="179">
        <v>6</v>
      </c>
      <c r="H1644" s="191"/>
      <c r="I1644" s="39" t="str">
        <f t="shared" si="386"/>
        <v>Q1</v>
      </c>
      <c r="J1644" s="191" t="s">
        <v>1702</v>
      </c>
      <c r="K1644" s="191" t="s">
        <v>1689</v>
      </c>
      <c r="L1644" s="17" t="s">
        <v>54</v>
      </c>
      <c r="M1644" s="13" t="s">
        <v>46</v>
      </c>
      <c r="N1644" s="13">
        <v>1</v>
      </c>
      <c r="O1644" s="13"/>
      <c r="P1644" s="39" t="str">
        <f t="shared" si="387"/>
        <v>MAIN UNIT</v>
      </c>
      <c r="Q1644" s="13" t="s">
        <v>47</v>
      </c>
      <c r="R1644" s="13" t="s">
        <v>48</v>
      </c>
      <c r="S1644" s="13" t="s">
        <v>36</v>
      </c>
      <c r="T1644" s="13" t="s">
        <v>64</v>
      </c>
      <c r="U1644" s="13" t="s">
        <v>65</v>
      </c>
      <c r="V1644" s="13" t="s">
        <v>1230</v>
      </c>
      <c r="W1644" s="13" t="s">
        <v>95</v>
      </c>
      <c r="X1644" s="192">
        <v>9000000</v>
      </c>
      <c r="Y1644" s="196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85">
        <f t="shared" si="388"/>
        <v>121084.73999999999</v>
      </c>
      <c r="AD1644" s="141">
        <v>0.18659999999999999</v>
      </c>
      <c r="AE1644" s="186">
        <f t="shared" si="389"/>
        <v>0</v>
      </c>
      <c r="AF1644" s="186" t="str">
        <f>IF(AND(COUNTIFS($J$18:J1644,J1644)=1,AE1644=1),1,"")</f>
        <v/>
      </c>
      <c r="AG1644" s="186">
        <f>IF(C1644="","",IF(AND(COUNTIFS($J$18:J1644,J1644)=1,C1644&lt;&gt;""),1,""))</f>
        <v>1</v>
      </c>
      <c r="AH1644" s="186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214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40</v>
      </c>
      <c r="B1645" s="179">
        <v>2021</v>
      </c>
      <c r="C1645" s="179">
        <v>4</v>
      </c>
      <c r="D1645" s="39" t="str">
        <f t="shared" si="399"/>
        <v>Q1</v>
      </c>
      <c r="E1645" s="13" t="s">
        <v>40</v>
      </c>
      <c r="F1645" s="179">
        <v>2021</v>
      </c>
      <c r="G1645" s="179">
        <v>6</v>
      </c>
      <c r="H1645" s="191"/>
      <c r="I1645" s="39" t="str">
        <f t="shared" si="386"/>
        <v>Q1</v>
      </c>
      <c r="J1645" s="191" t="s">
        <v>1703</v>
      </c>
      <c r="K1645" s="191" t="s">
        <v>1704</v>
      </c>
      <c r="L1645" s="17" t="s">
        <v>54</v>
      </c>
      <c r="M1645" s="13" t="s">
        <v>46</v>
      </c>
      <c r="N1645" s="13">
        <v>1</v>
      </c>
      <c r="O1645" s="13"/>
      <c r="P1645" s="39" t="str">
        <f t="shared" si="387"/>
        <v>MAIN UNIT</v>
      </c>
      <c r="Q1645" s="13" t="s">
        <v>55</v>
      </c>
      <c r="R1645" s="13" t="s">
        <v>48</v>
      </c>
      <c r="S1645" s="13" t="s">
        <v>36</v>
      </c>
      <c r="T1645" s="13" t="s">
        <v>64</v>
      </c>
      <c r="U1645" s="13" t="s">
        <v>65</v>
      </c>
      <c r="V1645" s="13" t="s">
        <v>660</v>
      </c>
      <c r="W1645" s="13" t="s">
        <v>50</v>
      </c>
      <c r="X1645" s="192">
        <v>560000</v>
      </c>
      <c r="Y1645" s="196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85">
        <f t="shared" si="388"/>
        <v>103926.58407079647</v>
      </c>
      <c r="AD1645" s="141">
        <v>0.1726</v>
      </c>
      <c r="AE1645" s="186">
        <f t="shared" si="389"/>
        <v>1</v>
      </c>
      <c r="AF1645" s="186">
        <f>IF(AND(COUNTIFS($J$18:J1645,J1645)=1,AE1645=1),1,"")</f>
        <v>1</v>
      </c>
      <c r="AG1645" s="186">
        <f>IF(C1645="","",IF(AND(COUNTIFS($J$18:J1645,J1645)=1,C1645&lt;&gt;""),1,""))</f>
        <v>1</v>
      </c>
      <c r="AH1645" s="186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214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40</v>
      </c>
      <c r="B1646" s="179">
        <v>2021</v>
      </c>
      <c r="C1646" s="179">
        <v>4</v>
      </c>
      <c r="D1646" s="39" t="str">
        <f t="shared" si="399"/>
        <v>Q1</v>
      </c>
      <c r="E1646" s="13" t="s">
        <v>40</v>
      </c>
      <c r="F1646" s="179">
        <v>2021</v>
      </c>
      <c r="G1646" s="179">
        <v>6</v>
      </c>
      <c r="H1646" s="191"/>
      <c r="I1646" s="39" t="str">
        <f t="shared" si="386"/>
        <v>Q1</v>
      </c>
      <c r="J1646" s="191" t="s">
        <v>1705</v>
      </c>
      <c r="K1646" s="191" t="s">
        <v>1706</v>
      </c>
      <c r="L1646" s="17" t="s">
        <v>54</v>
      </c>
      <c r="M1646" s="13" t="s">
        <v>46</v>
      </c>
      <c r="N1646" s="13">
        <v>1</v>
      </c>
      <c r="O1646" s="13"/>
      <c r="P1646" s="39" t="str">
        <f t="shared" si="387"/>
        <v>MAIN UNIT</v>
      </c>
      <c r="Q1646" s="13" t="s">
        <v>55</v>
      </c>
      <c r="R1646" s="13" t="s">
        <v>48</v>
      </c>
      <c r="S1646" s="13" t="s">
        <v>37</v>
      </c>
      <c r="T1646" s="13" t="s">
        <v>87</v>
      </c>
      <c r="U1646" s="13" t="s">
        <v>57</v>
      </c>
      <c r="V1646" s="13" t="s">
        <v>927</v>
      </c>
      <c r="W1646" s="13" t="s">
        <v>50</v>
      </c>
      <c r="X1646" s="192">
        <v>592068.32999999996</v>
      </c>
      <c r="Y1646" s="196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85">
        <f t="shared" si="388"/>
        <v>86068.92073667256</v>
      </c>
      <c r="AD1646" s="141">
        <v>0.13519999999999999</v>
      </c>
      <c r="AE1646" s="186">
        <f t="shared" si="389"/>
        <v>1</v>
      </c>
      <c r="AF1646" s="186">
        <f>IF(AND(COUNTIFS($J$18:J1646,J1646)=1,AE1646=1),1,"")</f>
        <v>1</v>
      </c>
      <c r="AG1646" s="186">
        <f>IF(C1646="","",IF(AND(COUNTIFS($J$18:J1646,J1646)=1,C1646&lt;&gt;""),1,""))</f>
        <v>1</v>
      </c>
      <c r="AH1646" s="186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214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40</v>
      </c>
      <c r="B1647" s="179">
        <v>2021</v>
      </c>
      <c r="C1647" s="179">
        <v>4</v>
      </c>
      <c r="D1647" s="39" t="str">
        <f t="shared" si="399"/>
        <v>Q1</v>
      </c>
      <c r="E1647" s="13" t="s">
        <v>40</v>
      </c>
      <c r="F1647" s="179">
        <v>2021</v>
      </c>
      <c r="G1647" s="179">
        <v>6</v>
      </c>
      <c r="H1647" s="191"/>
      <c r="I1647" s="39" t="str">
        <f t="shared" si="386"/>
        <v>Q1</v>
      </c>
      <c r="J1647" s="191" t="s">
        <v>1705</v>
      </c>
      <c r="K1647" s="191" t="s">
        <v>1706</v>
      </c>
      <c r="L1647" s="17" t="s">
        <v>54</v>
      </c>
      <c r="M1647" s="13" t="s">
        <v>46</v>
      </c>
      <c r="N1647" s="13">
        <v>1</v>
      </c>
      <c r="O1647" s="13"/>
      <c r="P1647" s="39" t="str">
        <f t="shared" si="387"/>
        <v>MAIN UNIT</v>
      </c>
      <c r="Q1647" s="13" t="s">
        <v>55</v>
      </c>
      <c r="R1647" s="13" t="s">
        <v>48</v>
      </c>
      <c r="S1647" s="13" t="s">
        <v>37</v>
      </c>
      <c r="T1647" s="13" t="s">
        <v>87</v>
      </c>
      <c r="U1647" s="13" t="s">
        <v>57</v>
      </c>
      <c r="V1647" s="13" t="s">
        <v>927</v>
      </c>
      <c r="W1647" s="13" t="s">
        <v>50</v>
      </c>
      <c r="X1647" s="192">
        <v>592068.32999999996</v>
      </c>
      <c r="Y1647" s="196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85">
        <f t="shared" si="388"/>
        <v>86068.92073667256</v>
      </c>
      <c r="AD1647" s="141">
        <v>0.13519999999999999</v>
      </c>
      <c r="AE1647" s="186">
        <f t="shared" si="389"/>
        <v>1</v>
      </c>
      <c r="AF1647" s="186" t="str">
        <f>IF(AND(COUNTIFS($J$18:J1647,J1647)=1,AE1647=1),1,"")</f>
        <v/>
      </c>
      <c r="AG1647" s="186" t="str">
        <f>IF(C1647="","",IF(AND(COUNTIFS($J$18:J1647,J1647)=1,C1647&lt;&gt;""),1,""))</f>
        <v/>
      </c>
      <c r="AH1647" s="186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214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40</v>
      </c>
      <c r="B1648" s="179">
        <v>2021</v>
      </c>
      <c r="C1648" s="179">
        <v>4</v>
      </c>
      <c r="D1648" s="39" t="str">
        <f t="shared" si="399"/>
        <v>Q1</v>
      </c>
      <c r="E1648" s="13" t="s">
        <v>40</v>
      </c>
      <c r="F1648" s="179">
        <v>2021</v>
      </c>
      <c r="G1648" s="179">
        <v>6</v>
      </c>
      <c r="H1648" s="191"/>
      <c r="I1648" s="39" t="str">
        <f t="shared" si="386"/>
        <v>Q1</v>
      </c>
      <c r="J1648" s="191" t="s">
        <v>1705</v>
      </c>
      <c r="K1648" s="191" t="s">
        <v>1706</v>
      </c>
      <c r="L1648" s="17" t="s">
        <v>54</v>
      </c>
      <c r="M1648" s="13" t="s">
        <v>46</v>
      </c>
      <c r="N1648" s="13">
        <v>1</v>
      </c>
      <c r="O1648" s="13"/>
      <c r="P1648" s="39" t="str">
        <f t="shared" si="387"/>
        <v>MAIN UNIT</v>
      </c>
      <c r="Q1648" s="13" t="s">
        <v>55</v>
      </c>
      <c r="R1648" s="13" t="s">
        <v>48</v>
      </c>
      <c r="S1648" s="13" t="s">
        <v>37</v>
      </c>
      <c r="T1648" s="13" t="s">
        <v>87</v>
      </c>
      <c r="U1648" s="13" t="s">
        <v>57</v>
      </c>
      <c r="V1648" s="13" t="s">
        <v>927</v>
      </c>
      <c r="W1648" s="13" t="s">
        <v>50</v>
      </c>
      <c r="X1648" s="192">
        <v>592068.32999999996</v>
      </c>
      <c r="Y1648" s="196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85">
        <f t="shared" si="388"/>
        <v>86068.92073667256</v>
      </c>
      <c r="AD1648" s="141">
        <v>0.13519999999999999</v>
      </c>
      <c r="AE1648" s="186">
        <f t="shared" si="389"/>
        <v>1</v>
      </c>
      <c r="AF1648" s="186" t="str">
        <f>IF(AND(COUNTIFS($J$18:J1648,J1648)=1,AE1648=1),1,"")</f>
        <v/>
      </c>
      <c r="AG1648" s="186" t="str">
        <f>IF(C1648="","",IF(AND(COUNTIFS($J$18:J1648,J1648)=1,C1648&lt;&gt;""),1,""))</f>
        <v/>
      </c>
      <c r="AH1648" s="186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214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40</v>
      </c>
      <c r="B1649" s="179">
        <v>2021</v>
      </c>
      <c r="C1649" s="179">
        <v>4</v>
      </c>
      <c r="D1649" s="39" t="str">
        <f t="shared" si="399"/>
        <v>Q1</v>
      </c>
      <c r="E1649" s="13" t="s">
        <v>40</v>
      </c>
      <c r="F1649" s="179">
        <v>2021</v>
      </c>
      <c r="G1649" s="179">
        <v>6</v>
      </c>
      <c r="H1649" s="191"/>
      <c r="I1649" s="39" t="str">
        <f t="shared" si="386"/>
        <v>Q1</v>
      </c>
      <c r="J1649" s="191" t="s">
        <v>1707</v>
      </c>
      <c r="K1649" s="191" t="s">
        <v>1313</v>
      </c>
      <c r="L1649" s="17" t="s">
        <v>54</v>
      </c>
      <c r="M1649" s="13" t="s">
        <v>46</v>
      </c>
      <c r="N1649" s="13">
        <v>1</v>
      </c>
      <c r="O1649" s="13"/>
      <c r="P1649" s="39" t="str">
        <f t="shared" si="387"/>
        <v>MAIN UNIT</v>
      </c>
      <c r="Q1649" s="13" t="s">
        <v>47</v>
      </c>
      <c r="R1649" s="13" t="s">
        <v>48</v>
      </c>
      <c r="S1649" s="13" t="s">
        <v>37</v>
      </c>
      <c r="T1649" s="13" t="s">
        <v>74</v>
      </c>
      <c r="U1649" s="13" t="s">
        <v>57</v>
      </c>
      <c r="V1649" s="13" t="s">
        <v>1314</v>
      </c>
      <c r="W1649" s="13" t="s">
        <v>50</v>
      </c>
      <c r="X1649" s="192">
        <v>624800</v>
      </c>
      <c r="Y1649" s="196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85">
        <f t="shared" si="388"/>
        <v>108898.49309734516</v>
      </c>
      <c r="AD1649" s="141">
        <v>0.16209999999999999</v>
      </c>
      <c r="AE1649" s="186">
        <f t="shared" si="389"/>
        <v>0</v>
      </c>
      <c r="AF1649" s="186" t="str">
        <f>IF(AND(COUNTIFS($J$18:J1649,J1649)=1,AE1649=1),1,"")</f>
        <v/>
      </c>
      <c r="AG1649" s="186">
        <f>IF(C1649="","",IF(AND(COUNTIFS($J$18:J1649,J1649)=1,C1649&lt;&gt;""),1,""))</f>
        <v>1</v>
      </c>
      <c r="AH1649" s="186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214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40</v>
      </c>
      <c r="B1650" s="179">
        <v>2021</v>
      </c>
      <c r="C1650" s="179">
        <v>4</v>
      </c>
      <c r="D1650" s="39" t="str">
        <f t="shared" si="399"/>
        <v>Q1</v>
      </c>
      <c r="E1650" s="13" t="s">
        <v>40</v>
      </c>
      <c r="F1650" s="179">
        <v>2021</v>
      </c>
      <c r="G1650" s="179">
        <v>6</v>
      </c>
      <c r="H1650" s="191"/>
      <c r="I1650" s="39" t="str">
        <f t="shared" si="386"/>
        <v>Q1</v>
      </c>
      <c r="J1650" s="191" t="s">
        <v>1707</v>
      </c>
      <c r="K1650" s="191" t="s">
        <v>1313</v>
      </c>
      <c r="L1650" s="17" t="s">
        <v>54</v>
      </c>
      <c r="M1650" s="13" t="s">
        <v>46</v>
      </c>
      <c r="N1650" s="13">
        <v>1</v>
      </c>
      <c r="O1650" s="13"/>
      <c r="P1650" s="39" t="str">
        <f t="shared" si="387"/>
        <v>MAIN UNIT</v>
      </c>
      <c r="Q1650" s="13" t="s">
        <v>47</v>
      </c>
      <c r="R1650" s="13" t="s">
        <v>48</v>
      </c>
      <c r="S1650" s="13" t="s">
        <v>37</v>
      </c>
      <c r="T1650" s="13" t="s">
        <v>74</v>
      </c>
      <c r="U1650" s="13" t="s">
        <v>57</v>
      </c>
      <c r="V1650" s="13" t="s">
        <v>1314</v>
      </c>
      <c r="W1650" s="13" t="s">
        <v>50</v>
      </c>
      <c r="X1650" s="192">
        <v>624800</v>
      </c>
      <c r="Y1650" s="196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85">
        <f t="shared" si="388"/>
        <v>108898.49309734516</v>
      </c>
      <c r="AD1650" s="141">
        <v>0.16209999999999999</v>
      </c>
      <c r="AE1650" s="186">
        <f t="shared" si="389"/>
        <v>0</v>
      </c>
      <c r="AF1650" s="186" t="str">
        <f>IF(AND(COUNTIFS($J$18:J1650,J1650)=1,AE1650=1),1,"")</f>
        <v/>
      </c>
      <c r="AG1650" s="186" t="str">
        <f>IF(C1650="","",IF(AND(COUNTIFS($J$18:J1650,J1650)=1,C1650&lt;&gt;""),1,""))</f>
        <v/>
      </c>
      <c r="AH1650" s="186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214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40</v>
      </c>
      <c r="B1651" s="179">
        <v>2021</v>
      </c>
      <c r="C1651" s="179">
        <v>4</v>
      </c>
      <c r="D1651" s="39" t="str">
        <f t="shared" si="399"/>
        <v>Q1</v>
      </c>
      <c r="E1651" s="13" t="s">
        <v>40</v>
      </c>
      <c r="F1651" s="179">
        <v>2021</v>
      </c>
      <c r="G1651" s="179">
        <v>6</v>
      </c>
      <c r="H1651" s="191"/>
      <c r="I1651" s="39" t="str">
        <f t="shared" si="386"/>
        <v>Q1</v>
      </c>
      <c r="J1651" s="191" t="s">
        <v>1707</v>
      </c>
      <c r="K1651" s="191" t="s">
        <v>1313</v>
      </c>
      <c r="L1651" s="17" t="s">
        <v>54</v>
      </c>
      <c r="M1651" s="13" t="s">
        <v>46</v>
      </c>
      <c r="N1651" s="13">
        <v>1</v>
      </c>
      <c r="O1651" s="13"/>
      <c r="P1651" s="39" t="str">
        <f t="shared" si="387"/>
        <v>MAIN UNIT</v>
      </c>
      <c r="Q1651" s="13" t="s">
        <v>47</v>
      </c>
      <c r="R1651" s="13" t="s">
        <v>48</v>
      </c>
      <c r="S1651" s="13" t="s">
        <v>37</v>
      </c>
      <c r="T1651" s="13" t="s">
        <v>74</v>
      </c>
      <c r="U1651" s="13" t="s">
        <v>57</v>
      </c>
      <c r="V1651" s="13" t="s">
        <v>1314</v>
      </c>
      <c r="W1651" s="13" t="s">
        <v>50</v>
      </c>
      <c r="X1651" s="192">
        <v>624800</v>
      </c>
      <c r="Y1651" s="196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85">
        <f t="shared" si="388"/>
        <v>108898.49309734516</v>
      </c>
      <c r="AD1651" s="141">
        <v>0.16209999999999999</v>
      </c>
      <c r="AE1651" s="186">
        <f t="shared" si="389"/>
        <v>0</v>
      </c>
      <c r="AF1651" s="186" t="str">
        <f>IF(AND(COUNTIFS($J$18:J1651,J1651)=1,AE1651=1),1,"")</f>
        <v/>
      </c>
      <c r="AG1651" s="186" t="str">
        <f>IF(C1651="","",IF(AND(COUNTIFS($J$18:J1651,J1651)=1,C1651&lt;&gt;""),1,""))</f>
        <v/>
      </c>
      <c r="AH1651" s="186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214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40</v>
      </c>
      <c r="B1652" s="179">
        <v>2021</v>
      </c>
      <c r="C1652" s="179">
        <v>4</v>
      </c>
      <c r="D1652" s="39" t="str">
        <f t="shared" si="399"/>
        <v>Q1</v>
      </c>
      <c r="E1652" s="13" t="s">
        <v>40</v>
      </c>
      <c r="F1652" s="179">
        <v>2021</v>
      </c>
      <c r="G1652" s="179">
        <v>6</v>
      </c>
      <c r="H1652" s="191"/>
      <c r="I1652" s="39" t="str">
        <f t="shared" si="386"/>
        <v>Q1</v>
      </c>
      <c r="J1652" s="191" t="s">
        <v>1707</v>
      </c>
      <c r="K1652" s="191" t="s">
        <v>1313</v>
      </c>
      <c r="L1652" s="17" t="s">
        <v>54</v>
      </c>
      <c r="M1652" s="13" t="s">
        <v>46</v>
      </c>
      <c r="N1652" s="13">
        <v>1</v>
      </c>
      <c r="O1652" s="13"/>
      <c r="P1652" s="39" t="str">
        <f t="shared" si="387"/>
        <v>MAIN UNIT</v>
      </c>
      <c r="Q1652" s="13" t="s">
        <v>47</v>
      </c>
      <c r="R1652" s="13" t="s">
        <v>48</v>
      </c>
      <c r="S1652" s="13" t="s">
        <v>37</v>
      </c>
      <c r="T1652" s="13" t="s">
        <v>74</v>
      </c>
      <c r="U1652" s="13" t="s">
        <v>57</v>
      </c>
      <c r="V1652" s="13" t="s">
        <v>1314</v>
      </c>
      <c r="W1652" s="13" t="s">
        <v>50</v>
      </c>
      <c r="X1652" s="192">
        <v>624800</v>
      </c>
      <c r="Y1652" s="196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85">
        <f t="shared" si="388"/>
        <v>108898.49309734516</v>
      </c>
      <c r="AD1652" s="141">
        <v>0.16209999999999999</v>
      </c>
      <c r="AE1652" s="186">
        <f t="shared" si="389"/>
        <v>0</v>
      </c>
      <c r="AF1652" s="186" t="str">
        <f>IF(AND(COUNTIFS($J$18:J1652,J1652)=1,AE1652=1),1,"")</f>
        <v/>
      </c>
      <c r="AG1652" s="186" t="str">
        <f>IF(C1652="","",IF(AND(COUNTIFS($J$18:J1652,J1652)=1,C1652&lt;&gt;""),1,""))</f>
        <v/>
      </c>
      <c r="AH1652" s="186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214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40</v>
      </c>
      <c r="B1653" s="179">
        <v>2021</v>
      </c>
      <c r="C1653" s="179">
        <v>4</v>
      </c>
      <c r="D1653" s="39" t="str">
        <f t="shared" si="399"/>
        <v>Q1</v>
      </c>
      <c r="E1653" s="13" t="s">
        <v>40</v>
      </c>
      <c r="F1653" s="179">
        <v>2021</v>
      </c>
      <c r="G1653" s="179">
        <v>6</v>
      </c>
      <c r="H1653" s="191"/>
      <c r="I1653" s="39" t="str">
        <f t="shared" si="386"/>
        <v>Q1</v>
      </c>
      <c r="J1653" s="191" t="s">
        <v>1707</v>
      </c>
      <c r="K1653" s="191" t="s">
        <v>1313</v>
      </c>
      <c r="L1653" s="17" t="s">
        <v>78</v>
      </c>
      <c r="M1653" s="13" t="s">
        <v>46</v>
      </c>
      <c r="N1653" s="13">
        <v>1</v>
      </c>
      <c r="O1653" s="13"/>
      <c r="P1653" s="39" t="str">
        <f t="shared" si="387"/>
        <v>MAIN UNIT</v>
      </c>
      <c r="Q1653" s="13" t="s">
        <v>47</v>
      </c>
      <c r="R1653" s="13" t="s">
        <v>48</v>
      </c>
      <c r="S1653" s="13" t="s">
        <v>37</v>
      </c>
      <c r="T1653" s="13" t="s">
        <v>74</v>
      </c>
      <c r="U1653" s="13" t="s">
        <v>57</v>
      </c>
      <c r="V1653" s="13" t="s">
        <v>1314</v>
      </c>
      <c r="W1653" s="13" t="s">
        <v>50</v>
      </c>
      <c r="X1653" s="192">
        <v>624800</v>
      </c>
      <c r="Y1653" s="196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85">
        <f t="shared" si="388"/>
        <v>108898.49309734516</v>
      </c>
      <c r="AD1653" s="141">
        <v>0.16209999999999999</v>
      </c>
      <c r="AE1653" s="186">
        <f t="shared" si="389"/>
        <v>0</v>
      </c>
      <c r="AF1653" s="186" t="str">
        <f>IF(AND(COUNTIFS($J$18:J1653,J1653)=1,AE1653=1),1,"")</f>
        <v/>
      </c>
      <c r="AG1653" s="186" t="str">
        <f>IF(C1653="","",IF(AND(COUNTIFS($J$18:J1653,J1653)=1,C1653&lt;&gt;""),1,""))</f>
        <v/>
      </c>
      <c r="AH1653" s="186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214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40</v>
      </c>
      <c r="B1654" s="179">
        <v>2021</v>
      </c>
      <c r="C1654" s="179">
        <v>4</v>
      </c>
      <c r="D1654" s="39" t="str">
        <f t="shared" si="399"/>
        <v>Q1</v>
      </c>
      <c r="E1654" s="13" t="s">
        <v>40</v>
      </c>
      <c r="F1654" s="179">
        <v>2021</v>
      </c>
      <c r="G1654" s="179">
        <v>6</v>
      </c>
      <c r="H1654" s="191"/>
      <c r="I1654" s="39" t="str">
        <f t="shared" si="386"/>
        <v>Q1</v>
      </c>
      <c r="J1654" s="191" t="s">
        <v>1708</v>
      </c>
      <c r="K1654" s="191" t="s">
        <v>1709</v>
      </c>
      <c r="L1654" s="17" t="s">
        <v>54</v>
      </c>
      <c r="M1654" s="13" t="s">
        <v>46</v>
      </c>
      <c r="N1654" s="13">
        <v>1</v>
      </c>
      <c r="O1654" s="13"/>
      <c r="P1654" s="39" t="str">
        <f t="shared" si="387"/>
        <v>MAIN UNIT</v>
      </c>
      <c r="Q1654" s="13" t="s">
        <v>47</v>
      </c>
      <c r="R1654" s="13" t="s">
        <v>48</v>
      </c>
      <c r="S1654" s="13" t="s">
        <v>38</v>
      </c>
      <c r="T1654" s="13" t="s">
        <v>324</v>
      </c>
      <c r="U1654" s="13" t="s">
        <v>136</v>
      </c>
      <c r="V1654" s="13" t="s">
        <v>877</v>
      </c>
      <c r="W1654" s="13" t="s">
        <v>50</v>
      </c>
      <c r="X1654" s="192">
        <v>775800</v>
      </c>
      <c r="Y1654" s="196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85">
        <f t="shared" si="388"/>
        <v>102851.51336283187</v>
      </c>
      <c r="AD1654" s="141">
        <v>0.12330000000000001</v>
      </c>
      <c r="AE1654" s="186">
        <f t="shared" si="389"/>
        <v>0</v>
      </c>
      <c r="AF1654" s="186" t="str">
        <f>IF(AND(COUNTIFS($J$18:J1654,J1654)=1,AE1654=1),1,"")</f>
        <v/>
      </c>
      <c r="AG1654" s="186">
        <f>IF(C1654="","",IF(AND(COUNTIFS($J$18:J1654,J1654)=1,C1654&lt;&gt;""),1,""))</f>
        <v>1</v>
      </c>
      <c r="AH1654" s="186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214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40</v>
      </c>
      <c r="B1655" s="179">
        <v>2021</v>
      </c>
      <c r="C1655" s="179">
        <v>4</v>
      </c>
      <c r="D1655" s="39" t="str">
        <f t="shared" si="399"/>
        <v>Q1</v>
      </c>
      <c r="E1655" s="13" t="s">
        <v>40</v>
      </c>
      <c r="F1655" s="179">
        <v>2021</v>
      </c>
      <c r="G1655" s="179">
        <v>6</v>
      </c>
      <c r="H1655" s="191"/>
      <c r="I1655" s="39" t="str">
        <f t="shared" si="386"/>
        <v>Q1</v>
      </c>
      <c r="J1655" s="191" t="s">
        <v>1710</v>
      </c>
      <c r="K1655" s="191" t="s">
        <v>1711</v>
      </c>
      <c r="L1655" s="17" t="s">
        <v>54</v>
      </c>
      <c r="M1655" s="13" t="s">
        <v>46</v>
      </c>
      <c r="N1655" s="13">
        <v>1</v>
      </c>
      <c r="O1655" s="13"/>
      <c r="P1655" s="39" t="str">
        <f t="shared" si="387"/>
        <v>MAIN UNIT</v>
      </c>
      <c r="Q1655" s="13" t="s">
        <v>55</v>
      </c>
      <c r="R1655" s="13" t="s">
        <v>48</v>
      </c>
      <c r="S1655" s="13" t="s">
        <v>36</v>
      </c>
      <c r="T1655" s="13" t="s">
        <v>64</v>
      </c>
      <c r="U1655" s="13" t="s">
        <v>65</v>
      </c>
      <c r="V1655" s="13" t="s">
        <v>66</v>
      </c>
      <c r="W1655" s="13" t="s">
        <v>95</v>
      </c>
      <c r="X1655" s="192">
        <v>9090000</v>
      </c>
      <c r="Y1655" s="196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85">
        <f t="shared" si="388"/>
        <v>114758.6139</v>
      </c>
      <c r="AD1655" s="141">
        <v>0.17510000000000001</v>
      </c>
      <c r="AE1655" s="186">
        <f t="shared" si="389"/>
        <v>1</v>
      </c>
      <c r="AF1655" s="186">
        <f>IF(AND(COUNTIFS($J$18:J1655,J1655)=1,AE1655=1),1,"")</f>
        <v>1</v>
      </c>
      <c r="AG1655" s="186">
        <f>IF(C1655="","",IF(AND(COUNTIFS($J$18:J1655,J1655)=1,C1655&lt;&gt;""),1,""))</f>
        <v>1</v>
      </c>
      <c r="AH1655" s="186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214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40</v>
      </c>
      <c r="B1656" s="179">
        <v>2021</v>
      </c>
      <c r="C1656" s="179">
        <v>4</v>
      </c>
      <c r="D1656" s="39" t="str">
        <f t="shared" si="399"/>
        <v>Q1</v>
      </c>
      <c r="E1656" s="13" t="s">
        <v>40</v>
      </c>
      <c r="F1656" s="179">
        <v>2021</v>
      </c>
      <c r="G1656" s="179">
        <v>6</v>
      </c>
      <c r="H1656" s="191"/>
      <c r="I1656" s="39" t="str">
        <f t="shared" si="386"/>
        <v>Q1</v>
      </c>
      <c r="J1656" s="191" t="s">
        <v>1674</v>
      </c>
      <c r="K1656" s="191" t="s">
        <v>1675</v>
      </c>
      <c r="L1656" s="17" t="s">
        <v>54</v>
      </c>
      <c r="M1656" s="13" t="s">
        <v>46</v>
      </c>
      <c r="N1656" s="13">
        <v>1</v>
      </c>
      <c r="O1656" s="13"/>
      <c r="P1656" s="39" t="str">
        <f t="shared" si="387"/>
        <v>MAIN UNIT</v>
      </c>
      <c r="Q1656" s="13" t="s">
        <v>47</v>
      </c>
      <c r="R1656" s="13" t="s">
        <v>48</v>
      </c>
      <c r="S1656" s="13" t="s">
        <v>36</v>
      </c>
      <c r="T1656" s="13" t="s">
        <v>64</v>
      </c>
      <c r="U1656" s="13" t="s">
        <v>65</v>
      </c>
      <c r="V1656" s="13" t="s">
        <v>113</v>
      </c>
      <c r="W1656" s="13" t="s">
        <v>95</v>
      </c>
      <c r="X1656" s="192">
        <v>7000000</v>
      </c>
      <c r="Y1656" s="196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85">
        <f t="shared" si="388"/>
        <v>56980.63</v>
      </c>
      <c r="AD1656" s="141">
        <v>0.1129</v>
      </c>
      <c r="AE1656" s="186">
        <f t="shared" si="389"/>
        <v>0</v>
      </c>
      <c r="AF1656" s="186" t="str">
        <f>IF(AND(COUNTIFS($J$18:J1656,J1656)=1,AE1656=1),1,"")</f>
        <v/>
      </c>
      <c r="AG1656" s="186" t="str">
        <f>IF(C1656="","",IF(AND(COUNTIFS($J$18:J1656,J1656)=1,C1656&lt;&gt;""),1,""))</f>
        <v/>
      </c>
      <c r="AH1656" s="186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214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40</v>
      </c>
      <c r="B1657" s="179">
        <v>2021</v>
      </c>
      <c r="C1657" s="179">
        <v>4</v>
      </c>
      <c r="D1657" s="39" t="str">
        <f t="shared" si="399"/>
        <v>Q1</v>
      </c>
      <c r="E1657" s="13" t="s">
        <v>40</v>
      </c>
      <c r="F1657" s="179">
        <v>2021</v>
      </c>
      <c r="G1657" s="179">
        <v>6</v>
      </c>
      <c r="H1657" s="191"/>
      <c r="I1657" s="39" t="str">
        <f t="shared" si="386"/>
        <v>Q1</v>
      </c>
      <c r="J1657" s="191" t="s">
        <v>1712</v>
      </c>
      <c r="K1657" s="191" t="s">
        <v>1713</v>
      </c>
      <c r="L1657" s="17" t="s">
        <v>78</v>
      </c>
      <c r="M1657" s="13" t="s">
        <v>46</v>
      </c>
      <c r="N1657" s="13">
        <v>1</v>
      </c>
      <c r="O1657" s="13"/>
      <c r="P1657" s="39" t="str">
        <f t="shared" si="387"/>
        <v>MAIN UNIT</v>
      </c>
      <c r="Q1657" s="13" t="s">
        <v>55</v>
      </c>
      <c r="R1657" s="13" t="s">
        <v>48</v>
      </c>
      <c r="S1657" s="13" t="s">
        <v>37</v>
      </c>
      <c r="T1657" s="13" t="s">
        <v>154</v>
      </c>
      <c r="U1657" s="13" t="s">
        <v>57</v>
      </c>
      <c r="V1657" s="13" t="s">
        <v>88</v>
      </c>
      <c r="W1657" s="13" t="s">
        <v>50</v>
      </c>
      <c r="X1657" s="192">
        <v>785000</v>
      </c>
      <c r="Y1657" s="196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85">
        <f t="shared" si="388"/>
        <v>114284.19026548674</v>
      </c>
      <c r="AD1657" s="141">
        <v>0.13539999999999999</v>
      </c>
      <c r="AE1657" s="186">
        <f t="shared" si="389"/>
        <v>1</v>
      </c>
      <c r="AF1657" s="186">
        <f>IF(AND(COUNTIFS($J$18:J1657,J1657)=1,AE1657=1),1,"")</f>
        <v>1</v>
      </c>
      <c r="AG1657" s="186">
        <f>IF(C1657="","",IF(AND(COUNTIFS($J$18:J1657,J1657)=1,C1657&lt;&gt;""),1,""))</f>
        <v>1</v>
      </c>
      <c r="AH1657" s="186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214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40</v>
      </c>
      <c r="B1658" s="179">
        <v>2021</v>
      </c>
      <c r="C1658" s="179">
        <v>4</v>
      </c>
      <c r="D1658" s="39" t="str">
        <f t="shared" si="399"/>
        <v>Q1</v>
      </c>
      <c r="E1658" s="13" t="s">
        <v>40</v>
      </c>
      <c r="F1658" s="179">
        <v>2021</v>
      </c>
      <c r="G1658" s="179">
        <v>6</v>
      </c>
      <c r="H1658" s="191"/>
      <c r="I1658" s="39" t="str">
        <f t="shared" si="386"/>
        <v>Q1</v>
      </c>
      <c r="J1658" s="191" t="s">
        <v>1712</v>
      </c>
      <c r="K1658" s="191" t="s">
        <v>1713</v>
      </c>
      <c r="L1658" s="17" t="s">
        <v>78</v>
      </c>
      <c r="M1658" s="13" t="s">
        <v>46</v>
      </c>
      <c r="N1658" s="13">
        <v>1</v>
      </c>
      <c r="O1658" s="13"/>
      <c r="P1658" s="39" t="str">
        <f t="shared" si="387"/>
        <v>MAIN UNIT</v>
      </c>
      <c r="Q1658" s="13" t="s">
        <v>55</v>
      </c>
      <c r="R1658" s="13" t="s">
        <v>48</v>
      </c>
      <c r="S1658" s="13" t="s">
        <v>37</v>
      </c>
      <c r="T1658" s="13" t="s">
        <v>154</v>
      </c>
      <c r="U1658" s="13" t="s">
        <v>57</v>
      </c>
      <c r="V1658" s="13" t="s">
        <v>88</v>
      </c>
      <c r="W1658" s="13" t="s">
        <v>50</v>
      </c>
      <c r="X1658" s="192">
        <v>785000</v>
      </c>
      <c r="Y1658" s="196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85">
        <f t="shared" si="388"/>
        <v>114284.19026548674</v>
      </c>
      <c r="AD1658" s="141">
        <v>0.13539999999999999</v>
      </c>
      <c r="AE1658" s="186">
        <f t="shared" si="389"/>
        <v>1</v>
      </c>
      <c r="AF1658" s="186" t="str">
        <f>IF(AND(COUNTIFS($J$18:J1658,J1658)=1,AE1658=1),1,"")</f>
        <v/>
      </c>
      <c r="AG1658" s="186" t="str">
        <f>IF(C1658="","",IF(AND(COUNTIFS($J$18:J1658,J1658)=1,C1658&lt;&gt;""),1,""))</f>
        <v/>
      </c>
      <c r="AH1658" s="186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214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40</v>
      </c>
      <c r="B1659" s="179">
        <v>2021</v>
      </c>
      <c r="C1659" s="179">
        <v>5</v>
      </c>
      <c r="D1659" s="39" t="str">
        <f t="shared" si="399"/>
        <v>Q1</v>
      </c>
      <c r="E1659" s="13" t="s">
        <v>40</v>
      </c>
      <c r="F1659" s="179">
        <v>2021</v>
      </c>
      <c r="G1659" s="179">
        <v>6</v>
      </c>
      <c r="H1659" s="191"/>
      <c r="I1659" s="39" t="str">
        <f t="shared" si="386"/>
        <v>Q1</v>
      </c>
      <c r="J1659" s="191" t="s">
        <v>1714</v>
      </c>
      <c r="K1659" s="191" t="s">
        <v>1715</v>
      </c>
      <c r="L1659" s="17" t="s">
        <v>54</v>
      </c>
      <c r="M1659" s="13" t="s">
        <v>46</v>
      </c>
      <c r="N1659" s="13">
        <v>1</v>
      </c>
      <c r="O1659" s="13"/>
      <c r="P1659" s="39" t="str">
        <f t="shared" si="387"/>
        <v>MAIN UNIT</v>
      </c>
      <c r="Q1659" s="13" t="s">
        <v>55</v>
      </c>
      <c r="R1659" s="13" t="s">
        <v>48</v>
      </c>
      <c r="S1659" s="13" t="s">
        <v>36</v>
      </c>
      <c r="T1659" s="13" t="s">
        <v>64</v>
      </c>
      <c r="U1659" s="13" t="s">
        <v>65</v>
      </c>
      <c r="V1659" s="13" t="s">
        <v>660</v>
      </c>
      <c r="W1659" s="13" t="s">
        <v>95</v>
      </c>
      <c r="X1659" s="192">
        <v>8800000</v>
      </c>
      <c r="Y1659" s="196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85">
        <f t="shared" si="388"/>
        <v>83624.464000000007</v>
      </c>
      <c r="AD1659" s="141">
        <v>0.1318</v>
      </c>
      <c r="AE1659" s="186">
        <f t="shared" si="389"/>
        <v>1</v>
      </c>
      <c r="AF1659" s="186">
        <f>IF(AND(COUNTIFS($J$18:J1659,J1659)=1,AE1659=1),1,"")</f>
        <v>1</v>
      </c>
      <c r="AG1659" s="186">
        <f>IF(C1659="","",IF(AND(COUNTIFS($J$18:J1659,J1659)=1,C1659&lt;&gt;""),1,""))</f>
        <v>1</v>
      </c>
      <c r="AH1659" s="186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214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40</v>
      </c>
      <c r="B1660" s="179">
        <v>2021</v>
      </c>
      <c r="C1660" s="179">
        <v>5</v>
      </c>
      <c r="D1660" s="39" t="str">
        <f t="shared" si="399"/>
        <v>Q1</v>
      </c>
      <c r="E1660" s="13" t="s">
        <v>40</v>
      </c>
      <c r="F1660" s="179">
        <v>2021</v>
      </c>
      <c r="G1660" s="179">
        <v>6</v>
      </c>
      <c r="H1660" s="191"/>
      <c r="I1660" s="39" t="str">
        <f t="shared" si="386"/>
        <v>Q1</v>
      </c>
      <c r="J1660" s="191" t="s">
        <v>1716</v>
      </c>
      <c r="K1660" s="191" t="s">
        <v>1340</v>
      </c>
      <c r="L1660" s="17" t="s">
        <v>54</v>
      </c>
      <c r="M1660" s="13" t="s">
        <v>46</v>
      </c>
      <c r="N1660" s="13">
        <v>1</v>
      </c>
      <c r="O1660" s="13"/>
      <c r="P1660" s="39" t="str">
        <f t="shared" si="387"/>
        <v>MAIN UNIT</v>
      </c>
      <c r="Q1660" s="13" t="s">
        <v>47</v>
      </c>
      <c r="R1660" s="13" t="s">
        <v>48</v>
      </c>
      <c r="S1660" s="13" t="s">
        <v>36</v>
      </c>
      <c r="T1660" s="13" t="s">
        <v>64</v>
      </c>
      <c r="U1660" s="13" t="s">
        <v>65</v>
      </c>
      <c r="V1660" s="13" t="s">
        <v>66</v>
      </c>
      <c r="W1660" s="13" t="s">
        <v>95</v>
      </c>
      <c r="X1660" s="192">
        <v>9450000</v>
      </c>
      <c r="Y1660" s="196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85">
        <f t="shared" si="388"/>
        <v>101452.2705</v>
      </c>
      <c r="AD1660" s="141">
        <v>0.1489</v>
      </c>
      <c r="AE1660" s="186">
        <f t="shared" si="389"/>
        <v>0</v>
      </c>
      <c r="AF1660" s="186" t="str">
        <f>IF(AND(COUNTIFS($J$18:J1660,J1660)=1,AE1660=1),1,"")</f>
        <v/>
      </c>
      <c r="AG1660" s="186">
        <f>IF(C1660="","",IF(AND(COUNTIFS($J$18:J1660,J1660)=1,C1660&lt;&gt;""),1,""))</f>
        <v>1</v>
      </c>
      <c r="AH1660" s="186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214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40</v>
      </c>
      <c r="B1661" s="179">
        <v>2021</v>
      </c>
      <c r="C1661" s="179">
        <v>5</v>
      </c>
      <c r="D1661" s="39" t="str">
        <f t="shared" si="399"/>
        <v>Q1</v>
      </c>
      <c r="E1661" s="13" t="s">
        <v>40</v>
      </c>
      <c r="F1661" s="179">
        <v>2021</v>
      </c>
      <c r="G1661" s="179">
        <v>6</v>
      </c>
      <c r="H1661" s="191"/>
      <c r="I1661" s="39" t="str">
        <f t="shared" si="386"/>
        <v>Q1</v>
      </c>
      <c r="J1661" s="191" t="s">
        <v>1717</v>
      </c>
      <c r="K1661" s="191" t="s">
        <v>1718</v>
      </c>
      <c r="L1661" s="17" t="s">
        <v>54</v>
      </c>
      <c r="M1661" s="13" t="s">
        <v>46</v>
      </c>
      <c r="N1661" s="13">
        <v>1</v>
      </c>
      <c r="O1661" s="13"/>
      <c r="P1661" s="39" t="str">
        <f t="shared" si="387"/>
        <v>MAIN UNIT</v>
      </c>
      <c r="Q1661" s="13" t="s">
        <v>55</v>
      </c>
      <c r="R1661" s="13" t="s">
        <v>48</v>
      </c>
      <c r="S1661" s="13" t="s">
        <v>36</v>
      </c>
      <c r="T1661" s="13" t="s">
        <v>64</v>
      </c>
      <c r="U1661" s="13" t="s">
        <v>65</v>
      </c>
      <c r="V1661" s="13" t="s">
        <v>108</v>
      </c>
      <c r="W1661" s="13" t="s">
        <v>95</v>
      </c>
      <c r="X1661" s="192">
        <v>9000000</v>
      </c>
      <c r="Y1661" s="196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85">
        <f t="shared" si="388"/>
        <v>70340.759999999995</v>
      </c>
      <c r="AD1661" s="141">
        <v>0.1084</v>
      </c>
      <c r="AE1661" s="186">
        <f t="shared" si="389"/>
        <v>1</v>
      </c>
      <c r="AF1661" s="186">
        <f>IF(AND(COUNTIFS($J$18:J1661,J1661)=1,AE1661=1),1,"")</f>
        <v>1</v>
      </c>
      <c r="AG1661" s="186">
        <f>IF(C1661="","",IF(AND(COUNTIFS($J$18:J1661,J1661)=1,C1661&lt;&gt;""),1,""))</f>
        <v>1</v>
      </c>
      <c r="AH1661" s="186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214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40</v>
      </c>
      <c r="B1662" s="179">
        <v>2021</v>
      </c>
      <c r="C1662" s="179">
        <v>6</v>
      </c>
      <c r="D1662" s="39" t="str">
        <f t="shared" si="399"/>
        <v>Q1</v>
      </c>
      <c r="E1662" s="13" t="s">
        <v>40</v>
      </c>
      <c r="F1662" s="179">
        <v>2021</v>
      </c>
      <c r="G1662" s="179">
        <v>6</v>
      </c>
      <c r="H1662" s="191"/>
      <c r="I1662" s="39" t="str">
        <f t="shared" si="386"/>
        <v>Q1</v>
      </c>
      <c r="J1662" s="191" t="s">
        <v>1719</v>
      </c>
      <c r="K1662" s="191" t="s">
        <v>1632</v>
      </c>
      <c r="L1662" s="17" t="s">
        <v>54</v>
      </c>
      <c r="M1662" s="13" t="s">
        <v>46</v>
      </c>
      <c r="N1662" s="13">
        <v>1</v>
      </c>
      <c r="O1662" s="13"/>
      <c r="P1662" s="39" t="str">
        <f t="shared" si="387"/>
        <v>MAIN UNIT</v>
      </c>
      <c r="Q1662" s="13" t="s">
        <v>47</v>
      </c>
      <c r="R1662" s="13" t="s">
        <v>48</v>
      </c>
      <c r="S1662" s="13" t="s">
        <v>36</v>
      </c>
      <c r="T1662" s="13" t="s">
        <v>64</v>
      </c>
      <c r="U1662" s="13" t="s">
        <v>65</v>
      </c>
      <c r="V1662" s="13" t="s">
        <v>1626</v>
      </c>
      <c r="W1662" s="13" t="s">
        <v>95</v>
      </c>
      <c r="X1662" s="192">
        <v>8989000</v>
      </c>
      <c r="Y1662" s="196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85">
        <f t="shared" si="388"/>
        <v>129426.94792999999</v>
      </c>
      <c r="AD1662" s="141">
        <v>0.19969999999999999</v>
      </c>
      <c r="AE1662" s="186">
        <f t="shared" si="389"/>
        <v>0</v>
      </c>
      <c r="AF1662" s="186" t="str">
        <f>IF(AND(COUNTIFS($J$18:J1662,J1662)=1,AE1662=1),1,"")</f>
        <v/>
      </c>
      <c r="AG1662" s="186">
        <f>IF(C1662="","",IF(AND(COUNTIFS($J$18:J1662,J1662)=1,C1662&lt;&gt;""),1,""))</f>
        <v>1</v>
      </c>
      <c r="AH1662" s="186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214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35</v>
      </c>
      <c r="B1663" s="179">
        <v>2021</v>
      </c>
      <c r="C1663" s="179">
        <v>3</v>
      </c>
      <c r="D1663" s="39" t="str">
        <f t="shared" si="399"/>
        <v>Q4</v>
      </c>
      <c r="E1663" s="13" t="s">
        <v>40</v>
      </c>
      <c r="F1663" s="179">
        <v>2021</v>
      </c>
      <c r="G1663" s="179">
        <v>6</v>
      </c>
      <c r="H1663" s="191"/>
      <c r="I1663" s="39" t="str">
        <f t="shared" si="386"/>
        <v>Q1</v>
      </c>
      <c r="J1663" s="191" t="s">
        <v>1720</v>
      </c>
      <c r="K1663" s="191" t="s">
        <v>1128</v>
      </c>
      <c r="L1663" s="17" t="s">
        <v>78</v>
      </c>
      <c r="M1663" s="13" t="s">
        <v>46</v>
      </c>
      <c r="N1663" s="13">
        <v>1</v>
      </c>
      <c r="O1663" s="13"/>
      <c r="P1663" s="39" t="str">
        <f t="shared" si="387"/>
        <v>MAIN UNIT</v>
      </c>
      <c r="Q1663" s="13" t="s">
        <v>47</v>
      </c>
      <c r="R1663" s="13" t="s">
        <v>48</v>
      </c>
      <c r="S1663" s="13" t="s">
        <v>36</v>
      </c>
      <c r="T1663" s="13" t="s">
        <v>64</v>
      </c>
      <c r="U1663" s="13" t="s">
        <v>65</v>
      </c>
      <c r="V1663" s="13" t="s">
        <v>118</v>
      </c>
      <c r="W1663" s="13" t="s">
        <v>50</v>
      </c>
      <c r="X1663" s="192">
        <v>1210000</v>
      </c>
      <c r="Y1663" s="196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85">
        <f t="shared" si="388"/>
        <v>339045.21238938055</v>
      </c>
      <c r="AD1663" s="141">
        <v>0.2606</v>
      </c>
      <c r="AE1663" s="186">
        <f t="shared" si="389"/>
        <v>0</v>
      </c>
      <c r="AF1663" s="186" t="str">
        <f>IF(AND(COUNTIFS($J$18:J1663,J1663)=1,AE1663=1),1,"")</f>
        <v/>
      </c>
      <c r="AG1663" s="186">
        <f>IF(C1663="","",IF(AND(COUNTIFS($J$18:J1663,J1663)=1,C1663&lt;&gt;""),1,""))</f>
        <v>1</v>
      </c>
      <c r="AH1663" s="186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214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35</v>
      </c>
      <c r="B1664" s="179">
        <v>2021</v>
      </c>
      <c r="C1664" s="179">
        <v>3</v>
      </c>
      <c r="D1664" s="39" t="str">
        <f t="shared" si="399"/>
        <v>Q4</v>
      </c>
      <c r="E1664" s="13" t="s">
        <v>40</v>
      </c>
      <c r="F1664" s="179">
        <v>2021</v>
      </c>
      <c r="G1664" s="179">
        <v>6</v>
      </c>
      <c r="H1664" s="191"/>
      <c r="I1664" s="39" t="str">
        <f t="shared" si="386"/>
        <v>Q1</v>
      </c>
      <c r="J1664" s="191" t="s">
        <v>1720</v>
      </c>
      <c r="K1664" s="191" t="s">
        <v>1128</v>
      </c>
      <c r="L1664" s="17" t="s">
        <v>78</v>
      </c>
      <c r="M1664" s="13" t="s">
        <v>46</v>
      </c>
      <c r="N1664" s="13">
        <v>1</v>
      </c>
      <c r="O1664" s="13"/>
      <c r="P1664" s="39" t="str">
        <f t="shared" si="387"/>
        <v>MAIN UNIT</v>
      </c>
      <c r="Q1664" s="13" t="s">
        <v>47</v>
      </c>
      <c r="R1664" s="13" t="s">
        <v>48</v>
      </c>
      <c r="S1664" s="13" t="s">
        <v>36</v>
      </c>
      <c r="T1664" s="13" t="s">
        <v>64</v>
      </c>
      <c r="U1664" s="13" t="s">
        <v>65</v>
      </c>
      <c r="V1664" s="13" t="s">
        <v>118</v>
      </c>
      <c r="W1664" s="13" t="s">
        <v>50</v>
      </c>
      <c r="X1664" s="192">
        <v>1210000</v>
      </c>
      <c r="Y1664" s="196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85">
        <f t="shared" si="388"/>
        <v>339045.21238938055</v>
      </c>
      <c r="AD1664" s="141">
        <v>0.2606</v>
      </c>
      <c r="AE1664" s="186">
        <f t="shared" si="389"/>
        <v>0</v>
      </c>
      <c r="AF1664" s="186" t="str">
        <f>IF(AND(COUNTIFS($J$18:J1664,J1664)=1,AE1664=1),1,"")</f>
        <v/>
      </c>
      <c r="AG1664" s="186" t="str">
        <f>IF(C1664="","",IF(AND(COUNTIFS($J$18:J1664,J1664)=1,C1664&lt;&gt;""),1,""))</f>
        <v/>
      </c>
      <c r="AH1664" s="186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214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35</v>
      </c>
      <c r="B1665" s="179">
        <v>2021</v>
      </c>
      <c r="C1665" s="179">
        <v>3</v>
      </c>
      <c r="D1665" s="39" t="str">
        <f t="shared" si="399"/>
        <v>Q4</v>
      </c>
      <c r="E1665" s="13" t="s">
        <v>40</v>
      </c>
      <c r="F1665" s="179">
        <v>2021</v>
      </c>
      <c r="G1665" s="179">
        <v>6</v>
      </c>
      <c r="H1665" s="191"/>
      <c r="I1665" s="39" t="str">
        <f t="shared" si="386"/>
        <v>Q1</v>
      </c>
      <c r="J1665" s="191" t="s">
        <v>1721</v>
      </c>
      <c r="K1665" s="191" t="s">
        <v>909</v>
      </c>
      <c r="L1665" s="17" t="s">
        <v>78</v>
      </c>
      <c r="M1665" s="13" t="s">
        <v>46</v>
      </c>
      <c r="N1665" s="13">
        <v>1</v>
      </c>
      <c r="O1665" s="13"/>
      <c r="P1665" s="39" t="str">
        <f t="shared" si="387"/>
        <v>MAIN UNIT</v>
      </c>
      <c r="Q1665" s="13" t="s">
        <v>47</v>
      </c>
      <c r="R1665" s="13" t="s">
        <v>48</v>
      </c>
      <c r="S1665" s="13" t="s">
        <v>36</v>
      </c>
      <c r="T1665" s="13" t="s">
        <v>64</v>
      </c>
      <c r="U1665" s="13" t="s">
        <v>65</v>
      </c>
      <c r="V1665" s="13" t="s">
        <v>118</v>
      </c>
      <c r="W1665" s="13" t="s">
        <v>95</v>
      </c>
      <c r="X1665" s="192">
        <v>18810000</v>
      </c>
      <c r="Y1665" s="196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85">
        <f t="shared" si="388"/>
        <v>346644.97560000001</v>
      </c>
      <c r="AD1665" s="141">
        <v>0.25559999999999999</v>
      </c>
      <c r="AE1665" s="186">
        <f t="shared" si="389"/>
        <v>0</v>
      </c>
      <c r="AF1665" s="186" t="str">
        <f>IF(AND(COUNTIFS($J$18:J1665,J1665)=1,AE1665=1),1,"")</f>
        <v/>
      </c>
      <c r="AG1665" s="186">
        <f>IF(C1665="","",IF(AND(COUNTIFS($J$18:J1665,J1665)=1,C1665&lt;&gt;""),1,""))</f>
        <v>1</v>
      </c>
      <c r="AH1665" s="186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214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35</v>
      </c>
      <c r="B1666" s="179">
        <v>2021</v>
      </c>
      <c r="C1666" s="179">
        <v>3</v>
      </c>
      <c r="D1666" s="39" t="str">
        <f t="shared" si="399"/>
        <v>Q4</v>
      </c>
      <c r="E1666" s="13" t="s">
        <v>40</v>
      </c>
      <c r="F1666" s="179">
        <v>2021</v>
      </c>
      <c r="G1666" s="179">
        <v>6</v>
      </c>
      <c r="H1666" s="191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1" t="s">
        <v>1721</v>
      </c>
      <c r="K1666" s="191" t="s">
        <v>909</v>
      </c>
      <c r="L1666" s="17" t="s">
        <v>78</v>
      </c>
      <c r="M1666" s="13" t="s">
        <v>46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47</v>
      </c>
      <c r="R1666" s="13" t="s">
        <v>48</v>
      </c>
      <c r="S1666" s="13" t="s">
        <v>36</v>
      </c>
      <c r="T1666" s="13" t="s">
        <v>64</v>
      </c>
      <c r="U1666" s="13" t="s">
        <v>65</v>
      </c>
      <c r="V1666" s="13" t="s">
        <v>118</v>
      </c>
      <c r="W1666" s="13" t="s">
        <v>95</v>
      </c>
      <c r="X1666" s="192">
        <v>18810000</v>
      </c>
      <c r="Y1666" s="196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85">
        <f t="shared" ref="AC1666:AC1729" si="404">IF(R1666&lt;&gt;"",AB1666*AD1666,"")</f>
        <v>346644.97560000001</v>
      </c>
      <c r="AD1666" s="141">
        <v>0.25559999999999999</v>
      </c>
      <c r="AE1666" s="186">
        <f t="shared" ref="AE1666:AE1729" si="405">IF(Q1666="","",IF(Q1666="Yes",1,0))</f>
        <v>0</v>
      </c>
      <c r="AF1666" s="186" t="str">
        <f>IF(AND(COUNTIFS($J$18:J1666,J1666)=1,AE1666=1),1,"")</f>
        <v/>
      </c>
      <c r="AG1666" s="186" t="str">
        <f>IF(C1666="","",IF(AND(COUNTIFS($J$18:J1666,J1666)=1,C1666&lt;&gt;""),1,""))</f>
        <v/>
      </c>
      <c r="AH1666" s="186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214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6.4">
      <c r="A1667" s="13" t="s">
        <v>40</v>
      </c>
      <c r="B1667" s="179">
        <v>2021</v>
      </c>
      <c r="C1667" s="179">
        <v>5</v>
      </c>
      <c r="D1667" s="39" t="str">
        <f t="shared" si="399"/>
        <v>Q1</v>
      </c>
      <c r="E1667" s="13" t="s">
        <v>40</v>
      </c>
      <c r="F1667" s="179">
        <v>2021</v>
      </c>
      <c r="G1667" s="179">
        <v>6</v>
      </c>
      <c r="H1667" s="191"/>
      <c r="I1667" s="39" t="str">
        <f t="shared" si="402"/>
        <v>Q1</v>
      </c>
      <c r="J1667" s="191" t="s">
        <v>1722</v>
      </c>
      <c r="K1667" s="191" t="s">
        <v>1723</v>
      </c>
      <c r="L1667" s="17" t="s">
        <v>479</v>
      </c>
      <c r="M1667" s="13" t="s">
        <v>46</v>
      </c>
      <c r="N1667" s="13">
        <v>0</v>
      </c>
      <c r="O1667" s="13">
        <v>1</v>
      </c>
      <c r="P1667" s="39" t="str">
        <f t="shared" si="403"/>
        <v>SERVICE/ PARTS</v>
      </c>
      <c r="Q1667" s="13" t="s">
        <v>47</v>
      </c>
      <c r="R1667" s="13" t="s">
        <v>48</v>
      </c>
      <c r="S1667" s="13" t="s">
        <v>38</v>
      </c>
      <c r="T1667" s="13" t="s">
        <v>324</v>
      </c>
      <c r="U1667" s="13" t="s">
        <v>136</v>
      </c>
      <c r="V1667" s="13" t="s">
        <v>520</v>
      </c>
      <c r="W1667" s="13" t="s">
        <v>50</v>
      </c>
      <c r="X1667" s="192">
        <v>305000</v>
      </c>
      <c r="Y1667" s="196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85">
        <f t="shared" si="404"/>
        <v>39353.097345132752</v>
      </c>
      <c r="AD1667" s="141">
        <v>0.12</v>
      </c>
      <c r="AE1667" s="186">
        <f t="shared" si="405"/>
        <v>0</v>
      </c>
      <c r="AF1667" s="186" t="str">
        <f>IF(AND(COUNTIFS($J$18:J1667,J1667)=1,AE1667=1),1,"")</f>
        <v/>
      </c>
      <c r="AG1667" s="186">
        <f>IF(C1667="","",IF(AND(COUNTIFS($J$18:J1667,J1667)=1,C1667&lt;&gt;""),1,""))</f>
        <v>1</v>
      </c>
      <c r="AH1667" s="186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214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35</v>
      </c>
      <c r="B1668" s="179">
        <v>2021</v>
      </c>
      <c r="C1668" s="179">
        <v>1</v>
      </c>
      <c r="D1668" s="39" t="str">
        <f t="shared" si="399"/>
        <v>Q4</v>
      </c>
      <c r="E1668" s="13" t="s">
        <v>40</v>
      </c>
      <c r="F1668" s="179">
        <v>2021</v>
      </c>
      <c r="G1668" s="179">
        <v>7</v>
      </c>
      <c r="H1668" s="191"/>
      <c r="I1668" s="39" t="str">
        <f t="shared" si="402"/>
        <v>Q2</v>
      </c>
      <c r="J1668" s="191" t="s">
        <v>1724</v>
      </c>
      <c r="K1668" s="191" t="s">
        <v>1725</v>
      </c>
      <c r="L1668" s="17" t="s">
        <v>54</v>
      </c>
      <c r="M1668" s="13" t="s">
        <v>46</v>
      </c>
      <c r="N1668" s="13">
        <v>1</v>
      </c>
      <c r="O1668" s="13"/>
      <c r="P1668" s="39" t="str">
        <f t="shared" si="403"/>
        <v>MAIN UNIT</v>
      </c>
      <c r="Q1668" s="13" t="s">
        <v>47</v>
      </c>
      <c r="R1668" s="13" t="s">
        <v>48</v>
      </c>
      <c r="S1668" s="13" t="s">
        <v>36</v>
      </c>
      <c r="T1668" s="13" t="s">
        <v>64</v>
      </c>
      <c r="U1668" s="13" t="s">
        <v>65</v>
      </c>
      <c r="V1668" s="13" t="s">
        <v>288</v>
      </c>
      <c r="W1668" s="13" t="s">
        <v>50</v>
      </c>
      <c r="X1668" s="192">
        <v>628000</v>
      </c>
      <c r="Y1668" s="196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85">
        <f t="shared" si="404"/>
        <v>109572.10619469026</v>
      </c>
      <c r="AD1668" s="141">
        <v>0.1643</v>
      </c>
      <c r="AE1668" s="186">
        <f t="shared" si="405"/>
        <v>0</v>
      </c>
      <c r="AF1668" s="186" t="str">
        <f>IF(AND(COUNTIFS($J$18:J1668,J1668)=1,AE1668=1),1,"")</f>
        <v/>
      </c>
      <c r="AG1668" s="186">
        <f>IF(C1668="","",IF(AND(COUNTIFS($J$18:J1668,J1668)=1,C1668&lt;&gt;""),1,""))</f>
        <v>1</v>
      </c>
      <c r="AH1668" s="186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214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35</v>
      </c>
      <c r="B1669" s="179">
        <v>2021</v>
      </c>
      <c r="C1669" s="179">
        <v>2</v>
      </c>
      <c r="D1669" s="39" t="str">
        <f t="shared" si="399"/>
        <v>Q4</v>
      </c>
      <c r="E1669" s="13" t="s">
        <v>40</v>
      </c>
      <c r="F1669" s="179">
        <v>2021</v>
      </c>
      <c r="G1669" s="179">
        <v>7</v>
      </c>
      <c r="H1669" s="191"/>
      <c r="I1669" s="39" t="str">
        <f t="shared" si="402"/>
        <v>Q2</v>
      </c>
      <c r="J1669" s="191" t="s">
        <v>1726</v>
      </c>
      <c r="K1669" s="191" t="s">
        <v>1727</v>
      </c>
      <c r="L1669" s="17" t="s">
        <v>78</v>
      </c>
      <c r="M1669" s="13" t="s">
        <v>46</v>
      </c>
      <c r="N1669" s="13">
        <v>1</v>
      </c>
      <c r="O1669" s="13"/>
      <c r="P1669" s="39" t="str">
        <f t="shared" si="403"/>
        <v>MAIN UNIT</v>
      </c>
      <c r="Q1669" s="13" t="s">
        <v>55</v>
      </c>
      <c r="R1669" s="13" t="s">
        <v>48</v>
      </c>
      <c r="S1669" s="13" t="s">
        <v>36</v>
      </c>
      <c r="T1669" s="13" t="s">
        <v>64</v>
      </c>
      <c r="U1669" s="13" t="s">
        <v>65</v>
      </c>
      <c r="V1669" s="13" t="s">
        <v>660</v>
      </c>
      <c r="W1669" s="13" t="s">
        <v>50</v>
      </c>
      <c r="X1669" s="192">
        <v>1030000</v>
      </c>
      <c r="Y1669" s="196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85">
        <f t="shared" si="404"/>
        <v>165273.98230088496</v>
      </c>
      <c r="AD1669" s="141">
        <v>0.15110000000000001</v>
      </c>
      <c r="AE1669" s="186">
        <f t="shared" si="405"/>
        <v>1</v>
      </c>
      <c r="AF1669" s="186">
        <f>IF(AND(COUNTIFS($J$18:J1669,J1669)=1,AE1669=1),1,"")</f>
        <v>1</v>
      </c>
      <c r="AG1669" s="186">
        <f>IF(C1669="","",IF(AND(COUNTIFS($J$18:J1669,J1669)=1,C1669&lt;&gt;""),1,""))</f>
        <v>1</v>
      </c>
      <c r="AH1669" s="186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214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35</v>
      </c>
      <c r="B1670" s="179">
        <v>2021</v>
      </c>
      <c r="C1670" s="179">
        <v>3</v>
      </c>
      <c r="D1670" s="39" t="str">
        <f t="shared" si="399"/>
        <v>Q4</v>
      </c>
      <c r="E1670" s="13" t="s">
        <v>40</v>
      </c>
      <c r="F1670" s="179">
        <v>2021</v>
      </c>
      <c r="G1670" s="179">
        <v>7</v>
      </c>
      <c r="H1670" s="191"/>
      <c r="I1670" s="39" t="str">
        <f t="shared" si="402"/>
        <v>Q2</v>
      </c>
      <c r="J1670" s="191" t="s">
        <v>1728</v>
      </c>
      <c r="K1670" s="191" t="s">
        <v>1729</v>
      </c>
      <c r="L1670" s="17" t="s">
        <v>78</v>
      </c>
      <c r="M1670" s="13" t="s">
        <v>46</v>
      </c>
      <c r="N1670" s="13">
        <v>1</v>
      </c>
      <c r="O1670" s="13"/>
      <c r="P1670" s="39" t="str">
        <f t="shared" si="403"/>
        <v>MAIN UNIT</v>
      </c>
      <c r="Q1670" s="13" t="s">
        <v>47</v>
      </c>
      <c r="R1670" s="13" t="s">
        <v>48</v>
      </c>
      <c r="S1670" s="13" t="s">
        <v>36</v>
      </c>
      <c r="T1670" s="13" t="s">
        <v>64</v>
      </c>
      <c r="U1670" s="13" t="s">
        <v>65</v>
      </c>
      <c r="V1670" s="13" t="s">
        <v>118</v>
      </c>
      <c r="W1670" s="13" t="s">
        <v>95</v>
      </c>
      <c r="X1670" s="192">
        <v>14400000</v>
      </c>
      <c r="Y1670" s="196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85">
        <f t="shared" si="404"/>
        <v>107894.15999999999</v>
      </c>
      <c r="AD1670" s="141">
        <v>0.1045</v>
      </c>
      <c r="AE1670" s="186">
        <f t="shared" si="405"/>
        <v>0</v>
      </c>
      <c r="AF1670" s="186" t="str">
        <f>IF(AND(COUNTIFS($J$18:J1670,J1670)=1,AE1670=1),1,"")</f>
        <v/>
      </c>
      <c r="AG1670" s="186">
        <f>IF(C1670="","",IF(AND(COUNTIFS($J$18:J1670,J1670)=1,C1670&lt;&gt;""),1,""))</f>
        <v>1</v>
      </c>
      <c r="AH1670" s="186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214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35</v>
      </c>
      <c r="B1671" s="179">
        <v>2021</v>
      </c>
      <c r="C1671" s="179">
        <v>3</v>
      </c>
      <c r="D1671" s="39" t="str">
        <f t="shared" si="399"/>
        <v>Q4</v>
      </c>
      <c r="E1671" s="13" t="s">
        <v>40</v>
      </c>
      <c r="F1671" s="179">
        <v>2021</v>
      </c>
      <c r="G1671" s="179">
        <v>7</v>
      </c>
      <c r="H1671" s="191"/>
      <c r="I1671" s="39" t="str">
        <f t="shared" si="402"/>
        <v>Q2</v>
      </c>
      <c r="J1671" s="191" t="s">
        <v>1730</v>
      </c>
      <c r="K1671" s="191" t="s">
        <v>1731</v>
      </c>
      <c r="L1671" s="17" t="s">
        <v>78</v>
      </c>
      <c r="M1671" s="13" t="s">
        <v>46</v>
      </c>
      <c r="N1671" s="13">
        <v>1</v>
      </c>
      <c r="O1671" s="13"/>
      <c r="P1671" s="39" t="str">
        <f t="shared" si="403"/>
        <v>MAIN UNIT</v>
      </c>
      <c r="Q1671" s="13" t="s">
        <v>47</v>
      </c>
      <c r="R1671" s="13" t="s">
        <v>48</v>
      </c>
      <c r="S1671" s="13" t="s">
        <v>36</v>
      </c>
      <c r="T1671" s="13" t="s">
        <v>64</v>
      </c>
      <c r="U1671" s="13" t="s">
        <v>65</v>
      </c>
      <c r="V1671" s="13" t="s">
        <v>98</v>
      </c>
      <c r="W1671" s="13" t="s">
        <v>95</v>
      </c>
      <c r="X1671" s="192">
        <v>13887500</v>
      </c>
      <c r="Y1671" s="196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85">
        <f t="shared" si="404"/>
        <v>131337.281625</v>
      </c>
      <c r="AD1671" s="141">
        <v>0.13189999999999999</v>
      </c>
      <c r="AE1671" s="186">
        <f t="shared" si="405"/>
        <v>0</v>
      </c>
      <c r="AF1671" s="186" t="str">
        <f>IF(AND(COUNTIFS($J$18:J1671,J1671)=1,AE1671=1),1,"")</f>
        <v/>
      </c>
      <c r="AG1671" s="186">
        <f>IF(C1671="","",IF(AND(COUNTIFS($J$18:J1671,J1671)=1,C1671&lt;&gt;""),1,""))</f>
        <v>1</v>
      </c>
      <c r="AH1671" s="186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214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35</v>
      </c>
      <c r="B1672" s="179">
        <v>2021</v>
      </c>
      <c r="C1672" s="179">
        <v>3</v>
      </c>
      <c r="D1672" s="39" t="str">
        <f t="shared" si="399"/>
        <v>Q4</v>
      </c>
      <c r="E1672" s="13" t="s">
        <v>40</v>
      </c>
      <c r="F1672" s="179">
        <v>2021</v>
      </c>
      <c r="G1672" s="179">
        <v>7</v>
      </c>
      <c r="H1672" s="191"/>
      <c r="I1672" s="39" t="str">
        <f t="shared" si="402"/>
        <v>Q2</v>
      </c>
      <c r="J1672" s="191" t="s">
        <v>1732</v>
      </c>
      <c r="K1672" s="191" t="s">
        <v>1733</v>
      </c>
      <c r="L1672" s="17" t="s">
        <v>78</v>
      </c>
      <c r="M1672" s="13" t="s">
        <v>46</v>
      </c>
      <c r="N1672" s="13">
        <v>1</v>
      </c>
      <c r="O1672" s="13"/>
      <c r="P1672" s="39" t="str">
        <f t="shared" si="403"/>
        <v>MAIN UNIT</v>
      </c>
      <c r="Q1672" s="13" t="s">
        <v>55</v>
      </c>
      <c r="R1672" s="13" t="s">
        <v>48</v>
      </c>
      <c r="S1672" s="13" t="s">
        <v>36</v>
      </c>
      <c r="T1672" s="13" t="s">
        <v>64</v>
      </c>
      <c r="U1672" s="13" t="s">
        <v>65</v>
      </c>
      <c r="V1672" s="13" t="s">
        <v>288</v>
      </c>
      <c r="W1672" s="13" t="s">
        <v>95</v>
      </c>
      <c r="X1672" s="192">
        <v>14000000</v>
      </c>
      <c r="Y1672" s="196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85">
        <f t="shared" si="404"/>
        <v>157496.22</v>
      </c>
      <c r="AD1672" s="141">
        <v>0.15690000000000001</v>
      </c>
      <c r="AE1672" s="186">
        <f t="shared" si="405"/>
        <v>1</v>
      </c>
      <c r="AF1672" s="186">
        <f>IF(AND(COUNTIFS($J$18:J1672,J1672)=1,AE1672=1),1,"")</f>
        <v>1</v>
      </c>
      <c r="AG1672" s="186">
        <f>IF(C1672="","",IF(AND(COUNTIFS($J$18:J1672,J1672)=1,C1672&lt;&gt;""),1,""))</f>
        <v>1</v>
      </c>
      <c r="AH1672" s="186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214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35</v>
      </c>
      <c r="B1673" s="179">
        <v>2021</v>
      </c>
      <c r="C1673" s="179">
        <v>3</v>
      </c>
      <c r="D1673" s="39" t="str">
        <f t="shared" si="399"/>
        <v>Q4</v>
      </c>
      <c r="E1673" s="13" t="s">
        <v>40</v>
      </c>
      <c r="F1673" s="179">
        <v>2021</v>
      </c>
      <c r="G1673" s="179">
        <v>7</v>
      </c>
      <c r="H1673" s="191"/>
      <c r="I1673" s="39" t="str">
        <f t="shared" si="402"/>
        <v>Q2</v>
      </c>
      <c r="J1673" s="191" t="s">
        <v>1732</v>
      </c>
      <c r="K1673" s="191" t="s">
        <v>1733</v>
      </c>
      <c r="L1673" s="17" t="s">
        <v>54</v>
      </c>
      <c r="M1673" s="13" t="s">
        <v>46</v>
      </c>
      <c r="N1673" s="13">
        <v>1</v>
      </c>
      <c r="O1673" s="13"/>
      <c r="P1673" s="39" t="str">
        <f t="shared" si="403"/>
        <v>MAIN UNIT</v>
      </c>
      <c r="Q1673" s="13" t="s">
        <v>55</v>
      </c>
      <c r="R1673" s="13" t="s">
        <v>48</v>
      </c>
      <c r="S1673" s="13" t="s">
        <v>36</v>
      </c>
      <c r="T1673" s="13" t="s">
        <v>64</v>
      </c>
      <c r="U1673" s="13" t="s">
        <v>65</v>
      </c>
      <c r="V1673" s="13" t="s">
        <v>288</v>
      </c>
      <c r="W1673" s="13" t="s">
        <v>95</v>
      </c>
      <c r="X1673" s="192">
        <v>9560000</v>
      </c>
      <c r="Y1673" s="196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85">
        <f t="shared" si="404"/>
        <v>107547.41880000001</v>
      </c>
      <c r="AD1673" s="141">
        <v>0.15690000000000001</v>
      </c>
      <c r="AE1673" s="186">
        <f t="shared" si="405"/>
        <v>1</v>
      </c>
      <c r="AF1673" s="186" t="str">
        <f>IF(AND(COUNTIFS($J$18:J1673,J1673)=1,AE1673=1),1,"")</f>
        <v/>
      </c>
      <c r="AG1673" s="186" t="str">
        <f>IF(C1673="","",IF(AND(COUNTIFS($J$18:J1673,J1673)=1,C1673&lt;&gt;""),1,""))</f>
        <v/>
      </c>
      <c r="AH1673" s="186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214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35</v>
      </c>
      <c r="B1674" s="179">
        <v>2021</v>
      </c>
      <c r="C1674" s="179">
        <v>3</v>
      </c>
      <c r="D1674" s="39" t="str">
        <f t="shared" si="399"/>
        <v>Q4</v>
      </c>
      <c r="E1674" s="13" t="s">
        <v>40</v>
      </c>
      <c r="F1674" s="179">
        <v>2021</v>
      </c>
      <c r="G1674" s="179">
        <v>7</v>
      </c>
      <c r="H1674" s="191"/>
      <c r="I1674" s="39" t="str">
        <f t="shared" si="402"/>
        <v>Q2</v>
      </c>
      <c r="J1674" s="191" t="s">
        <v>1692</v>
      </c>
      <c r="K1674" s="191" t="s">
        <v>713</v>
      </c>
      <c r="L1674" s="17" t="s">
        <v>54</v>
      </c>
      <c r="M1674" s="13" t="s">
        <v>46</v>
      </c>
      <c r="N1674" s="13">
        <v>1</v>
      </c>
      <c r="O1674" s="13"/>
      <c r="P1674" s="39" t="str">
        <f t="shared" si="403"/>
        <v>MAIN UNIT</v>
      </c>
      <c r="Q1674" s="13" t="s">
        <v>47</v>
      </c>
      <c r="R1674" s="13" t="s">
        <v>48</v>
      </c>
      <c r="S1674" s="13" t="s">
        <v>36</v>
      </c>
      <c r="T1674" s="13" t="s">
        <v>64</v>
      </c>
      <c r="U1674" s="13" t="s">
        <v>65</v>
      </c>
      <c r="V1674" s="13" t="s">
        <v>108</v>
      </c>
      <c r="W1674" s="13" t="s">
        <v>95</v>
      </c>
      <c r="X1674" s="192">
        <v>7340000</v>
      </c>
      <c r="Y1674" s="196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85">
        <f t="shared" si="404"/>
        <v>42996.912599999996</v>
      </c>
      <c r="AD1674" s="141">
        <v>8.1699999999999995E-2</v>
      </c>
      <c r="AE1674" s="186">
        <f t="shared" si="405"/>
        <v>0</v>
      </c>
      <c r="AF1674" s="186" t="str">
        <f>IF(AND(COUNTIFS($J$18:J1674,J1674)=1,AE1674=1),1,"")</f>
        <v/>
      </c>
      <c r="AG1674" s="186" t="str">
        <f>IF(C1674="","",IF(AND(COUNTIFS($J$18:J1674,J1674)=1,C1674&lt;&gt;""),1,""))</f>
        <v/>
      </c>
      <c r="AH1674" s="186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214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35</v>
      </c>
      <c r="B1675" s="179">
        <v>2021</v>
      </c>
      <c r="C1675" s="179">
        <v>3</v>
      </c>
      <c r="D1675" s="39" t="str">
        <f t="shared" si="399"/>
        <v>Q4</v>
      </c>
      <c r="E1675" s="13" t="s">
        <v>40</v>
      </c>
      <c r="F1675" s="179">
        <v>2021</v>
      </c>
      <c r="G1675" s="179">
        <v>7</v>
      </c>
      <c r="H1675" s="191"/>
      <c r="I1675" s="39" t="str">
        <f t="shared" si="402"/>
        <v>Q2</v>
      </c>
      <c r="J1675" s="191" t="s">
        <v>1734</v>
      </c>
      <c r="K1675" s="191" t="s">
        <v>713</v>
      </c>
      <c r="L1675" s="17" t="s">
        <v>78</v>
      </c>
      <c r="M1675" s="13" t="s">
        <v>46</v>
      </c>
      <c r="N1675" s="13">
        <v>1</v>
      </c>
      <c r="O1675" s="13"/>
      <c r="P1675" s="39" t="str">
        <f t="shared" si="403"/>
        <v>MAIN UNIT</v>
      </c>
      <c r="Q1675" s="13" t="s">
        <v>47</v>
      </c>
      <c r="R1675" s="13" t="s">
        <v>48</v>
      </c>
      <c r="S1675" s="13" t="s">
        <v>36</v>
      </c>
      <c r="T1675" s="13" t="s">
        <v>64</v>
      </c>
      <c r="U1675" s="13" t="s">
        <v>65</v>
      </c>
      <c r="V1675" s="13" t="s">
        <v>108</v>
      </c>
      <c r="W1675" s="13" t="s">
        <v>95</v>
      </c>
      <c r="X1675" s="192">
        <v>14500000</v>
      </c>
      <c r="Y1675" s="196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85">
        <f t="shared" si="404"/>
        <v>119871.645</v>
      </c>
      <c r="AD1675" s="141">
        <v>0.1153</v>
      </c>
      <c r="AE1675" s="186">
        <f t="shared" si="405"/>
        <v>0</v>
      </c>
      <c r="AF1675" s="186" t="str">
        <f>IF(AND(COUNTIFS($J$18:J1675,J1675)=1,AE1675=1),1,"")</f>
        <v/>
      </c>
      <c r="AG1675" s="186">
        <f>IF(C1675="","",IF(AND(COUNTIFS($J$18:J1675,J1675)=1,C1675&lt;&gt;""),1,""))</f>
        <v>1</v>
      </c>
      <c r="AH1675" s="186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214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35</v>
      </c>
      <c r="B1676" s="179">
        <v>2021</v>
      </c>
      <c r="C1676" s="179">
        <v>3</v>
      </c>
      <c r="D1676" s="39" t="str">
        <f t="shared" si="399"/>
        <v>Q4</v>
      </c>
      <c r="E1676" s="13" t="s">
        <v>40</v>
      </c>
      <c r="F1676" s="179">
        <v>2021</v>
      </c>
      <c r="G1676" s="179">
        <v>7</v>
      </c>
      <c r="H1676" s="191"/>
      <c r="I1676" s="39" t="str">
        <f t="shared" si="402"/>
        <v>Q2</v>
      </c>
      <c r="J1676" s="191" t="s">
        <v>1734</v>
      </c>
      <c r="K1676" s="191" t="s">
        <v>713</v>
      </c>
      <c r="L1676" s="17" t="s">
        <v>78</v>
      </c>
      <c r="M1676" s="13" t="s">
        <v>46</v>
      </c>
      <c r="N1676" s="13">
        <v>1</v>
      </c>
      <c r="O1676" s="13"/>
      <c r="P1676" s="39" t="str">
        <f t="shared" si="403"/>
        <v>MAIN UNIT</v>
      </c>
      <c r="Q1676" s="13" t="s">
        <v>47</v>
      </c>
      <c r="R1676" s="13" t="s">
        <v>48</v>
      </c>
      <c r="S1676" s="13" t="s">
        <v>36</v>
      </c>
      <c r="T1676" s="13" t="s">
        <v>64</v>
      </c>
      <c r="U1676" s="13" t="s">
        <v>65</v>
      </c>
      <c r="V1676" s="13" t="s">
        <v>108</v>
      </c>
      <c r="W1676" s="13" t="s">
        <v>95</v>
      </c>
      <c r="X1676" s="192">
        <v>14500000</v>
      </c>
      <c r="Y1676" s="196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85">
        <f t="shared" si="404"/>
        <v>119871.645</v>
      </c>
      <c r="AD1676" s="141">
        <v>0.1153</v>
      </c>
      <c r="AE1676" s="186">
        <f t="shared" si="405"/>
        <v>0</v>
      </c>
      <c r="AF1676" s="186" t="str">
        <f>IF(AND(COUNTIFS($J$18:J1676,J1676)=1,AE1676=1),1,"")</f>
        <v/>
      </c>
      <c r="AG1676" s="186" t="str">
        <f>IF(C1676="","",IF(AND(COUNTIFS($J$18:J1676,J1676)=1,C1676&lt;&gt;""),1,""))</f>
        <v/>
      </c>
      <c r="AH1676" s="186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214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35</v>
      </c>
      <c r="B1677" s="179">
        <v>2021</v>
      </c>
      <c r="C1677" s="179">
        <v>3</v>
      </c>
      <c r="D1677" s="39" t="str">
        <f t="shared" si="399"/>
        <v>Q4</v>
      </c>
      <c r="E1677" s="13" t="s">
        <v>40</v>
      </c>
      <c r="F1677" s="179">
        <v>2021</v>
      </c>
      <c r="G1677" s="179">
        <v>7</v>
      </c>
      <c r="H1677" s="191"/>
      <c r="I1677" s="39" t="str">
        <f t="shared" si="402"/>
        <v>Q2</v>
      </c>
      <c r="J1677" s="191" t="s">
        <v>1734</v>
      </c>
      <c r="K1677" s="191" t="s">
        <v>713</v>
      </c>
      <c r="L1677" s="17" t="s">
        <v>78</v>
      </c>
      <c r="M1677" s="13" t="s">
        <v>46</v>
      </c>
      <c r="N1677" s="13">
        <v>1</v>
      </c>
      <c r="O1677" s="13"/>
      <c r="P1677" s="39" t="str">
        <f t="shared" si="403"/>
        <v>MAIN UNIT</v>
      </c>
      <c r="Q1677" s="13" t="s">
        <v>47</v>
      </c>
      <c r="R1677" s="13" t="s">
        <v>48</v>
      </c>
      <c r="S1677" s="13" t="s">
        <v>36</v>
      </c>
      <c r="T1677" s="13" t="s">
        <v>64</v>
      </c>
      <c r="U1677" s="13" t="s">
        <v>65</v>
      </c>
      <c r="V1677" s="13" t="s">
        <v>108</v>
      </c>
      <c r="W1677" s="13" t="s">
        <v>95</v>
      </c>
      <c r="X1677" s="192">
        <v>14500000</v>
      </c>
      <c r="Y1677" s="196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85">
        <f t="shared" si="404"/>
        <v>119871.645</v>
      </c>
      <c r="AD1677" s="141">
        <v>0.1153</v>
      </c>
      <c r="AE1677" s="186">
        <f t="shared" si="405"/>
        <v>0</v>
      </c>
      <c r="AF1677" s="186" t="str">
        <f>IF(AND(COUNTIFS($J$18:J1677,J1677)=1,AE1677=1),1,"")</f>
        <v/>
      </c>
      <c r="AG1677" s="186" t="str">
        <f>IF(C1677="","",IF(AND(COUNTIFS($J$18:J1677,J1677)=1,C1677&lt;&gt;""),1,""))</f>
        <v/>
      </c>
      <c r="AH1677" s="186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214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35</v>
      </c>
      <c r="B1678" s="179">
        <v>2021</v>
      </c>
      <c r="C1678" s="179">
        <v>3</v>
      </c>
      <c r="D1678" s="39" t="str">
        <f t="shared" si="399"/>
        <v>Q4</v>
      </c>
      <c r="E1678" s="13" t="s">
        <v>40</v>
      </c>
      <c r="F1678" s="179">
        <v>2021</v>
      </c>
      <c r="G1678" s="179">
        <v>7</v>
      </c>
      <c r="H1678" s="191"/>
      <c r="I1678" s="39" t="str">
        <f t="shared" si="402"/>
        <v>Q2</v>
      </c>
      <c r="J1678" s="191" t="s">
        <v>1734</v>
      </c>
      <c r="K1678" s="191" t="s">
        <v>713</v>
      </c>
      <c r="L1678" s="17" t="s">
        <v>78</v>
      </c>
      <c r="M1678" s="13" t="s">
        <v>46</v>
      </c>
      <c r="N1678" s="13">
        <v>1</v>
      </c>
      <c r="O1678" s="13"/>
      <c r="P1678" s="39" t="str">
        <f t="shared" si="403"/>
        <v>MAIN UNIT</v>
      </c>
      <c r="Q1678" s="13" t="s">
        <v>47</v>
      </c>
      <c r="R1678" s="13" t="s">
        <v>48</v>
      </c>
      <c r="S1678" s="13" t="s">
        <v>36</v>
      </c>
      <c r="T1678" s="13" t="s">
        <v>64</v>
      </c>
      <c r="U1678" s="13" t="s">
        <v>65</v>
      </c>
      <c r="V1678" s="13" t="s">
        <v>108</v>
      </c>
      <c r="W1678" s="13" t="s">
        <v>95</v>
      </c>
      <c r="X1678" s="192">
        <v>14500000</v>
      </c>
      <c r="Y1678" s="196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85">
        <f t="shared" si="404"/>
        <v>119871.645</v>
      </c>
      <c r="AD1678" s="141">
        <v>0.1153</v>
      </c>
      <c r="AE1678" s="186">
        <f t="shared" si="405"/>
        <v>0</v>
      </c>
      <c r="AF1678" s="186" t="str">
        <f>IF(AND(COUNTIFS($J$18:J1678,J1678)=1,AE1678=1),1,"")</f>
        <v/>
      </c>
      <c r="AG1678" s="186" t="str">
        <f>IF(C1678="","",IF(AND(COUNTIFS($J$18:J1678,J1678)=1,C1678&lt;&gt;""),1,""))</f>
        <v/>
      </c>
      <c r="AH1678" s="186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214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35</v>
      </c>
      <c r="B1679" s="179">
        <v>2021</v>
      </c>
      <c r="C1679" s="179">
        <v>3</v>
      </c>
      <c r="D1679" s="39" t="str">
        <f t="shared" si="399"/>
        <v>Q4</v>
      </c>
      <c r="E1679" s="13" t="s">
        <v>40</v>
      </c>
      <c r="F1679" s="179">
        <v>2021</v>
      </c>
      <c r="G1679" s="179">
        <v>7</v>
      </c>
      <c r="H1679" s="191"/>
      <c r="I1679" s="39" t="str">
        <f t="shared" si="402"/>
        <v>Q2</v>
      </c>
      <c r="J1679" s="191" t="s">
        <v>1735</v>
      </c>
      <c r="K1679" s="191" t="s">
        <v>1736</v>
      </c>
      <c r="L1679" s="17" t="s">
        <v>78</v>
      </c>
      <c r="M1679" s="13" t="s">
        <v>46</v>
      </c>
      <c r="N1679" s="13">
        <v>1</v>
      </c>
      <c r="O1679" s="13"/>
      <c r="P1679" s="39" t="str">
        <f t="shared" si="403"/>
        <v>MAIN UNIT</v>
      </c>
      <c r="Q1679" s="13" t="s">
        <v>55</v>
      </c>
      <c r="R1679" s="13" t="s">
        <v>48</v>
      </c>
      <c r="S1679" s="13" t="s">
        <v>36</v>
      </c>
      <c r="T1679" s="13" t="s">
        <v>64</v>
      </c>
      <c r="U1679" s="13" t="s">
        <v>65</v>
      </c>
      <c r="V1679" s="13" t="s">
        <v>98</v>
      </c>
      <c r="W1679" s="13" t="s">
        <v>95</v>
      </c>
      <c r="X1679" s="192">
        <v>12400000</v>
      </c>
      <c r="Y1679" s="196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85">
        <f t="shared" si="404"/>
        <v>114869.13600000001</v>
      </c>
      <c r="AD1679" s="141">
        <v>0.12920000000000001</v>
      </c>
      <c r="AE1679" s="186">
        <f t="shared" si="405"/>
        <v>1</v>
      </c>
      <c r="AF1679" s="186">
        <f>IF(AND(COUNTIFS($J$18:J1679,J1679)=1,AE1679=1),1,"")</f>
        <v>1</v>
      </c>
      <c r="AG1679" s="186">
        <f>IF(C1679="","",IF(AND(COUNTIFS($J$18:J1679,J1679)=1,C1679&lt;&gt;""),1,""))</f>
        <v>1</v>
      </c>
      <c r="AH1679" s="186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214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35</v>
      </c>
      <c r="B1680" s="179">
        <v>2021</v>
      </c>
      <c r="C1680" s="179">
        <v>3</v>
      </c>
      <c r="D1680" s="39" t="str">
        <f t="shared" si="399"/>
        <v>Q4</v>
      </c>
      <c r="E1680" s="13" t="s">
        <v>40</v>
      </c>
      <c r="F1680" s="179">
        <v>2021</v>
      </c>
      <c r="G1680" s="179">
        <v>7</v>
      </c>
      <c r="H1680" s="191"/>
      <c r="I1680" s="39" t="str">
        <f t="shared" si="402"/>
        <v>Q2</v>
      </c>
      <c r="J1680" s="191" t="s">
        <v>1737</v>
      </c>
      <c r="K1680" s="191" t="s">
        <v>1694</v>
      </c>
      <c r="L1680" s="17" t="s">
        <v>54</v>
      </c>
      <c r="M1680" s="13" t="s">
        <v>46</v>
      </c>
      <c r="N1680" s="13">
        <v>1</v>
      </c>
      <c r="O1680" s="13"/>
      <c r="P1680" s="39" t="str">
        <f t="shared" si="403"/>
        <v>MAIN UNIT</v>
      </c>
      <c r="Q1680" s="13" t="s">
        <v>47</v>
      </c>
      <c r="R1680" s="13" t="s">
        <v>48</v>
      </c>
      <c r="S1680" s="13" t="s">
        <v>37</v>
      </c>
      <c r="T1680" s="13" t="s">
        <v>154</v>
      </c>
      <c r="U1680" s="13" t="s">
        <v>75</v>
      </c>
      <c r="V1680" s="13" t="s">
        <v>70</v>
      </c>
      <c r="W1680" s="13" t="s">
        <v>50</v>
      </c>
      <c r="X1680" s="192">
        <v>498000</v>
      </c>
      <c r="Y1680" s="196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85">
        <f t="shared" si="404"/>
        <v>75837.026548672569</v>
      </c>
      <c r="AD1680" s="141">
        <v>0.1434</v>
      </c>
      <c r="AE1680" s="186">
        <f t="shared" si="405"/>
        <v>0</v>
      </c>
      <c r="AF1680" s="186" t="str">
        <f>IF(AND(COUNTIFS($J$18:J1680,J1680)=1,AE1680=1),1,"")</f>
        <v/>
      </c>
      <c r="AG1680" s="186">
        <f>IF(C1680="","",IF(AND(COUNTIFS($J$18:J1680,J1680)=1,C1680&lt;&gt;""),1,""))</f>
        <v>1</v>
      </c>
      <c r="AH1680" s="186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214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35</v>
      </c>
      <c r="B1681" s="179">
        <v>2021</v>
      </c>
      <c r="C1681" s="179">
        <v>3</v>
      </c>
      <c r="D1681" s="39" t="str">
        <f t="shared" si="399"/>
        <v>Q4</v>
      </c>
      <c r="E1681" s="13" t="s">
        <v>40</v>
      </c>
      <c r="F1681" s="179">
        <v>2021</v>
      </c>
      <c r="G1681" s="179">
        <v>7</v>
      </c>
      <c r="H1681" s="191"/>
      <c r="I1681" s="39" t="str">
        <f t="shared" si="402"/>
        <v>Q2</v>
      </c>
      <c r="J1681" s="191" t="s">
        <v>1738</v>
      </c>
      <c r="K1681" s="191" t="s">
        <v>1739</v>
      </c>
      <c r="L1681" s="17" t="s">
        <v>78</v>
      </c>
      <c r="M1681" s="13" t="s">
        <v>46</v>
      </c>
      <c r="N1681" s="13">
        <v>1</v>
      </c>
      <c r="O1681" s="13"/>
      <c r="P1681" s="39" t="str">
        <f t="shared" si="403"/>
        <v>MAIN UNIT</v>
      </c>
      <c r="Q1681" s="13" t="s">
        <v>55</v>
      </c>
      <c r="R1681" s="13" t="s">
        <v>48</v>
      </c>
      <c r="S1681" s="13" t="s">
        <v>36</v>
      </c>
      <c r="T1681" s="13" t="s">
        <v>64</v>
      </c>
      <c r="U1681" s="13" t="s">
        <v>65</v>
      </c>
      <c r="V1681" s="13" t="s">
        <v>98</v>
      </c>
      <c r="W1681" s="13" t="s">
        <v>95</v>
      </c>
      <c r="X1681" s="192">
        <v>13000000</v>
      </c>
      <c r="Y1681" s="196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85">
        <f t="shared" si="404"/>
        <v>122943.98999999999</v>
      </c>
      <c r="AD1681" s="141">
        <v>0.13189999999999999</v>
      </c>
      <c r="AE1681" s="186">
        <f t="shared" si="405"/>
        <v>1</v>
      </c>
      <c r="AF1681" s="186">
        <f>IF(AND(COUNTIFS($J$18:J1681,J1681)=1,AE1681=1),1,"")</f>
        <v>1</v>
      </c>
      <c r="AG1681" s="186">
        <f>IF(C1681="","",IF(AND(COUNTIFS($J$18:J1681,J1681)=1,C1681&lt;&gt;""),1,""))</f>
        <v>1</v>
      </c>
      <c r="AH1681" s="186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214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35</v>
      </c>
      <c r="B1682" s="179">
        <v>2021</v>
      </c>
      <c r="C1682" s="179">
        <v>3</v>
      </c>
      <c r="D1682" s="39" t="str">
        <f t="shared" si="399"/>
        <v>Q4</v>
      </c>
      <c r="E1682" s="13" t="s">
        <v>40</v>
      </c>
      <c r="F1682" s="179">
        <v>2021</v>
      </c>
      <c r="G1682" s="179">
        <v>7</v>
      </c>
      <c r="H1682" s="191"/>
      <c r="I1682" s="39" t="str">
        <f t="shared" si="402"/>
        <v>Q2</v>
      </c>
      <c r="J1682" s="191" t="s">
        <v>1738</v>
      </c>
      <c r="K1682" s="191" t="s">
        <v>1739</v>
      </c>
      <c r="L1682" s="17" t="s">
        <v>54</v>
      </c>
      <c r="M1682" s="13" t="s">
        <v>46</v>
      </c>
      <c r="N1682" s="13">
        <v>1</v>
      </c>
      <c r="O1682" s="13"/>
      <c r="P1682" s="39" t="str">
        <f t="shared" si="403"/>
        <v>MAIN UNIT</v>
      </c>
      <c r="Q1682" s="13" t="s">
        <v>55</v>
      </c>
      <c r="R1682" s="13" t="s">
        <v>48</v>
      </c>
      <c r="S1682" s="13" t="s">
        <v>36</v>
      </c>
      <c r="T1682" s="13" t="s">
        <v>64</v>
      </c>
      <c r="U1682" s="13" t="s">
        <v>65</v>
      </c>
      <c r="V1682" s="13" t="s">
        <v>98</v>
      </c>
      <c r="W1682" s="13" t="s">
        <v>95</v>
      </c>
      <c r="X1682" s="192">
        <v>9200000</v>
      </c>
      <c r="Y1682" s="196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85">
        <f t="shared" si="404"/>
        <v>87006.515999999989</v>
      </c>
      <c r="AD1682" s="141">
        <v>0.13189999999999999</v>
      </c>
      <c r="AE1682" s="186">
        <f t="shared" si="405"/>
        <v>1</v>
      </c>
      <c r="AF1682" s="186" t="str">
        <f>IF(AND(COUNTIFS($J$18:J1682,J1682)=1,AE1682=1),1,"")</f>
        <v/>
      </c>
      <c r="AG1682" s="186" t="str">
        <f>IF(C1682="","",IF(AND(COUNTIFS($J$18:J1682,J1682)=1,C1682&lt;&gt;""),1,""))</f>
        <v/>
      </c>
      <c r="AH1682" s="186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214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40</v>
      </c>
      <c r="B1683" s="179">
        <v>2021</v>
      </c>
      <c r="C1683" s="179">
        <v>4</v>
      </c>
      <c r="D1683" s="39" t="str">
        <f t="shared" si="399"/>
        <v>Q1</v>
      </c>
      <c r="E1683" s="13" t="s">
        <v>40</v>
      </c>
      <c r="F1683" s="179">
        <v>2021</v>
      </c>
      <c r="G1683" s="179">
        <v>7</v>
      </c>
      <c r="H1683" s="191"/>
      <c r="I1683" s="39" t="str">
        <f t="shared" si="402"/>
        <v>Q2</v>
      </c>
      <c r="J1683" s="191" t="s">
        <v>1740</v>
      </c>
      <c r="K1683" s="191" t="s">
        <v>1741</v>
      </c>
      <c r="L1683" s="17" t="s">
        <v>271</v>
      </c>
      <c r="M1683" s="13" t="s">
        <v>46</v>
      </c>
      <c r="N1683" s="13">
        <v>1</v>
      </c>
      <c r="O1683" s="13"/>
      <c r="P1683" s="39" t="str">
        <f t="shared" si="403"/>
        <v>MAIN UNIT</v>
      </c>
      <c r="Q1683" s="13" t="s">
        <v>55</v>
      </c>
      <c r="R1683" s="13" t="s">
        <v>48</v>
      </c>
      <c r="S1683" s="13" t="s">
        <v>36</v>
      </c>
      <c r="T1683" s="13" t="s">
        <v>64</v>
      </c>
      <c r="U1683" s="13" t="s">
        <v>65</v>
      </c>
      <c r="V1683" s="13" t="s">
        <v>66</v>
      </c>
      <c r="W1683" s="13" t="s">
        <v>95</v>
      </c>
      <c r="X1683" s="192">
        <v>25000000</v>
      </c>
      <c r="Y1683" s="196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85">
        <f t="shared" si="404"/>
        <v>382340.25</v>
      </c>
      <c r="AD1683" s="141">
        <v>0.21329999999999999</v>
      </c>
      <c r="AE1683" s="186">
        <f t="shared" si="405"/>
        <v>1</v>
      </c>
      <c r="AF1683" s="186">
        <f>IF(AND(COUNTIFS($J$18:J1683,J1683)=1,AE1683=1),1,"")</f>
        <v>1</v>
      </c>
      <c r="AG1683" s="186">
        <f>IF(C1683="","",IF(AND(COUNTIFS($J$18:J1683,J1683)=1,C1683&lt;&gt;""),1,""))</f>
        <v>1</v>
      </c>
      <c r="AH1683" s="186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214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40</v>
      </c>
      <c r="B1684" s="179">
        <v>2021</v>
      </c>
      <c r="C1684" s="179">
        <v>4</v>
      </c>
      <c r="D1684" s="39" t="str">
        <f t="shared" si="399"/>
        <v>Q1</v>
      </c>
      <c r="E1684" s="13" t="s">
        <v>40</v>
      </c>
      <c r="F1684" s="179">
        <v>2021</v>
      </c>
      <c r="G1684" s="179">
        <v>7</v>
      </c>
      <c r="H1684" s="191"/>
      <c r="I1684" s="39" t="str">
        <f t="shared" si="402"/>
        <v>Q2</v>
      </c>
      <c r="J1684" s="191" t="s">
        <v>1740</v>
      </c>
      <c r="K1684" s="191" t="s">
        <v>1741</v>
      </c>
      <c r="L1684" s="17" t="s">
        <v>78</v>
      </c>
      <c r="M1684" s="13" t="s">
        <v>46</v>
      </c>
      <c r="N1684" s="13">
        <v>1</v>
      </c>
      <c r="O1684" s="13"/>
      <c r="P1684" s="39" t="str">
        <f t="shared" si="403"/>
        <v>MAIN UNIT</v>
      </c>
      <c r="Q1684" s="13" t="s">
        <v>55</v>
      </c>
      <c r="R1684" s="13" t="s">
        <v>48</v>
      </c>
      <c r="S1684" s="13" t="s">
        <v>36</v>
      </c>
      <c r="T1684" s="13" t="s">
        <v>64</v>
      </c>
      <c r="U1684" s="13" t="s">
        <v>65</v>
      </c>
      <c r="V1684" s="13" t="s">
        <v>66</v>
      </c>
      <c r="W1684" s="13" t="s">
        <v>95</v>
      </c>
      <c r="X1684" s="192">
        <v>15710000</v>
      </c>
      <c r="Y1684" s="196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85">
        <f t="shared" si="404"/>
        <v>240262.61309999999</v>
      </c>
      <c r="AD1684" s="141">
        <v>0.21329999999999999</v>
      </c>
      <c r="AE1684" s="186">
        <f t="shared" si="405"/>
        <v>1</v>
      </c>
      <c r="AF1684" s="186" t="str">
        <f>IF(AND(COUNTIFS($J$18:J1684,J1684)=1,AE1684=1),1,"")</f>
        <v/>
      </c>
      <c r="AG1684" s="186" t="str">
        <f>IF(C1684="","",IF(AND(COUNTIFS($J$18:J1684,J1684)=1,C1684&lt;&gt;""),1,""))</f>
        <v/>
      </c>
      <c r="AH1684" s="186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214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40</v>
      </c>
      <c r="B1685" s="179">
        <v>2021</v>
      </c>
      <c r="C1685" s="179">
        <v>4</v>
      </c>
      <c r="D1685" s="39" t="str">
        <f t="shared" si="399"/>
        <v>Q1</v>
      </c>
      <c r="E1685" s="13" t="s">
        <v>40</v>
      </c>
      <c r="F1685" s="179">
        <v>2021</v>
      </c>
      <c r="G1685" s="179">
        <v>7</v>
      </c>
      <c r="H1685" s="191"/>
      <c r="I1685" s="39" t="str">
        <f t="shared" si="402"/>
        <v>Q2</v>
      </c>
      <c r="J1685" s="191" t="s">
        <v>1740</v>
      </c>
      <c r="K1685" s="191" t="s">
        <v>1741</v>
      </c>
      <c r="L1685" s="17" t="s">
        <v>78</v>
      </c>
      <c r="M1685" s="13" t="s">
        <v>46</v>
      </c>
      <c r="N1685" s="13">
        <v>1</v>
      </c>
      <c r="O1685" s="13"/>
      <c r="P1685" s="39" t="str">
        <f t="shared" si="403"/>
        <v>MAIN UNIT</v>
      </c>
      <c r="Q1685" s="13" t="s">
        <v>55</v>
      </c>
      <c r="R1685" s="13" t="s">
        <v>48</v>
      </c>
      <c r="S1685" s="13" t="s">
        <v>36</v>
      </c>
      <c r="T1685" s="13" t="s">
        <v>64</v>
      </c>
      <c r="U1685" s="13" t="s">
        <v>65</v>
      </c>
      <c r="V1685" s="13" t="s">
        <v>66</v>
      </c>
      <c r="W1685" s="13" t="s">
        <v>95</v>
      </c>
      <c r="X1685" s="192">
        <v>20300000</v>
      </c>
      <c r="Y1685" s="196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85">
        <f t="shared" si="404"/>
        <v>310460.283</v>
      </c>
      <c r="AD1685" s="141">
        <v>0.21329999999999999</v>
      </c>
      <c r="AE1685" s="186">
        <f t="shared" si="405"/>
        <v>1</v>
      </c>
      <c r="AF1685" s="186" t="str">
        <f>IF(AND(COUNTIFS($J$18:J1685,J1685)=1,AE1685=1),1,"")</f>
        <v/>
      </c>
      <c r="AG1685" s="186" t="str">
        <f>IF(C1685="","",IF(AND(COUNTIFS($J$18:J1685,J1685)=1,C1685&lt;&gt;""),1,""))</f>
        <v/>
      </c>
      <c r="AH1685" s="186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214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40</v>
      </c>
      <c r="B1686" s="179">
        <v>2021</v>
      </c>
      <c r="C1686" s="179">
        <v>4</v>
      </c>
      <c r="D1686" s="39" t="str">
        <f t="shared" si="399"/>
        <v>Q1</v>
      </c>
      <c r="E1686" s="13" t="s">
        <v>40</v>
      </c>
      <c r="F1686" s="179">
        <v>2021</v>
      </c>
      <c r="G1686" s="179">
        <v>7</v>
      </c>
      <c r="H1686" s="191"/>
      <c r="I1686" s="39" t="str">
        <f t="shared" si="402"/>
        <v>Q2</v>
      </c>
      <c r="J1686" s="191" t="s">
        <v>1740</v>
      </c>
      <c r="K1686" s="191" t="s">
        <v>1741</v>
      </c>
      <c r="L1686" s="17" t="s">
        <v>78</v>
      </c>
      <c r="M1686" s="13" t="s">
        <v>46</v>
      </c>
      <c r="N1686" s="13">
        <v>1</v>
      </c>
      <c r="O1686" s="13"/>
      <c r="P1686" s="39" t="str">
        <f t="shared" si="403"/>
        <v>MAIN UNIT</v>
      </c>
      <c r="Q1686" s="13" t="s">
        <v>55</v>
      </c>
      <c r="R1686" s="13" t="s">
        <v>48</v>
      </c>
      <c r="S1686" s="13" t="s">
        <v>36</v>
      </c>
      <c r="T1686" s="13" t="s">
        <v>64</v>
      </c>
      <c r="U1686" s="13" t="s">
        <v>65</v>
      </c>
      <c r="V1686" s="13" t="s">
        <v>66</v>
      </c>
      <c r="W1686" s="13" t="s">
        <v>95</v>
      </c>
      <c r="X1686" s="192">
        <v>20300000</v>
      </c>
      <c r="Y1686" s="196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85">
        <f t="shared" si="404"/>
        <v>310460.283</v>
      </c>
      <c r="AD1686" s="141">
        <v>0.21329999999999999</v>
      </c>
      <c r="AE1686" s="186">
        <f t="shared" si="405"/>
        <v>1</v>
      </c>
      <c r="AF1686" s="186" t="str">
        <f>IF(AND(COUNTIFS($J$18:J1686,J1686)=1,AE1686=1),1,"")</f>
        <v/>
      </c>
      <c r="AG1686" s="186" t="str">
        <f>IF(C1686="","",IF(AND(COUNTIFS($J$18:J1686,J1686)=1,C1686&lt;&gt;""),1,""))</f>
        <v/>
      </c>
      <c r="AH1686" s="186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214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40</v>
      </c>
      <c r="B1687" s="179">
        <v>2021</v>
      </c>
      <c r="C1687" s="179">
        <v>4</v>
      </c>
      <c r="D1687" s="39" t="str">
        <f t="shared" si="399"/>
        <v>Q1</v>
      </c>
      <c r="E1687" s="13" t="s">
        <v>40</v>
      </c>
      <c r="F1687" s="179">
        <v>2021</v>
      </c>
      <c r="G1687" s="179">
        <v>7</v>
      </c>
      <c r="H1687" s="191"/>
      <c r="I1687" s="39" t="str">
        <f t="shared" si="402"/>
        <v>Q2</v>
      </c>
      <c r="J1687" s="191" t="s">
        <v>1740</v>
      </c>
      <c r="K1687" s="191" t="s">
        <v>1741</v>
      </c>
      <c r="L1687" s="17" t="s">
        <v>78</v>
      </c>
      <c r="M1687" s="13" t="s">
        <v>46</v>
      </c>
      <c r="N1687" s="13">
        <v>1</v>
      </c>
      <c r="O1687" s="13"/>
      <c r="P1687" s="39" t="str">
        <f t="shared" si="403"/>
        <v>MAIN UNIT</v>
      </c>
      <c r="Q1687" s="13" t="s">
        <v>55</v>
      </c>
      <c r="R1687" s="13" t="s">
        <v>48</v>
      </c>
      <c r="S1687" s="13" t="s">
        <v>36</v>
      </c>
      <c r="T1687" s="13" t="s">
        <v>64</v>
      </c>
      <c r="U1687" s="13" t="s">
        <v>65</v>
      </c>
      <c r="V1687" s="13" t="s">
        <v>66</v>
      </c>
      <c r="W1687" s="13" t="s">
        <v>95</v>
      </c>
      <c r="X1687" s="192">
        <v>20300000</v>
      </c>
      <c r="Y1687" s="196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85">
        <f t="shared" si="404"/>
        <v>310460.283</v>
      </c>
      <c r="AD1687" s="141">
        <v>0.21329999999999999</v>
      </c>
      <c r="AE1687" s="186">
        <f t="shared" si="405"/>
        <v>1</v>
      </c>
      <c r="AF1687" s="186" t="str">
        <f>IF(AND(COUNTIFS($J$18:J1687,J1687)=1,AE1687=1),1,"")</f>
        <v/>
      </c>
      <c r="AG1687" s="186" t="str">
        <f>IF(C1687="","",IF(AND(COUNTIFS($J$18:J1687,J1687)=1,C1687&lt;&gt;""),1,""))</f>
        <v/>
      </c>
      <c r="AH1687" s="186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214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40</v>
      </c>
      <c r="B1688" s="179">
        <v>2021</v>
      </c>
      <c r="C1688" s="179">
        <v>4</v>
      </c>
      <c r="D1688" s="39" t="str">
        <f t="shared" si="399"/>
        <v>Q1</v>
      </c>
      <c r="E1688" s="13" t="s">
        <v>40</v>
      </c>
      <c r="F1688" s="179">
        <v>2021</v>
      </c>
      <c r="G1688" s="179">
        <v>7</v>
      </c>
      <c r="H1688" s="191"/>
      <c r="I1688" s="39" t="str">
        <f t="shared" si="402"/>
        <v>Q2</v>
      </c>
      <c r="J1688" s="191" t="s">
        <v>1740</v>
      </c>
      <c r="K1688" s="191" t="s">
        <v>1741</v>
      </c>
      <c r="L1688" s="17" t="s">
        <v>78</v>
      </c>
      <c r="M1688" s="13" t="s">
        <v>46</v>
      </c>
      <c r="N1688" s="13">
        <v>1</v>
      </c>
      <c r="O1688" s="13"/>
      <c r="P1688" s="39" t="str">
        <f t="shared" si="403"/>
        <v>MAIN UNIT</v>
      </c>
      <c r="Q1688" s="13" t="s">
        <v>55</v>
      </c>
      <c r="R1688" s="13" t="s">
        <v>48</v>
      </c>
      <c r="S1688" s="13" t="s">
        <v>36</v>
      </c>
      <c r="T1688" s="13" t="s">
        <v>64</v>
      </c>
      <c r="U1688" s="13" t="s">
        <v>65</v>
      </c>
      <c r="V1688" s="13" t="s">
        <v>66</v>
      </c>
      <c r="W1688" s="13" t="s">
        <v>95</v>
      </c>
      <c r="X1688" s="192">
        <v>20300000</v>
      </c>
      <c r="Y1688" s="196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85">
        <f t="shared" si="404"/>
        <v>310460.283</v>
      </c>
      <c r="AD1688" s="141">
        <v>0.21329999999999999</v>
      </c>
      <c r="AE1688" s="186">
        <f t="shared" si="405"/>
        <v>1</v>
      </c>
      <c r="AF1688" s="186" t="str">
        <f>IF(AND(COUNTIFS($J$18:J1688,J1688)=1,AE1688=1),1,"")</f>
        <v/>
      </c>
      <c r="AG1688" s="186" t="str">
        <f>IF(C1688="","",IF(AND(COUNTIFS($J$18:J1688,J1688)=1,C1688&lt;&gt;""),1,""))</f>
        <v/>
      </c>
      <c r="AH1688" s="186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214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40</v>
      </c>
      <c r="B1689" s="179">
        <v>2021</v>
      </c>
      <c r="C1689" s="179">
        <v>4</v>
      </c>
      <c r="D1689" s="39" t="str">
        <f t="shared" si="399"/>
        <v>Q1</v>
      </c>
      <c r="E1689" s="13" t="s">
        <v>40</v>
      </c>
      <c r="F1689" s="179">
        <v>2021</v>
      </c>
      <c r="G1689" s="179">
        <v>7</v>
      </c>
      <c r="H1689" s="191"/>
      <c r="I1689" s="39" t="str">
        <f t="shared" si="402"/>
        <v>Q2</v>
      </c>
      <c r="J1689" s="191" t="s">
        <v>1740</v>
      </c>
      <c r="K1689" s="191" t="s">
        <v>1741</v>
      </c>
      <c r="L1689" s="17" t="s">
        <v>78</v>
      </c>
      <c r="M1689" s="13" t="s">
        <v>46</v>
      </c>
      <c r="N1689" s="13">
        <v>1</v>
      </c>
      <c r="O1689" s="13"/>
      <c r="P1689" s="39" t="str">
        <f t="shared" si="403"/>
        <v>MAIN UNIT</v>
      </c>
      <c r="Q1689" s="13" t="s">
        <v>55</v>
      </c>
      <c r="R1689" s="13" t="s">
        <v>48</v>
      </c>
      <c r="S1689" s="13" t="s">
        <v>36</v>
      </c>
      <c r="T1689" s="13" t="s">
        <v>64</v>
      </c>
      <c r="U1689" s="13" t="s">
        <v>65</v>
      </c>
      <c r="V1689" s="13" t="s">
        <v>66</v>
      </c>
      <c r="W1689" s="13" t="s">
        <v>95</v>
      </c>
      <c r="X1689" s="192">
        <v>20300000</v>
      </c>
      <c r="Y1689" s="196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85">
        <f t="shared" si="404"/>
        <v>310460.283</v>
      </c>
      <c r="AD1689" s="141">
        <v>0.21329999999999999</v>
      </c>
      <c r="AE1689" s="186">
        <f t="shared" si="405"/>
        <v>1</v>
      </c>
      <c r="AF1689" s="186" t="str">
        <f>IF(AND(COUNTIFS($J$18:J1689,J1689)=1,AE1689=1),1,"")</f>
        <v/>
      </c>
      <c r="AG1689" s="186" t="str">
        <f>IF(C1689="","",IF(AND(COUNTIFS($J$18:J1689,J1689)=1,C1689&lt;&gt;""),1,""))</f>
        <v/>
      </c>
      <c r="AH1689" s="186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214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40</v>
      </c>
      <c r="B1690" s="179">
        <v>2021</v>
      </c>
      <c r="C1690" s="179">
        <v>4</v>
      </c>
      <c r="D1690" s="39" t="str">
        <f t="shared" si="399"/>
        <v>Q1</v>
      </c>
      <c r="E1690" s="13" t="s">
        <v>40</v>
      </c>
      <c r="F1690" s="179">
        <v>2021</v>
      </c>
      <c r="G1690" s="179">
        <v>7</v>
      </c>
      <c r="H1690" s="191"/>
      <c r="I1690" s="39" t="str">
        <f t="shared" si="402"/>
        <v>Q2</v>
      </c>
      <c r="J1690" s="191" t="s">
        <v>1740</v>
      </c>
      <c r="K1690" s="191" t="s">
        <v>1741</v>
      </c>
      <c r="L1690" s="17" t="s">
        <v>78</v>
      </c>
      <c r="M1690" s="13" t="s">
        <v>46</v>
      </c>
      <c r="N1690" s="13">
        <v>1</v>
      </c>
      <c r="O1690" s="13"/>
      <c r="P1690" s="39" t="str">
        <f t="shared" si="403"/>
        <v>MAIN UNIT</v>
      </c>
      <c r="Q1690" s="13" t="s">
        <v>55</v>
      </c>
      <c r="R1690" s="13" t="s">
        <v>48</v>
      </c>
      <c r="S1690" s="13" t="s">
        <v>36</v>
      </c>
      <c r="T1690" s="13" t="s">
        <v>64</v>
      </c>
      <c r="U1690" s="13" t="s">
        <v>65</v>
      </c>
      <c r="V1690" s="13" t="s">
        <v>66</v>
      </c>
      <c r="W1690" s="13" t="s">
        <v>95</v>
      </c>
      <c r="X1690" s="192">
        <v>20300000</v>
      </c>
      <c r="Y1690" s="196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85">
        <f t="shared" si="404"/>
        <v>310460.283</v>
      </c>
      <c r="AD1690" s="141">
        <v>0.21329999999999999</v>
      </c>
      <c r="AE1690" s="186">
        <f t="shared" si="405"/>
        <v>1</v>
      </c>
      <c r="AF1690" s="186" t="str">
        <f>IF(AND(COUNTIFS($J$18:J1690,J1690)=1,AE1690=1),1,"")</f>
        <v/>
      </c>
      <c r="AG1690" s="186" t="str">
        <f>IF(C1690="","",IF(AND(COUNTIFS($J$18:J1690,J1690)=1,C1690&lt;&gt;""),1,""))</f>
        <v/>
      </c>
      <c r="AH1690" s="186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214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40</v>
      </c>
      <c r="B1691" s="179">
        <v>2021</v>
      </c>
      <c r="C1691" s="179">
        <v>4</v>
      </c>
      <c r="D1691" s="39" t="str">
        <f t="shared" si="399"/>
        <v>Q1</v>
      </c>
      <c r="E1691" s="13" t="s">
        <v>40</v>
      </c>
      <c r="F1691" s="179">
        <v>2021</v>
      </c>
      <c r="G1691" s="179">
        <v>7</v>
      </c>
      <c r="H1691" s="191"/>
      <c r="I1691" s="39" t="str">
        <f t="shared" si="402"/>
        <v>Q2</v>
      </c>
      <c r="J1691" s="191" t="s">
        <v>1742</v>
      </c>
      <c r="K1691" s="191" t="s">
        <v>1743</v>
      </c>
      <c r="L1691" s="17" t="s">
        <v>78</v>
      </c>
      <c r="M1691" s="13" t="s">
        <v>46</v>
      </c>
      <c r="N1691" s="13">
        <v>1</v>
      </c>
      <c r="O1691" s="13"/>
      <c r="P1691" s="39" t="str">
        <f t="shared" si="403"/>
        <v>MAIN UNIT</v>
      </c>
      <c r="Q1691" s="13" t="s">
        <v>47</v>
      </c>
      <c r="R1691" s="13" t="s">
        <v>48</v>
      </c>
      <c r="S1691" s="13" t="s">
        <v>37</v>
      </c>
      <c r="T1691" s="13" t="s">
        <v>69</v>
      </c>
      <c r="U1691" s="13" t="s">
        <v>57</v>
      </c>
      <c r="V1691" s="13" t="s">
        <v>88</v>
      </c>
      <c r="W1691" s="13" t="s">
        <v>50</v>
      </c>
      <c r="X1691" s="192">
        <v>1000000</v>
      </c>
      <c r="Y1691" s="196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85">
        <f t="shared" si="404"/>
        <v>163327.4336283186</v>
      </c>
      <c r="AD1691" s="141">
        <v>0.15379999999999999</v>
      </c>
      <c r="AE1691" s="186">
        <f t="shared" si="405"/>
        <v>0</v>
      </c>
      <c r="AF1691" s="186" t="str">
        <f>IF(AND(COUNTIFS($J$18:J1691,J1691)=1,AE1691=1),1,"")</f>
        <v/>
      </c>
      <c r="AG1691" s="186">
        <f>IF(C1691="","",IF(AND(COUNTIFS($J$18:J1691,J1691)=1,C1691&lt;&gt;""),1,""))</f>
        <v>1</v>
      </c>
      <c r="AH1691" s="186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214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40</v>
      </c>
      <c r="B1692" s="179">
        <v>2021</v>
      </c>
      <c r="C1692" s="179">
        <v>4</v>
      </c>
      <c r="D1692" s="39" t="str">
        <f t="shared" si="399"/>
        <v>Q1</v>
      </c>
      <c r="E1692" s="13" t="s">
        <v>40</v>
      </c>
      <c r="F1692" s="179">
        <v>2021</v>
      </c>
      <c r="G1692" s="179">
        <v>7</v>
      </c>
      <c r="H1692" s="191"/>
      <c r="I1692" s="39" t="str">
        <f t="shared" si="402"/>
        <v>Q2</v>
      </c>
      <c r="J1692" s="191" t="s">
        <v>1742</v>
      </c>
      <c r="K1692" s="191" t="s">
        <v>1743</v>
      </c>
      <c r="L1692" s="17" t="s">
        <v>78</v>
      </c>
      <c r="M1692" s="13" t="s">
        <v>46</v>
      </c>
      <c r="N1692" s="13">
        <v>1</v>
      </c>
      <c r="O1692" s="13"/>
      <c r="P1692" s="39" t="str">
        <f t="shared" si="403"/>
        <v>MAIN UNIT</v>
      </c>
      <c r="Q1692" s="13" t="s">
        <v>47</v>
      </c>
      <c r="R1692" s="13" t="s">
        <v>48</v>
      </c>
      <c r="S1692" s="13" t="s">
        <v>37</v>
      </c>
      <c r="T1692" s="13" t="s">
        <v>69</v>
      </c>
      <c r="U1692" s="13" t="s">
        <v>57</v>
      </c>
      <c r="V1692" s="13" t="s">
        <v>88</v>
      </c>
      <c r="W1692" s="13" t="s">
        <v>50</v>
      </c>
      <c r="X1692" s="192">
        <v>1000000</v>
      </c>
      <c r="Y1692" s="196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85">
        <f t="shared" si="404"/>
        <v>163327.4336283186</v>
      </c>
      <c r="AD1692" s="141">
        <v>0.15379999999999999</v>
      </c>
      <c r="AE1692" s="186">
        <f t="shared" si="405"/>
        <v>0</v>
      </c>
      <c r="AF1692" s="186" t="str">
        <f>IF(AND(COUNTIFS($J$18:J1692,J1692)=1,AE1692=1),1,"")</f>
        <v/>
      </c>
      <c r="AG1692" s="186" t="str">
        <f>IF(C1692="","",IF(AND(COUNTIFS($J$18:J1692,J1692)=1,C1692&lt;&gt;""),1,""))</f>
        <v/>
      </c>
      <c r="AH1692" s="186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214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40</v>
      </c>
      <c r="B1693" s="179">
        <v>2021</v>
      </c>
      <c r="C1693" s="179">
        <v>4</v>
      </c>
      <c r="D1693" s="39" t="str">
        <f t="shared" si="399"/>
        <v>Q1</v>
      </c>
      <c r="E1693" s="13" t="s">
        <v>40</v>
      </c>
      <c r="F1693" s="179">
        <v>2021</v>
      </c>
      <c r="G1693" s="179">
        <v>7</v>
      </c>
      <c r="H1693" s="191"/>
      <c r="I1693" s="39" t="str">
        <f t="shared" si="402"/>
        <v>Q2</v>
      </c>
      <c r="J1693" s="191" t="s">
        <v>1744</v>
      </c>
      <c r="K1693" s="191" t="s">
        <v>1745</v>
      </c>
      <c r="L1693" s="17" t="s">
        <v>78</v>
      </c>
      <c r="M1693" s="13" t="s">
        <v>46</v>
      </c>
      <c r="N1693" s="13">
        <v>1</v>
      </c>
      <c r="O1693" s="13"/>
      <c r="P1693" s="39" t="str">
        <f t="shared" si="403"/>
        <v>MAIN UNIT</v>
      </c>
      <c r="Q1693" s="13" t="s">
        <v>55</v>
      </c>
      <c r="R1693" s="13" t="s">
        <v>48</v>
      </c>
      <c r="S1693" s="13" t="s">
        <v>37</v>
      </c>
      <c r="T1693" s="13" t="s">
        <v>220</v>
      </c>
      <c r="U1693" s="13" t="s">
        <v>57</v>
      </c>
      <c r="V1693" s="13" t="s">
        <v>58</v>
      </c>
      <c r="W1693" s="13" t="s">
        <v>50</v>
      </c>
      <c r="X1693" s="192">
        <v>900000</v>
      </c>
      <c r="Y1693" s="196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85">
        <f t="shared" si="404"/>
        <v>114881.41592920355</v>
      </c>
      <c r="AD1693" s="141">
        <v>0.1202</v>
      </c>
      <c r="AE1693" s="186">
        <f t="shared" si="405"/>
        <v>1</v>
      </c>
      <c r="AF1693" s="186">
        <f>IF(AND(COUNTIFS($J$18:J1693,J1693)=1,AE1693=1),1,"")</f>
        <v>1</v>
      </c>
      <c r="AG1693" s="186">
        <f>IF(C1693="","",IF(AND(COUNTIFS($J$18:J1693,J1693)=1,C1693&lt;&gt;""),1,""))</f>
        <v>1</v>
      </c>
      <c r="AH1693" s="186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214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40</v>
      </c>
      <c r="B1694" s="179">
        <v>2021</v>
      </c>
      <c r="C1694" s="179">
        <v>4</v>
      </c>
      <c r="D1694" s="39" t="str">
        <f t="shared" si="399"/>
        <v>Q1</v>
      </c>
      <c r="E1694" s="13" t="s">
        <v>40</v>
      </c>
      <c r="F1694" s="179">
        <v>2021</v>
      </c>
      <c r="G1694" s="179">
        <v>7</v>
      </c>
      <c r="H1694" s="191"/>
      <c r="I1694" s="39" t="str">
        <f t="shared" si="402"/>
        <v>Q2</v>
      </c>
      <c r="J1694" s="191" t="s">
        <v>1746</v>
      </c>
      <c r="K1694" s="191" t="s">
        <v>238</v>
      </c>
      <c r="L1694" s="17" t="s">
        <v>78</v>
      </c>
      <c r="M1694" s="13" t="s">
        <v>46</v>
      </c>
      <c r="N1694" s="13">
        <v>1</v>
      </c>
      <c r="O1694" s="13"/>
      <c r="P1694" s="39" t="str">
        <f t="shared" si="403"/>
        <v>MAIN UNIT</v>
      </c>
      <c r="Q1694" s="13" t="s">
        <v>47</v>
      </c>
      <c r="R1694" s="13" t="s">
        <v>48</v>
      </c>
      <c r="S1694" s="13" t="s">
        <v>37</v>
      </c>
      <c r="T1694" s="13" t="s">
        <v>87</v>
      </c>
      <c r="U1694" s="13" t="s">
        <v>57</v>
      </c>
      <c r="V1694" s="13" t="s">
        <v>58</v>
      </c>
      <c r="W1694" s="13" t="s">
        <v>50</v>
      </c>
      <c r="X1694" s="192">
        <v>940000</v>
      </c>
      <c r="Y1694" s="196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85">
        <f t="shared" si="404"/>
        <v>150832.56637168146</v>
      </c>
      <c r="AD1694" s="141">
        <v>0.15110000000000001</v>
      </c>
      <c r="AE1694" s="186">
        <f t="shared" si="405"/>
        <v>0</v>
      </c>
      <c r="AF1694" s="186" t="str">
        <f>IF(AND(COUNTIFS($J$18:J1694,J1694)=1,AE1694=1),1,"")</f>
        <v/>
      </c>
      <c r="AG1694" s="186">
        <f>IF(C1694="","",IF(AND(COUNTIFS($J$18:J1694,J1694)=1,C1694&lt;&gt;""),1,""))</f>
        <v>1</v>
      </c>
      <c r="AH1694" s="186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214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40</v>
      </c>
      <c r="B1695" s="179">
        <v>2021</v>
      </c>
      <c r="C1695" s="179">
        <v>4</v>
      </c>
      <c r="D1695" s="39" t="str">
        <f t="shared" si="399"/>
        <v>Q1</v>
      </c>
      <c r="E1695" s="13" t="s">
        <v>40</v>
      </c>
      <c r="F1695" s="179">
        <v>2021</v>
      </c>
      <c r="G1695" s="179">
        <v>7</v>
      </c>
      <c r="H1695" s="191"/>
      <c r="I1695" s="39" t="str">
        <f t="shared" si="402"/>
        <v>Q2</v>
      </c>
      <c r="J1695" s="191" t="s">
        <v>1747</v>
      </c>
      <c r="K1695" s="191" t="s">
        <v>1748</v>
      </c>
      <c r="L1695" s="17" t="s">
        <v>54</v>
      </c>
      <c r="M1695" s="13" t="s">
        <v>46</v>
      </c>
      <c r="N1695" s="13">
        <v>1</v>
      </c>
      <c r="O1695" s="13"/>
      <c r="P1695" s="39" t="str">
        <f t="shared" si="403"/>
        <v>MAIN UNIT</v>
      </c>
      <c r="Q1695" s="13" t="s">
        <v>55</v>
      </c>
      <c r="R1695" s="13" t="s">
        <v>48</v>
      </c>
      <c r="S1695" s="13" t="s">
        <v>39</v>
      </c>
      <c r="T1695" s="13" t="s">
        <v>1572</v>
      </c>
      <c r="U1695" s="13" t="s">
        <v>162</v>
      </c>
      <c r="V1695" s="13" t="s">
        <v>163</v>
      </c>
      <c r="W1695" s="13" t="s">
        <v>50</v>
      </c>
      <c r="X1695" s="192">
        <v>520000</v>
      </c>
      <c r="Y1695" s="196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85">
        <f t="shared" si="404"/>
        <v>68916.106194690277</v>
      </c>
      <c r="AD1695" s="141">
        <v>0.12479999999999999</v>
      </c>
      <c r="AE1695" s="186">
        <f t="shared" si="405"/>
        <v>1</v>
      </c>
      <c r="AF1695" s="186">
        <f>IF(AND(COUNTIFS($J$18:J1695,J1695)=1,AE1695=1),1,"")</f>
        <v>1</v>
      </c>
      <c r="AG1695" s="186">
        <f>IF(C1695="","",IF(AND(COUNTIFS($J$18:J1695,J1695)=1,C1695&lt;&gt;""),1,""))</f>
        <v>1</v>
      </c>
      <c r="AH1695" s="186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214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40</v>
      </c>
      <c r="B1696" s="179">
        <v>2021</v>
      </c>
      <c r="C1696" s="179">
        <v>5</v>
      </c>
      <c r="D1696" s="39" t="str">
        <f t="shared" si="399"/>
        <v>Q1</v>
      </c>
      <c r="E1696" s="13" t="s">
        <v>40</v>
      </c>
      <c r="F1696" s="179">
        <v>2021</v>
      </c>
      <c r="G1696" s="179">
        <v>7</v>
      </c>
      <c r="H1696" s="191"/>
      <c r="I1696" s="39" t="str">
        <f t="shared" si="402"/>
        <v>Q2</v>
      </c>
      <c r="J1696" s="191" t="s">
        <v>1749</v>
      </c>
      <c r="K1696" s="191" t="s">
        <v>1294</v>
      </c>
      <c r="L1696" s="17" t="s">
        <v>78</v>
      </c>
      <c r="M1696" s="13" t="s">
        <v>46</v>
      </c>
      <c r="N1696" s="13">
        <v>1</v>
      </c>
      <c r="O1696" s="13"/>
      <c r="P1696" s="39" t="str">
        <f t="shared" si="403"/>
        <v>MAIN UNIT</v>
      </c>
      <c r="Q1696" s="13" t="s">
        <v>47</v>
      </c>
      <c r="R1696" s="13" t="s">
        <v>48</v>
      </c>
      <c r="S1696" s="13" t="s">
        <v>37</v>
      </c>
      <c r="T1696" s="13" t="s">
        <v>74</v>
      </c>
      <c r="U1696" s="13" t="s">
        <v>57</v>
      </c>
      <c r="V1696" s="13" t="s">
        <v>80</v>
      </c>
      <c r="W1696" s="13" t="s">
        <v>50</v>
      </c>
      <c r="X1696" s="192">
        <v>940000</v>
      </c>
      <c r="Y1696" s="196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85">
        <f t="shared" si="404"/>
        <v>127673.6283185841</v>
      </c>
      <c r="AD1696" s="141">
        <v>0.12790000000000001</v>
      </c>
      <c r="AE1696" s="186">
        <f t="shared" si="405"/>
        <v>0</v>
      </c>
      <c r="AF1696" s="186" t="str">
        <f>IF(AND(COUNTIFS($J$18:J1696,J1696)=1,AE1696=1),1,"")</f>
        <v/>
      </c>
      <c r="AG1696" s="186">
        <f>IF(C1696="","",IF(AND(COUNTIFS($J$18:J1696,J1696)=1,C1696&lt;&gt;""),1,""))</f>
        <v>1</v>
      </c>
      <c r="AH1696" s="186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214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40</v>
      </c>
      <c r="B1697" s="179">
        <v>2021</v>
      </c>
      <c r="C1697" s="179">
        <v>5</v>
      </c>
      <c r="D1697" s="39" t="str">
        <f t="shared" si="399"/>
        <v>Q1</v>
      </c>
      <c r="E1697" s="13" t="s">
        <v>40</v>
      </c>
      <c r="F1697" s="179">
        <v>2021</v>
      </c>
      <c r="G1697" s="179">
        <v>7</v>
      </c>
      <c r="H1697" s="191"/>
      <c r="I1697" s="39" t="str">
        <f t="shared" si="402"/>
        <v>Q2</v>
      </c>
      <c r="J1697" s="191" t="s">
        <v>1749</v>
      </c>
      <c r="K1697" s="191" t="s">
        <v>1294</v>
      </c>
      <c r="L1697" s="17" t="s">
        <v>54</v>
      </c>
      <c r="M1697" s="13" t="s">
        <v>46</v>
      </c>
      <c r="N1697" s="13">
        <v>1</v>
      </c>
      <c r="O1697" s="13"/>
      <c r="P1697" s="39" t="str">
        <f t="shared" si="403"/>
        <v>MAIN UNIT</v>
      </c>
      <c r="Q1697" s="13" t="s">
        <v>47</v>
      </c>
      <c r="R1697" s="13" t="s">
        <v>48</v>
      </c>
      <c r="S1697" s="13" t="s">
        <v>37</v>
      </c>
      <c r="T1697" s="13" t="s">
        <v>74</v>
      </c>
      <c r="U1697" s="13" t="s">
        <v>57</v>
      </c>
      <c r="V1697" s="13" t="s">
        <v>80</v>
      </c>
      <c r="W1697" s="13" t="s">
        <v>50</v>
      </c>
      <c r="X1697" s="192">
        <v>480000</v>
      </c>
      <c r="Y1697" s="196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85">
        <f t="shared" si="404"/>
        <v>65195.04424778762</v>
      </c>
      <c r="AD1697" s="141">
        <v>0.12790000000000001</v>
      </c>
      <c r="AE1697" s="186">
        <f t="shared" si="405"/>
        <v>0</v>
      </c>
      <c r="AF1697" s="186" t="str">
        <f>IF(AND(COUNTIFS($J$18:J1697,J1697)=1,AE1697=1),1,"")</f>
        <v/>
      </c>
      <c r="AG1697" s="186" t="str">
        <f>IF(C1697="","",IF(AND(COUNTIFS($J$18:J1697,J1697)=1,C1697&lt;&gt;""),1,""))</f>
        <v/>
      </c>
      <c r="AH1697" s="186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214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40</v>
      </c>
      <c r="B1698" s="179">
        <v>2021</v>
      </c>
      <c r="C1698" s="179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40</v>
      </c>
      <c r="F1698" s="179">
        <v>2021</v>
      </c>
      <c r="G1698" s="179">
        <v>7</v>
      </c>
      <c r="H1698" s="191"/>
      <c r="I1698" s="39" t="str">
        <f t="shared" si="402"/>
        <v>Q2</v>
      </c>
      <c r="J1698" s="191" t="s">
        <v>1750</v>
      </c>
      <c r="K1698" s="191" t="s">
        <v>1751</v>
      </c>
      <c r="L1698" s="17" t="s">
        <v>54</v>
      </c>
      <c r="M1698" s="13" t="s">
        <v>46</v>
      </c>
      <c r="N1698" s="13">
        <v>1</v>
      </c>
      <c r="O1698" s="13"/>
      <c r="P1698" s="39" t="str">
        <f t="shared" si="403"/>
        <v>MAIN UNIT</v>
      </c>
      <c r="Q1698" s="13" t="s">
        <v>55</v>
      </c>
      <c r="R1698" s="13" t="s">
        <v>48</v>
      </c>
      <c r="S1698" s="13" t="s">
        <v>36</v>
      </c>
      <c r="T1698" s="13" t="s">
        <v>64</v>
      </c>
      <c r="U1698" s="13" t="s">
        <v>65</v>
      </c>
      <c r="V1698" s="13" t="s">
        <v>118</v>
      </c>
      <c r="W1698" s="13" t="s">
        <v>95</v>
      </c>
      <c r="X1698" s="192">
        <v>6750000</v>
      </c>
      <c r="Y1698" s="196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85">
        <f t="shared" si="404"/>
        <v>40944.284999999996</v>
      </c>
      <c r="AD1698" s="141">
        <v>8.4599999999999995E-2</v>
      </c>
      <c r="AE1698" s="186">
        <f t="shared" si="405"/>
        <v>1</v>
      </c>
      <c r="AF1698" s="186">
        <f>IF(AND(COUNTIFS($J$18:J1698,J1698)=1,AE1698=1),1,"")</f>
        <v>1</v>
      </c>
      <c r="AG1698" s="186">
        <f>IF(C1698="","",IF(AND(COUNTIFS($J$18:J1698,J1698)=1,C1698&lt;&gt;""),1,""))</f>
        <v>1</v>
      </c>
      <c r="AH1698" s="186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214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40</v>
      </c>
      <c r="B1699" s="179">
        <v>2021</v>
      </c>
      <c r="C1699" s="179">
        <v>5</v>
      </c>
      <c r="D1699" s="39" t="str">
        <f t="shared" si="415"/>
        <v>Q1</v>
      </c>
      <c r="E1699" s="13" t="s">
        <v>40</v>
      </c>
      <c r="F1699" s="179">
        <v>2021</v>
      </c>
      <c r="G1699" s="179">
        <v>7</v>
      </c>
      <c r="H1699" s="191"/>
      <c r="I1699" s="39" t="str">
        <f t="shared" si="402"/>
        <v>Q2</v>
      </c>
      <c r="J1699" s="191" t="s">
        <v>1750</v>
      </c>
      <c r="K1699" s="191" t="s">
        <v>1751</v>
      </c>
      <c r="L1699" s="17" t="s">
        <v>54</v>
      </c>
      <c r="M1699" s="13" t="s">
        <v>46</v>
      </c>
      <c r="N1699" s="13">
        <v>1</v>
      </c>
      <c r="O1699" s="13"/>
      <c r="P1699" s="39" t="str">
        <f t="shared" si="403"/>
        <v>MAIN UNIT</v>
      </c>
      <c r="Q1699" s="13" t="s">
        <v>55</v>
      </c>
      <c r="R1699" s="13" t="s">
        <v>48</v>
      </c>
      <c r="S1699" s="13" t="s">
        <v>36</v>
      </c>
      <c r="T1699" s="13" t="s">
        <v>64</v>
      </c>
      <c r="U1699" s="13" t="s">
        <v>65</v>
      </c>
      <c r="V1699" s="13" t="s">
        <v>118</v>
      </c>
      <c r="W1699" s="13" t="s">
        <v>95</v>
      </c>
      <c r="X1699" s="192">
        <v>6750000</v>
      </c>
      <c r="Y1699" s="196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85">
        <f t="shared" si="404"/>
        <v>40944.284999999996</v>
      </c>
      <c r="AD1699" s="141">
        <v>8.4599999999999995E-2</v>
      </c>
      <c r="AE1699" s="186">
        <f t="shared" si="405"/>
        <v>1</v>
      </c>
      <c r="AF1699" s="186" t="str">
        <f>IF(AND(COUNTIFS($J$18:J1699,J1699)=1,AE1699=1),1,"")</f>
        <v/>
      </c>
      <c r="AG1699" s="186" t="str">
        <f>IF(C1699="","",IF(AND(COUNTIFS($J$18:J1699,J1699)=1,C1699&lt;&gt;""),1,""))</f>
        <v/>
      </c>
      <c r="AH1699" s="186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214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40</v>
      </c>
      <c r="B1700" s="179">
        <v>2021</v>
      </c>
      <c r="C1700" s="179">
        <v>5</v>
      </c>
      <c r="D1700" s="39" t="str">
        <f t="shared" si="415"/>
        <v>Q1</v>
      </c>
      <c r="E1700" s="13" t="s">
        <v>40</v>
      </c>
      <c r="F1700" s="179">
        <v>2021</v>
      </c>
      <c r="G1700" s="179">
        <v>7</v>
      </c>
      <c r="H1700" s="191"/>
      <c r="I1700" s="39" t="str">
        <f t="shared" si="402"/>
        <v>Q2</v>
      </c>
      <c r="J1700" s="191" t="s">
        <v>1750</v>
      </c>
      <c r="K1700" s="191" t="s">
        <v>1751</v>
      </c>
      <c r="L1700" s="17" t="s">
        <v>54</v>
      </c>
      <c r="M1700" s="13" t="s">
        <v>46</v>
      </c>
      <c r="N1700" s="13">
        <v>1</v>
      </c>
      <c r="O1700" s="13"/>
      <c r="P1700" s="39" t="str">
        <f t="shared" si="403"/>
        <v>MAIN UNIT</v>
      </c>
      <c r="Q1700" s="13" t="s">
        <v>55</v>
      </c>
      <c r="R1700" s="13" t="s">
        <v>48</v>
      </c>
      <c r="S1700" s="13" t="s">
        <v>36</v>
      </c>
      <c r="T1700" s="13" t="s">
        <v>64</v>
      </c>
      <c r="U1700" s="13" t="s">
        <v>65</v>
      </c>
      <c r="V1700" s="13" t="s">
        <v>118</v>
      </c>
      <c r="W1700" s="13" t="s">
        <v>95</v>
      </c>
      <c r="X1700" s="192">
        <v>6750000</v>
      </c>
      <c r="Y1700" s="196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85">
        <f t="shared" si="404"/>
        <v>40944.284999999996</v>
      </c>
      <c r="AD1700" s="141">
        <v>8.4599999999999995E-2</v>
      </c>
      <c r="AE1700" s="186">
        <f t="shared" si="405"/>
        <v>1</v>
      </c>
      <c r="AF1700" s="186" t="str">
        <f>IF(AND(COUNTIFS($J$18:J1700,J1700)=1,AE1700=1),1,"")</f>
        <v/>
      </c>
      <c r="AG1700" s="186" t="str">
        <f>IF(C1700="","",IF(AND(COUNTIFS($J$18:J1700,J1700)=1,C1700&lt;&gt;""),1,""))</f>
        <v/>
      </c>
      <c r="AH1700" s="186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214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40</v>
      </c>
      <c r="B1701" s="179">
        <v>2021</v>
      </c>
      <c r="C1701" s="179">
        <v>5</v>
      </c>
      <c r="D1701" s="39" t="str">
        <f t="shared" si="415"/>
        <v>Q1</v>
      </c>
      <c r="E1701" s="13" t="s">
        <v>40</v>
      </c>
      <c r="F1701" s="179">
        <v>2021</v>
      </c>
      <c r="G1701" s="179">
        <v>7</v>
      </c>
      <c r="H1701" s="191"/>
      <c r="I1701" s="39" t="str">
        <f t="shared" si="402"/>
        <v>Q2</v>
      </c>
      <c r="J1701" s="191" t="s">
        <v>1752</v>
      </c>
      <c r="K1701" s="191" t="s">
        <v>1753</v>
      </c>
      <c r="L1701" s="17" t="s">
        <v>78</v>
      </c>
      <c r="M1701" s="13" t="s">
        <v>46</v>
      </c>
      <c r="N1701" s="13">
        <v>1</v>
      </c>
      <c r="O1701" s="13"/>
      <c r="P1701" s="39" t="str">
        <f t="shared" si="403"/>
        <v>MAIN UNIT</v>
      </c>
      <c r="Q1701" s="13" t="s">
        <v>55</v>
      </c>
      <c r="R1701" s="13" t="s">
        <v>48</v>
      </c>
      <c r="S1701" s="13" t="s">
        <v>36</v>
      </c>
      <c r="T1701" s="13" t="s">
        <v>64</v>
      </c>
      <c r="U1701" s="13" t="s">
        <v>65</v>
      </c>
      <c r="V1701" s="13" t="s">
        <v>1754</v>
      </c>
      <c r="W1701" s="13" t="s">
        <v>95</v>
      </c>
      <c r="X1701" s="192">
        <v>17150000</v>
      </c>
      <c r="Y1701" s="196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85">
        <f t="shared" si="404"/>
        <v>200064.86850000001</v>
      </c>
      <c r="AD1701" s="141">
        <v>0.16270000000000001</v>
      </c>
      <c r="AE1701" s="186">
        <f t="shared" si="405"/>
        <v>1</v>
      </c>
      <c r="AF1701" s="186">
        <f>IF(AND(COUNTIFS($J$18:J1701,J1701)=1,AE1701=1),1,"")</f>
        <v>1</v>
      </c>
      <c r="AG1701" s="186">
        <f>IF(C1701="","",IF(AND(COUNTIFS($J$18:J1701,J1701)=1,C1701&lt;&gt;""),1,""))</f>
        <v>1</v>
      </c>
      <c r="AH1701" s="186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214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40</v>
      </c>
      <c r="B1702" s="179">
        <v>2021</v>
      </c>
      <c r="C1702" s="179">
        <v>5</v>
      </c>
      <c r="D1702" s="39" t="str">
        <f t="shared" si="415"/>
        <v>Q1</v>
      </c>
      <c r="E1702" s="13" t="s">
        <v>40</v>
      </c>
      <c r="F1702" s="179">
        <v>2021</v>
      </c>
      <c r="G1702" s="179">
        <v>7</v>
      </c>
      <c r="H1702" s="191"/>
      <c r="I1702" s="39" t="str">
        <f t="shared" si="402"/>
        <v>Q2</v>
      </c>
      <c r="J1702" s="191" t="s">
        <v>1752</v>
      </c>
      <c r="K1702" s="191" t="s">
        <v>1753</v>
      </c>
      <c r="L1702" s="17" t="s">
        <v>54</v>
      </c>
      <c r="M1702" s="13" t="s">
        <v>46</v>
      </c>
      <c r="N1702" s="13">
        <v>1</v>
      </c>
      <c r="O1702" s="13"/>
      <c r="P1702" s="39" t="str">
        <f t="shared" si="403"/>
        <v>MAIN UNIT</v>
      </c>
      <c r="Q1702" s="13" t="s">
        <v>55</v>
      </c>
      <c r="R1702" s="13" t="s">
        <v>48</v>
      </c>
      <c r="S1702" s="13" t="s">
        <v>36</v>
      </c>
      <c r="T1702" s="13" t="s">
        <v>64</v>
      </c>
      <c r="U1702" s="13" t="s">
        <v>65</v>
      </c>
      <c r="V1702" s="13" t="s">
        <v>1754</v>
      </c>
      <c r="W1702" s="13" t="s">
        <v>95</v>
      </c>
      <c r="X1702" s="192">
        <v>9500000</v>
      </c>
      <c r="Y1702" s="196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85">
        <f t="shared" si="404"/>
        <v>110823.10500000001</v>
      </c>
      <c r="AD1702" s="141">
        <v>0.16270000000000001</v>
      </c>
      <c r="AE1702" s="186">
        <f t="shared" si="405"/>
        <v>1</v>
      </c>
      <c r="AF1702" s="186" t="str">
        <f>IF(AND(COUNTIFS($J$18:J1702,J1702)=1,AE1702=1),1,"")</f>
        <v/>
      </c>
      <c r="AG1702" s="186" t="str">
        <f>IF(C1702="","",IF(AND(COUNTIFS($J$18:J1702,J1702)=1,C1702&lt;&gt;""),1,""))</f>
        <v/>
      </c>
      <c r="AH1702" s="186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214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40</v>
      </c>
      <c r="B1703" s="179">
        <v>2021</v>
      </c>
      <c r="C1703" s="179">
        <v>6</v>
      </c>
      <c r="D1703" s="39" t="str">
        <f t="shared" si="415"/>
        <v>Q1</v>
      </c>
      <c r="E1703" s="13" t="s">
        <v>40</v>
      </c>
      <c r="F1703" s="179">
        <v>2021</v>
      </c>
      <c r="G1703" s="179">
        <v>7</v>
      </c>
      <c r="H1703" s="191"/>
      <c r="I1703" s="39" t="str">
        <f t="shared" si="402"/>
        <v>Q2</v>
      </c>
      <c r="J1703" s="191" t="s">
        <v>1755</v>
      </c>
      <c r="K1703" s="191" t="s">
        <v>1123</v>
      </c>
      <c r="L1703" s="17" t="s">
        <v>78</v>
      </c>
      <c r="M1703" s="13" t="s">
        <v>46</v>
      </c>
      <c r="N1703" s="13">
        <v>1</v>
      </c>
      <c r="O1703" s="13"/>
      <c r="P1703" s="39" t="str">
        <f t="shared" si="403"/>
        <v>MAIN UNIT</v>
      </c>
      <c r="Q1703" s="13" t="s">
        <v>47</v>
      </c>
      <c r="R1703" s="13" t="s">
        <v>48</v>
      </c>
      <c r="S1703" s="13" t="s">
        <v>36</v>
      </c>
      <c r="T1703" s="13" t="s">
        <v>64</v>
      </c>
      <c r="U1703" s="13" t="s">
        <v>65</v>
      </c>
      <c r="V1703" s="13" t="s">
        <v>66</v>
      </c>
      <c r="W1703" s="13" t="s">
        <v>95</v>
      </c>
      <c r="X1703" s="192">
        <v>12950000</v>
      </c>
      <c r="Y1703" s="196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85">
        <f t="shared" si="404"/>
        <v>108171.99750000001</v>
      </c>
      <c r="AD1703" s="141">
        <v>0.11650000000000001</v>
      </c>
      <c r="AE1703" s="186">
        <f t="shared" si="405"/>
        <v>0</v>
      </c>
      <c r="AF1703" s="186" t="str">
        <f>IF(AND(COUNTIFS($J$18:J1703,J1703)=1,AE1703=1),1,"")</f>
        <v/>
      </c>
      <c r="AG1703" s="186">
        <f>IF(C1703="","",IF(AND(COUNTIFS($J$18:J1703,J1703)=1,C1703&lt;&gt;""),1,""))</f>
        <v>1</v>
      </c>
      <c r="AH1703" s="186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214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40</v>
      </c>
      <c r="B1704" s="179">
        <v>2021</v>
      </c>
      <c r="C1704" s="179">
        <v>6</v>
      </c>
      <c r="D1704" s="39" t="str">
        <f t="shared" si="415"/>
        <v>Q1</v>
      </c>
      <c r="E1704" s="13" t="s">
        <v>40</v>
      </c>
      <c r="F1704" s="179">
        <v>2021</v>
      </c>
      <c r="G1704" s="179">
        <v>7</v>
      </c>
      <c r="H1704" s="191"/>
      <c r="I1704" s="39" t="str">
        <f t="shared" si="402"/>
        <v>Q2</v>
      </c>
      <c r="J1704" s="191" t="s">
        <v>1755</v>
      </c>
      <c r="K1704" s="191" t="s">
        <v>1123</v>
      </c>
      <c r="L1704" s="17" t="s">
        <v>78</v>
      </c>
      <c r="M1704" s="13" t="s">
        <v>46</v>
      </c>
      <c r="N1704" s="13">
        <v>1</v>
      </c>
      <c r="O1704" s="13"/>
      <c r="P1704" s="39" t="str">
        <f t="shared" si="403"/>
        <v>MAIN UNIT</v>
      </c>
      <c r="Q1704" s="13" t="s">
        <v>47</v>
      </c>
      <c r="R1704" s="13" t="s">
        <v>48</v>
      </c>
      <c r="S1704" s="13" t="s">
        <v>36</v>
      </c>
      <c r="T1704" s="13" t="s">
        <v>64</v>
      </c>
      <c r="U1704" s="13" t="s">
        <v>65</v>
      </c>
      <c r="V1704" s="13" t="s">
        <v>66</v>
      </c>
      <c r="W1704" s="13" t="s">
        <v>95</v>
      </c>
      <c r="X1704" s="192">
        <v>12950000</v>
      </c>
      <c r="Y1704" s="196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85">
        <f t="shared" si="404"/>
        <v>108171.99750000001</v>
      </c>
      <c r="AD1704" s="141">
        <v>0.11650000000000001</v>
      </c>
      <c r="AE1704" s="186">
        <f t="shared" si="405"/>
        <v>0</v>
      </c>
      <c r="AF1704" s="186" t="str">
        <f>IF(AND(COUNTIFS($J$18:J1704,J1704)=1,AE1704=1),1,"")</f>
        <v/>
      </c>
      <c r="AG1704" s="186" t="str">
        <f>IF(C1704="","",IF(AND(COUNTIFS($J$18:J1704,J1704)=1,C1704&lt;&gt;""),1,""))</f>
        <v/>
      </c>
      <c r="AH1704" s="186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214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40</v>
      </c>
      <c r="B1705" s="179">
        <v>2021</v>
      </c>
      <c r="C1705" s="179">
        <v>7</v>
      </c>
      <c r="D1705" s="39" t="str">
        <f t="shared" si="415"/>
        <v>Q2</v>
      </c>
      <c r="E1705" s="13" t="s">
        <v>40</v>
      </c>
      <c r="F1705" s="179">
        <v>2021</v>
      </c>
      <c r="G1705" s="179">
        <v>7</v>
      </c>
      <c r="H1705" s="191"/>
      <c r="I1705" s="39" t="str">
        <f t="shared" si="402"/>
        <v>Q2</v>
      </c>
      <c r="J1705" s="191" t="s">
        <v>1756</v>
      </c>
      <c r="K1705" s="191" t="s">
        <v>1757</v>
      </c>
      <c r="L1705" s="17" t="s">
        <v>78</v>
      </c>
      <c r="M1705" s="13" t="s">
        <v>46</v>
      </c>
      <c r="N1705" s="13">
        <v>1</v>
      </c>
      <c r="O1705" s="13"/>
      <c r="P1705" s="39" t="str">
        <f t="shared" si="403"/>
        <v>MAIN UNIT</v>
      </c>
      <c r="Q1705" s="13" t="s">
        <v>47</v>
      </c>
      <c r="R1705" s="13" t="s">
        <v>48</v>
      </c>
      <c r="S1705" s="13" t="s">
        <v>36</v>
      </c>
      <c r="T1705" s="13" t="s">
        <v>64</v>
      </c>
      <c r="U1705" s="13" t="s">
        <v>65</v>
      </c>
      <c r="V1705" s="13" t="s">
        <v>920</v>
      </c>
      <c r="W1705" s="13" t="s">
        <v>95</v>
      </c>
      <c r="X1705" s="192">
        <v>10325000</v>
      </c>
      <c r="Y1705" s="196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85">
        <f t="shared" si="404"/>
        <v>35682.580499999996</v>
      </c>
      <c r="AD1705" s="141">
        <v>4.82E-2</v>
      </c>
      <c r="AE1705" s="186">
        <f t="shared" si="405"/>
        <v>0</v>
      </c>
      <c r="AF1705" s="186" t="str">
        <f>IF(AND(COUNTIFS($J$18:J1705,J1705)=1,AE1705=1),1,"")</f>
        <v/>
      </c>
      <c r="AG1705" s="186">
        <f>IF(C1705="","",IF(AND(COUNTIFS($J$18:J1705,J1705)=1,C1705&lt;&gt;""),1,""))</f>
        <v>1</v>
      </c>
      <c r="AH1705" s="186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214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40</v>
      </c>
      <c r="B1706" s="179">
        <v>2021</v>
      </c>
      <c r="C1706" s="179">
        <v>7</v>
      </c>
      <c r="D1706" s="39" t="str">
        <f t="shared" si="415"/>
        <v>Q2</v>
      </c>
      <c r="E1706" s="13" t="s">
        <v>40</v>
      </c>
      <c r="F1706" s="179">
        <v>2021</v>
      </c>
      <c r="G1706" s="179">
        <v>7</v>
      </c>
      <c r="H1706" s="191"/>
      <c r="I1706" s="39" t="str">
        <f t="shared" si="402"/>
        <v>Q2</v>
      </c>
      <c r="J1706" s="191" t="s">
        <v>1756</v>
      </c>
      <c r="K1706" s="191" t="s">
        <v>1757</v>
      </c>
      <c r="L1706" s="17" t="s">
        <v>78</v>
      </c>
      <c r="M1706" s="13" t="s">
        <v>46</v>
      </c>
      <c r="N1706" s="13">
        <v>1</v>
      </c>
      <c r="O1706" s="13"/>
      <c r="P1706" s="39" t="str">
        <f t="shared" si="403"/>
        <v>MAIN UNIT</v>
      </c>
      <c r="Q1706" s="13" t="s">
        <v>47</v>
      </c>
      <c r="R1706" s="13" t="s">
        <v>48</v>
      </c>
      <c r="S1706" s="13" t="s">
        <v>36</v>
      </c>
      <c r="T1706" s="13" t="s">
        <v>64</v>
      </c>
      <c r="U1706" s="13" t="s">
        <v>65</v>
      </c>
      <c r="V1706" s="13" t="s">
        <v>920</v>
      </c>
      <c r="W1706" s="13" t="s">
        <v>95</v>
      </c>
      <c r="X1706" s="192">
        <v>10325000</v>
      </c>
      <c r="Y1706" s="196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85">
        <f t="shared" si="404"/>
        <v>35682.580499999996</v>
      </c>
      <c r="AD1706" s="141">
        <v>4.82E-2</v>
      </c>
      <c r="AE1706" s="186">
        <f t="shared" si="405"/>
        <v>0</v>
      </c>
      <c r="AF1706" s="186" t="str">
        <f>IF(AND(COUNTIFS($J$18:J1706,J1706)=1,AE1706=1),1,"")</f>
        <v/>
      </c>
      <c r="AG1706" s="186" t="str">
        <f>IF(C1706="","",IF(AND(COUNTIFS($J$18:J1706,J1706)=1,C1706&lt;&gt;""),1,""))</f>
        <v/>
      </c>
      <c r="AH1706" s="186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214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35</v>
      </c>
      <c r="B1707" s="179">
        <v>2021</v>
      </c>
      <c r="C1707" s="179">
        <v>1</v>
      </c>
      <c r="D1707" s="39" t="str">
        <f t="shared" si="415"/>
        <v>Q4</v>
      </c>
      <c r="E1707" s="13" t="s">
        <v>40</v>
      </c>
      <c r="F1707" s="179">
        <v>2021</v>
      </c>
      <c r="G1707" s="179">
        <v>8</v>
      </c>
      <c r="H1707" s="191"/>
      <c r="I1707" s="39" t="str">
        <f t="shared" si="402"/>
        <v>Q2</v>
      </c>
      <c r="J1707" s="191" t="s">
        <v>1758</v>
      </c>
      <c r="K1707" s="191" t="s">
        <v>68</v>
      </c>
      <c r="L1707" s="17" t="s">
        <v>78</v>
      </c>
      <c r="M1707" s="13" t="s">
        <v>46</v>
      </c>
      <c r="N1707" s="13">
        <v>1</v>
      </c>
      <c r="O1707" s="13"/>
      <c r="P1707" s="39" t="str">
        <f t="shared" si="403"/>
        <v>MAIN UNIT</v>
      </c>
      <c r="Q1707" s="13" t="s">
        <v>47</v>
      </c>
      <c r="R1707" s="13" t="s">
        <v>48</v>
      </c>
      <c r="S1707" s="13" t="s">
        <v>37</v>
      </c>
      <c r="T1707" s="13" t="s">
        <v>69</v>
      </c>
      <c r="U1707" s="13" t="s">
        <v>75</v>
      </c>
      <c r="V1707" s="13" t="s">
        <v>70</v>
      </c>
      <c r="W1707" s="13" t="s">
        <v>50</v>
      </c>
      <c r="X1707" s="192">
        <v>1000000</v>
      </c>
      <c r="Y1707" s="196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85">
        <f t="shared" si="404"/>
        <v>194336.28318584073</v>
      </c>
      <c r="AD1707" s="141">
        <v>0.183</v>
      </c>
      <c r="AE1707" s="186">
        <f t="shared" si="405"/>
        <v>0</v>
      </c>
      <c r="AF1707" s="186" t="str">
        <f>IF(AND(COUNTIFS($J$18:J1707,J1707)=1,AE1707=1),1,"")</f>
        <v/>
      </c>
      <c r="AG1707" s="186">
        <f>IF(C1707="","",IF(AND(COUNTIFS($J$18:J1707,J1707)=1,C1707&lt;&gt;""),1,""))</f>
        <v>1</v>
      </c>
      <c r="AH1707" s="186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214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35</v>
      </c>
      <c r="B1708" s="179">
        <v>2021</v>
      </c>
      <c r="C1708" s="179">
        <v>3</v>
      </c>
      <c r="D1708" s="39" t="str">
        <f t="shared" si="415"/>
        <v>Q4</v>
      </c>
      <c r="E1708" s="13" t="s">
        <v>40</v>
      </c>
      <c r="F1708" s="179">
        <v>2021</v>
      </c>
      <c r="G1708" s="179">
        <v>8</v>
      </c>
      <c r="H1708" s="191"/>
      <c r="I1708" s="39" t="str">
        <f t="shared" si="402"/>
        <v>Q2</v>
      </c>
      <c r="J1708" s="191" t="s">
        <v>1759</v>
      </c>
      <c r="K1708" s="191" t="s">
        <v>1760</v>
      </c>
      <c r="L1708" s="17" t="s">
        <v>78</v>
      </c>
      <c r="M1708" s="13" t="s">
        <v>46</v>
      </c>
      <c r="N1708" s="13">
        <v>1</v>
      </c>
      <c r="O1708" s="13"/>
      <c r="P1708" s="39" t="str">
        <f t="shared" si="403"/>
        <v>MAIN UNIT</v>
      </c>
      <c r="Q1708" s="13" t="s">
        <v>47</v>
      </c>
      <c r="R1708" s="13" t="s">
        <v>48</v>
      </c>
      <c r="S1708" s="13" t="s">
        <v>36</v>
      </c>
      <c r="T1708" s="13" t="s">
        <v>64</v>
      </c>
      <c r="U1708" s="13" t="s">
        <v>65</v>
      </c>
      <c r="V1708" s="13" t="s">
        <v>1430</v>
      </c>
      <c r="W1708" s="13" t="s">
        <v>95</v>
      </c>
      <c r="X1708" s="192">
        <v>13200000</v>
      </c>
      <c r="Y1708" s="196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85">
        <f t="shared" si="404"/>
        <v>84386.544000000009</v>
      </c>
      <c r="AD1708" s="141">
        <v>8.8300000000000003E-2</v>
      </c>
      <c r="AE1708" s="186">
        <f t="shared" si="405"/>
        <v>0</v>
      </c>
      <c r="AF1708" s="186" t="str">
        <f>IF(AND(COUNTIFS($J$18:J1708,J1708)=1,AE1708=1),1,"")</f>
        <v/>
      </c>
      <c r="AG1708" s="186">
        <f>IF(C1708="","",IF(AND(COUNTIFS($J$18:J1708,J1708)=1,C1708&lt;&gt;""),1,""))</f>
        <v>1</v>
      </c>
      <c r="AH1708" s="186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214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35</v>
      </c>
      <c r="B1709" s="179">
        <v>2021</v>
      </c>
      <c r="C1709" s="179">
        <v>3</v>
      </c>
      <c r="D1709" s="39" t="str">
        <f t="shared" si="415"/>
        <v>Q4</v>
      </c>
      <c r="E1709" s="13" t="s">
        <v>40</v>
      </c>
      <c r="F1709" s="179">
        <v>2021</v>
      </c>
      <c r="G1709" s="179">
        <v>8</v>
      </c>
      <c r="H1709" s="191"/>
      <c r="I1709" s="39" t="str">
        <f t="shared" si="402"/>
        <v>Q2</v>
      </c>
      <c r="J1709" s="191" t="s">
        <v>1759</v>
      </c>
      <c r="K1709" s="191" t="s">
        <v>1760</v>
      </c>
      <c r="L1709" s="17" t="s">
        <v>78</v>
      </c>
      <c r="M1709" s="13" t="s">
        <v>46</v>
      </c>
      <c r="N1709" s="13">
        <v>1</v>
      </c>
      <c r="O1709" s="13"/>
      <c r="P1709" s="39" t="str">
        <f t="shared" si="403"/>
        <v>MAIN UNIT</v>
      </c>
      <c r="Q1709" s="13" t="s">
        <v>47</v>
      </c>
      <c r="R1709" s="13" t="s">
        <v>48</v>
      </c>
      <c r="S1709" s="13" t="s">
        <v>36</v>
      </c>
      <c r="T1709" s="13" t="s">
        <v>64</v>
      </c>
      <c r="U1709" s="13" t="s">
        <v>65</v>
      </c>
      <c r="V1709" s="13" t="s">
        <v>1430</v>
      </c>
      <c r="W1709" s="13" t="s">
        <v>95</v>
      </c>
      <c r="X1709" s="192">
        <v>13200000</v>
      </c>
      <c r="Y1709" s="196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85">
        <f t="shared" si="404"/>
        <v>84386.544000000009</v>
      </c>
      <c r="AD1709" s="141">
        <v>8.8300000000000003E-2</v>
      </c>
      <c r="AE1709" s="186">
        <f t="shared" si="405"/>
        <v>0</v>
      </c>
      <c r="AF1709" s="186" t="str">
        <f>IF(AND(COUNTIFS($J$18:J1709,J1709)=1,AE1709=1),1,"")</f>
        <v/>
      </c>
      <c r="AG1709" s="186" t="str">
        <f>IF(C1709="","",IF(AND(COUNTIFS($J$18:J1709,J1709)=1,C1709&lt;&gt;""),1,""))</f>
        <v/>
      </c>
      <c r="AH1709" s="186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214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35</v>
      </c>
      <c r="B1710" s="179">
        <v>2021</v>
      </c>
      <c r="C1710" s="179">
        <v>3</v>
      </c>
      <c r="D1710" s="39" t="str">
        <f t="shared" si="415"/>
        <v>Q4</v>
      </c>
      <c r="E1710" s="13" t="s">
        <v>40</v>
      </c>
      <c r="F1710" s="179">
        <v>2021</v>
      </c>
      <c r="G1710" s="179">
        <v>8</v>
      </c>
      <c r="H1710" s="191"/>
      <c r="I1710" s="39" t="str">
        <f t="shared" si="402"/>
        <v>Q2</v>
      </c>
      <c r="J1710" s="191" t="s">
        <v>1759</v>
      </c>
      <c r="K1710" s="191" t="s">
        <v>1760</v>
      </c>
      <c r="L1710" s="17" t="s">
        <v>78</v>
      </c>
      <c r="M1710" s="13" t="s">
        <v>46</v>
      </c>
      <c r="N1710" s="13">
        <v>1</v>
      </c>
      <c r="O1710" s="13"/>
      <c r="P1710" s="39" t="str">
        <f t="shared" si="403"/>
        <v>MAIN UNIT</v>
      </c>
      <c r="Q1710" s="13" t="s">
        <v>47</v>
      </c>
      <c r="R1710" s="13" t="s">
        <v>48</v>
      </c>
      <c r="S1710" s="13" t="s">
        <v>36</v>
      </c>
      <c r="T1710" s="13" t="s">
        <v>64</v>
      </c>
      <c r="U1710" s="13" t="s">
        <v>65</v>
      </c>
      <c r="V1710" s="13" t="s">
        <v>1430</v>
      </c>
      <c r="W1710" s="13" t="s">
        <v>95</v>
      </c>
      <c r="X1710" s="192">
        <v>13200000</v>
      </c>
      <c r="Y1710" s="196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85">
        <f t="shared" si="404"/>
        <v>84386.544000000009</v>
      </c>
      <c r="AD1710" s="141">
        <v>8.8300000000000003E-2</v>
      </c>
      <c r="AE1710" s="186">
        <f t="shared" si="405"/>
        <v>0</v>
      </c>
      <c r="AF1710" s="186" t="str">
        <f>IF(AND(COUNTIFS($J$18:J1710,J1710)=1,AE1710=1),1,"")</f>
        <v/>
      </c>
      <c r="AG1710" s="186" t="str">
        <f>IF(C1710="","",IF(AND(COUNTIFS($J$18:J1710,J1710)=1,C1710&lt;&gt;""),1,""))</f>
        <v/>
      </c>
      <c r="AH1710" s="186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214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40</v>
      </c>
      <c r="B1711" s="179">
        <v>2021</v>
      </c>
      <c r="C1711" s="179">
        <v>4</v>
      </c>
      <c r="D1711" s="39" t="str">
        <f t="shared" si="415"/>
        <v>Q1</v>
      </c>
      <c r="E1711" s="13" t="s">
        <v>40</v>
      </c>
      <c r="F1711" s="179">
        <v>2021</v>
      </c>
      <c r="G1711" s="179">
        <v>8</v>
      </c>
      <c r="H1711" s="191"/>
      <c r="I1711" s="39" t="str">
        <f t="shared" si="402"/>
        <v>Q2</v>
      </c>
      <c r="J1711" s="191" t="s">
        <v>1740</v>
      </c>
      <c r="K1711" s="191" t="s">
        <v>1741</v>
      </c>
      <c r="L1711" s="17" t="s">
        <v>271</v>
      </c>
      <c r="M1711" s="13" t="s">
        <v>46</v>
      </c>
      <c r="N1711" s="13">
        <v>1</v>
      </c>
      <c r="O1711" s="13"/>
      <c r="P1711" s="39" t="str">
        <f t="shared" si="403"/>
        <v>MAIN UNIT</v>
      </c>
      <c r="Q1711" s="13" t="s">
        <v>55</v>
      </c>
      <c r="R1711" s="13" t="s">
        <v>48</v>
      </c>
      <c r="S1711" s="13" t="s">
        <v>36</v>
      </c>
      <c r="T1711" s="13" t="s">
        <v>64</v>
      </c>
      <c r="U1711" s="13" t="s">
        <v>65</v>
      </c>
      <c r="V1711" s="13" t="s">
        <v>66</v>
      </c>
      <c r="W1711" s="13" t="s">
        <v>95</v>
      </c>
      <c r="X1711" s="192">
        <v>25000000</v>
      </c>
      <c r="Y1711" s="196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85">
        <f t="shared" si="404"/>
        <v>386073.00000000006</v>
      </c>
      <c r="AD1711" s="141">
        <v>0.21329999999999999</v>
      </c>
      <c r="AE1711" s="186">
        <f t="shared" si="405"/>
        <v>1</v>
      </c>
      <c r="AF1711" s="186" t="str">
        <f>IF(AND(COUNTIFS($J$18:J1711,J1711)=1,AE1711=1),1,"")</f>
        <v/>
      </c>
      <c r="AG1711" s="186" t="str">
        <f>IF(C1711="","",IF(AND(COUNTIFS($J$18:J1711,J1711)=1,C1711&lt;&gt;""),1,""))</f>
        <v/>
      </c>
      <c r="AH1711" s="186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214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40</v>
      </c>
      <c r="B1712" s="179">
        <v>2021</v>
      </c>
      <c r="C1712" s="179">
        <v>4</v>
      </c>
      <c r="D1712" s="39" t="str">
        <f t="shared" si="415"/>
        <v>Q1</v>
      </c>
      <c r="E1712" s="13" t="s">
        <v>40</v>
      </c>
      <c r="F1712" s="179">
        <v>2021</v>
      </c>
      <c r="G1712" s="179">
        <v>8</v>
      </c>
      <c r="H1712" s="191"/>
      <c r="I1712" s="39" t="str">
        <f t="shared" si="402"/>
        <v>Q2</v>
      </c>
      <c r="J1712" s="191" t="s">
        <v>1740</v>
      </c>
      <c r="K1712" s="191" t="s">
        <v>1741</v>
      </c>
      <c r="L1712" s="17" t="s">
        <v>271</v>
      </c>
      <c r="M1712" s="13" t="s">
        <v>46</v>
      </c>
      <c r="N1712" s="13">
        <v>1</v>
      </c>
      <c r="O1712" s="13"/>
      <c r="P1712" s="39" t="str">
        <f t="shared" si="403"/>
        <v>MAIN UNIT</v>
      </c>
      <c r="Q1712" s="13" t="s">
        <v>55</v>
      </c>
      <c r="R1712" s="13" t="s">
        <v>48</v>
      </c>
      <c r="S1712" s="13" t="s">
        <v>36</v>
      </c>
      <c r="T1712" s="13" t="s">
        <v>64</v>
      </c>
      <c r="U1712" s="13" t="s">
        <v>65</v>
      </c>
      <c r="V1712" s="13" t="s">
        <v>66</v>
      </c>
      <c r="W1712" s="13" t="s">
        <v>95</v>
      </c>
      <c r="X1712" s="192">
        <v>25000000</v>
      </c>
      <c r="Y1712" s="196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85">
        <f t="shared" si="404"/>
        <v>386073.00000000006</v>
      </c>
      <c r="AD1712" s="141">
        <v>0.21329999999999999</v>
      </c>
      <c r="AE1712" s="186">
        <f t="shared" si="405"/>
        <v>1</v>
      </c>
      <c r="AF1712" s="186" t="str">
        <f>IF(AND(COUNTIFS($J$18:J1712,J1712)=1,AE1712=1),1,"")</f>
        <v/>
      </c>
      <c r="AG1712" s="186" t="str">
        <f>IF(C1712="","",IF(AND(COUNTIFS($J$18:J1712,J1712)=1,C1712&lt;&gt;""),1,""))</f>
        <v/>
      </c>
      <c r="AH1712" s="186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214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40</v>
      </c>
      <c r="B1713" s="179">
        <v>2021</v>
      </c>
      <c r="C1713" s="179">
        <v>4</v>
      </c>
      <c r="D1713" s="39" t="str">
        <f t="shared" si="415"/>
        <v>Q1</v>
      </c>
      <c r="E1713" s="13" t="s">
        <v>40</v>
      </c>
      <c r="F1713" s="179">
        <v>2021</v>
      </c>
      <c r="G1713" s="179">
        <v>8</v>
      </c>
      <c r="H1713" s="191"/>
      <c r="I1713" s="39" t="str">
        <f t="shared" si="402"/>
        <v>Q2</v>
      </c>
      <c r="J1713" s="191" t="s">
        <v>1740</v>
      </c>
      <c r="K1713" s="191" t="s">
        <v>1741</v>
      </c>
      <c r="L1713" s="17" t="s">
        <v>78</v>
      </c>
      <c r="M1713" s="13" t="s">
        <v>46</v>
      </c>
      <c r="N1713" s="13">
        <v>1</v>
      </c>
      <c r="O1713" s="13"/>
      <c r="P1713" s="39" t="str">
        <f t="shared" si="403"/>
        <v>MAIN UNIT</v>
      </c>
      <c r="Q1713" s="13" t="s">
        <v>55</v>
      </c>
      <c r="R1713" s="13" t="s">
        <v>48</v>
      </c>
      <c r="S1713" s="13" t="s">
        <v>36</v>
      </c>
      <c r="T1713" s="13" t="s">
        <v>64</v>
      </c>
      <c r="U1713" s="13" t="s">
        <v>65</v>
      </c>
      <c r="V1713" s="13" t="s">
        <v>66</v>
      </c>
      <c r="W1713" s="13" t="s">
        <v>95</v>
      </c>
      <c r="X1713" s="192">
        <v>20300000</v>
      </c>
      <c r="Y1713" s="196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85">
        <f t="shared" si="404"/>
        <v>313491.27600000001</v>
      </c>
      <c r="AD1713" s="141">
        <v>0.21329999999999999</v>
      </c>
      <c r="AE1713" s="186">
        <f t="shared" si="405"/>
        <v>1</v>
      </c>
      <c r="AF1713" s="186" t="str">
        <f>IF(AND(COUNTIFS($J$18:J1713,J1713)=1,AE1713=1),1,"")</f>
        <v/>
      </c>
      <c r="AG1713" s="186" t="str">
        <f>IF(C1713="","",IF(AND(COUNTIFS($J$18:J1713,J1713)=1,C1713&lt;&gt;""),1,""))</f>
        <v/>
      </c>
      <c r="AH1713" s="186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214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40</v>
      </c>
      <c r="B1714" s="179">
        <v>2021</v>
      </c>
      <c r="C1714" s="179">
        <v>4</v>
      </c>
      <c r="D1714" s="39" t="str">
        <f t="shared" si="415"/>
        <v>Q1</v>
      </c>
      <c r="E1714" s="13" t="s">
        <v>40</v>
      </c>
      <c r="F1714" s="179">
        <v>2021</v>
      </c>
      <c r="G1714" s="179">
        <v>8</v>
      </c>
      <c r="H1714" s="191"/>
      <c r="I1714" s="39" t="str">
        <f t="shared" si="402"/>
        <v>Q2</v>
      </c>
      <c r="J1714" s="191" t="s">
        <v>1740</v>
      </c>
      <c r="K1714" s="191" t="s">
        <v>1741</v>
      </c>
      <c r="L1714" s="17" t="s">
        <v>78</v>
      </c>
      <c r="M1714" s="13" t="s">
        <v>46</v>
      </c>
      <c r="N1714" s="13">
        <v>1</v>
      </c>
      <c r="O1714" s="13"/>
      <c r="P1714" s="39" t="str">
        <f t="shared" si="403"/>
        <v>MAIN UNIT</v>
      </c>
      <c r="Q1714" s="13" t="s">
        <v>55</v>
      </c>
      <c r="R1714" s="13" t="s">
        <v>48</v>
      </c>
      <c r="S1714" s="13" t="s">
        <v>36</v>
      </c>
      <c r="T1714" s="13" t="s">
        <v>64</v>
      </c>
      <c r="U1714" s="13" t="s">
        <v>65</v>
      </c>
      <c r="V1714" s="13" t="s">
        <v>66</v>
      </c>
      <c r="W1714" s="13" t="s">
        <v>95</v>
      </c>
      <c r="X1714" s="192">
        <v>20300000</v>
      </c>
      <c r="Y1714" s="196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85">
        <f t="shared" si="404"/>
        <v>313491.27600000001</v>
      </c>
      <c r="AD1714" s="141">
        <v>0.21329999999999999</v>
      </c>
      <c r="AE1714" s="186">
        <f t="shared" si="405"/>
        <v>1</v>
      </c>
      <c r="AF1714" s="186" t="str">
        <f>IF(AND(COUNTIFS($J$18:J1714,J1714)=1,AE1714=1),1,"")</f>
        <v/>
      </c>
      <c r="AG1714" s="186" t="str">
        <f>IF(C1714="","",IF(AND(COUNTIFS($J$18:J1714,J1714)=1,C1714&lt;&gt;""),1,""))</f>
        <v/>
      </c>
      <c r="AH1714" s="186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214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40</v>
      </c>
      <c r="B1715" s="179">
        <v>2021</v>
      </c>
      <c r="C1715" s="179">
        <v>4</v>
      </c>
      <c r="D1715" s="39" t="str">
        <f t="shared" si="415"/>
        <v>Q1</v>
      </c>
      <c r="E1715" s="13" t="s">
        <v>40</v>
      </c>
      <c r="F1715" s="179">
        <v>2021</v>
      </c>
      <c r="G1715" s="179">
        <v>8</v>
      </c>
      <c r="H1715" s="191"/>
      <c r="I1715" s="39" t="str">
        <f t="shared" si="402"/>
        <v>Q2</v>
      </c>
      <c r="J1715" s="191" t="s">
        <v>1740</v>
      </c>
      <c r="K1715" s="191" t="s">
        <v>1741</v>
      </c>
      <c r="L1715" s="17" t="s">
        <v>78</v>
      </c>
      <c r="M1715" s="13" t="s">
        <v>46</v>
      </c>
      <c r="N1715" s="13">
        <v>1</v>
      </c>
      <c r="O1715" s="13"/>
      <c r="P1715" s="39" t="str">
        <f t="shared" si="403"/>
        <v>MAIN UNIT</v>
      </c>
      <c r="Q1715" s="13" t="s">
        <v>55</v>
      </c>
      <c r="R1715" s="13" t="s">
        <v>48</v>
      </c>
      <c r="S1715" s="13" t="s">
        <v>36</v>
      </c>
      <c r="T1715" s="13" t="s">
        <v>64</v>
      </c>
      <c r="U1715" s="13" t="s">
        <v>65</v>
      </c>
      <c r="V1715" s="13" t="s">
        <v>66</v>
      </c>
      <c r="W1715" s="13" t="s">
        <v>95</v>
      </c>
      <c r="X1715" s="192">
        <v>20300000</v>
      </c>
      <c r="Y1715" s="196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85">
        <f t="shared" si="404"/>
        <v>313491.27600000001</v>
      </c>
      <c r="AD1715" s="141">
        <v>0.21329999999999999</v>
      </c>
      <c r="AE1715" s="186">
        <f t="shared" si="405"/>
        <v>1</v>
      </c>
      <c r="AF1715" s="186" t="str">
        <f>IF(AND(COUNTIFS($J$18:J1715,J1715)=1,AE1715=1),1,"")</f>
        <v/>
      </c>
      <c r="AG1715" s="186" t="str">
        <f>IF(C1715="","",IF(AND(COUNTIFS($J$18:J1715,J1715)=1,C1715&lt;&gt;""),1,""))</f>
        <v/>
      </c>
      <c r="AH1715" s="186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214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40</v>
      </c>
      <c r="B1716" s="179">
        <v>2021</v>
      </c>
      <c r="C1716" s="179">
        <v>4</v>
      </c>
      <c r="D1716" s="39" t="str">
        <f t="shared" si="415"/>
        <v>Q1</v>
      </c>
      <c r="E1716" s="13" t="s">
        <v>40</v>
      </c>
      <c r="F1716" s="179">
        <v>2021</v>
      </c>
      <c r="G1716" s="179">
        <v>8</v>
      </c>
      <c r="H1716" s="191"/>
      <c r="I1716" s="39" t="str">
        <f t="shared" si="402"/>
        <v>Q2</v>
      </c>
      <c r="J1716" s="191" t="s">
        <v>1740</v>
      </c>
      <c r="K1716" s="191" t="s">
        <v>1741</v>
      </c>
      <c r="L1716" s="17" t="s">
        <v>78</v>
      </c>
      <c r="M1716" s="13" t="s">
        <v>46</v>
      </c>
      <c r="N1716" s="13">
        <v>1</v>
      </c>
      <c r="O1716" s="13"/>
      <c r="P1716" s="39" t="str">
        <f t="shared" si="403"/>
        <v>MAIN UNIT</v>
      </c>
      <c r="Q1716" s="13" t="s">
        <v>55</v>
      </c>
      <c r="R1716" s="13" t="s">
        <v>48</v>
      </c>
      <c r="S1716" s="13" t="s">
        <v>36</v>
      </c>
      <c r="T1716" s="13" t="s">
        <v>64</v>
      </c>
      <c r="U1716" s="13" t="s">
        <v>65</v>
      </c>
      <c r="V1716" s="13" t="s">
        <v>66</v>
      </c>
      <c r="W1716" s="13" t="s">
        <v>95</v>
      </c>
      <c r="X1716" s="192">
        <v>20300000</v>
      </c>
      <c r="Y1716" s="196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85">
        <f t="shared" si="404"/>
        <v>313491.27600000001</v>
      </c>
      <c r="AD1716" s="141">
        <v>0.21329999999999999</v>
      </c>
      <c r="AE1716" s="186">
        <f t="shared" si="405"/>
        <v>1</v>
      </c>
      <c r="AF1716" s="186" t="str">
        <f>IF(AND(COUNTIFS($J$18:J1716,J1716)=1,AE1716=1),1,"")</f>
        <v/>
      </c>
      <c r="AG1716" s="186" t="str">
        <f>IF(C1716="","",IF(AND(COUNTIFS($J$18:J1716,J1716)=1,C1716&lt;&gt;""),1,""))</f>
        <v/>
      </c>
      <c r="AH1716" s="186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214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40</v>
      </c>
      <c r="B1717" s="179">
        <v>2021</v>
      </c>
      <c r="C1717" s="179">
        <v>4</v>
      </c>
      <c r="D1717" s="39" t="str">
        <f t="shared" si="415"/>
        <v>Q1</v>
      </c>
      <c r="E1717" s="13" t="s">
        <v>40</v>
      </c>
      <c r="F1717" s="179">
        <v>2021</v>
      </c>
      <c r="G1717" s="179">
        <v>8</v>
      </c>
      <c r="H1717" s="191"/>
      <c r="I1717" s="39" t="str">
        <f t="shared" si="402"/>
        <v>Q2</v>
      </c>
      <c r="J1717" s="191" t="s">
        <v>1740</v>
      </c>
      <c r="K1717" s="191" t="s">
        <v>1741</v>
      </c>
      <c r="L1717" s="17" t="s">
        <v>78</v>
      </c>
      <c r="M1717" s="13" t="s">
        <v>46</v>
      </c>
      <c r="N1717" s="13">
        <v>1</v>
      </c>
      <c r="O1717" s="13"/>
      <c r="P1717" s="39" t="str">
        <f t="shared" si="403"/>
        <v>MAIN UNIT</v>
      </c>
      <c r="Q1717" s="13" t="s">
        <v>55</v>
      </c>
      <c r="R1717" s="13" t="s">
        <v>48</v>
      </c>
      <c r="S1717" s="13" t="s">
        <v>36</v>
      </c>
      <c r="T1717" s="13" t="s">
        <v>64</v>
      </c>
      <c r="U1717" s="13" t="s">
        <v>65</v>
      </c>
      <c r="V1717" s="13" t="s">
        <v>66</v>
      </c>
      <c r="W1717" s="13" t="s">
        <v>95</v>
      </c>
      <c r="X1717" s="192">
        <v>20300000</v>
      </c>
      <c r="Y1717" s="196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85">
        <f t="shared" si="404"/>
        <v>313491.27600000001</v>
      </c>
      <c r="AD1717" s="141">
        <v>0.21329999999999999</v>
      </c>
      <c r="AE1717" s="186">
        <f t="shared" si="405"/>
        <v>1</v>
      </c>
      <c r="AF1717" s="186" t="str">
        <f>IF(AND(COUNTIFS($J$18:J1717,J1717)=1,AE1717=1),1,"")</f>
        <v/>
      </c>
      <c r="AG1717" s="186" t="str">
        <f>IF(C1717="","",IF(AND(COUNTIFS($J$18:J1717,J1717)=1,C1717&lt;&gt;""),1,""))</f>
        <v/>
      </c>
      <c r="AH1717" s="186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214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40</v>
      </c>
      <c r="B1718" s="179">
        <v>2021</v>
      </c>
      <c r="C1718" s="179">
        <v>4</v>
      </c>
      <c r="D1718" s="39" t="str">
        <f t="shared" si="415"/>
        <v>Q1</v>
      </c>
      <c r="E1718" s="13" t="s">
        <v>40</v>
      </c>
      <c r="F1718" s="179">
        <v>2021</v>
      </c>
      <c r="G1718" s="179">
        <v>8</v>
      </c>
      <c r="H1718" s="191"/>
      <c r="I1718" s="39" t="str">
        <f t="shared" si="402"/>
        <v>Q2</v>
      </c>
      <c r="J1718" s="191" t="s">
        <v>1740</v>
      </c>
      <c r="K1718" s="191" t="s">
        <v>1741</v>
      </c>
      <c r="L1718" s="17" t="s">
        <v>78</v>
      </c>
      <c r="M1718" s="13" t="s">
        <v>46</v>
      </c>
      <c r="N1718" s="13">
        <v>1</v>
      </c>
      <c r="O1718" s="13"/>
      <c r="P1718" s="39" t="str">
        <f t="shared" si="403"/>
        <v>MAIN UNIT</v>
      </c>
      <c r="Q1718" s="13" t="s">
        <v>55</v>
      </c>
      <c r="R1718" s="13" t="s">
        <v>48</v>
      </c>
      <c r="S1718" s="13" t="s">
        <v>36</v>
      </c>
      <c r="T1718" s="13" t="s">
        <v>64</v>
      </c>
      <c r="U1718" s="13" t="s">
        <v>65</v>
      </c>
      <c r="V1718" s="13" t="s">
        <v>66</v>
      </c>
      <c r="W1718" s="13" t="s">
        <v>95</v>
      </c>
      <c r="X1718" s="192">
        <v>20300000</v>
      </c>
      <c r="Y1718" s="196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85">
        <f t="shared" si="404"/>
        <v>313491.27600000001</v>
      </c>
      <c r="AD1718" s="141">
        <v>0.21329999999999999</v>
      </c>
      <c r="AE1718" s="186">
        <f t="shared" si="405"/>
        <v>1</v>
      </c>
      <c r="AF1718" s="186" t="str">
        <f>IF(AND(COUNTIFS($J$18:J1718,J1718)=1,AE1718=1),1,"")</f>
        <v/>
      </c>
      <c r="AG1718" s="186" t="str">
        <f>IF(C1718="","",IF(AND(COUNTIFS($J$18:J1718,J1718)=1,C1718&lt;&gt;""),1,""))</f>
        <v/>
      </c>
      <c r="AH1718" s="186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214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40</v>
      </c>
      <c r="B1719" s="179">
        <v>2021</v>
      </c>
      <c r="C1719" s="179">
        <v>4</v>
      </c>
      <c r="D1719" s="39" t="str">
        <f t="shared" si="415"/>
        <v>Q1</v>
      </c>
      <c r="E1719" s="13" t="s">
        <v>40</v>
      </c>
      <c r="F1719" s="179">
        <v>2021</v>
      </c>
      <c r="G1719" s="179">
        <v>8</v>
      </c>
      <c r="H1719" s="191"/>
      <c r="I1719" s="39" t="str">
        <f t="shared" si="402"/>
        <v>Q2</v>
      </c>
      <c r="J1719" s="191" t="s">
        <v>1761</v>
      </c>
      <c r="K1719" s="191" t="s">
        <v>1762</v>
      </c>
      <c r="L1719" s="17" t="s">
        <v>78</v>
      </c>
      <c r="M1719" s="13" t="s">
        <v>46</v>
      </c>
      <c r="N1719" s="13">
        <v>1</v>
      </c>
      <c r="O1719" s="13"/>
      <c r="P1719" s="39" t="str">
        <f t="shared" si="403"/>
        <v>MAIN UNIT</v>
      </c>
      <c r="Q1719" s="13" t="s">
        <v>55</v>
      </c>
      <c r="R1719" s="13" t="s">
        <v>48</v>
      </c>
      <c r="S1719" s="13" t="s">
        <v>36</v>
      </c>
      <c r="T1719" s="13" t="s">
        <v>64</v>
      </c>
      <c r="U1719" s="13" t="s">
        <v>65</v>
      </c>
      <c r="V1719" s="13" t="s">
        <v>288</v>
      </c>
      <c r="W1719" s="13" t="s">
        <v>50</v>
      </c>
      <c r="X1719" s="192">
        <v>906000</v>
      </c>
      <c r="Y1719" s="196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85">
        <f t="shared" si="404"/>
        <v>101792.70796460178</v>
      </c>
      <c r="AD1719" s="141">
        <v>0.10580000000000001</v>
      </c>
      <c r="AE1719" s="186">
        <f t="shared" si="405"/>
        <v>1</v>
      </c>
      <c r="AF1719" s="186">
        <f>IF(AND(COUNTIFS($J$18:J1719,J1719)=1,AE1719=1),1,"")</f>
        <v>1</v>
      </c>
      <c r="AG1719" s="186">
        <f>IF(C1719="","",IF(AND(COUNTIFS($J$18:J1719,J1719)=1,C1719&lt;&gt;""),1,""))</f>
        <v>1</v>
      </c>
      <c r="AH1719" s="186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214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40</v>
      </c>
      <c r="B1720" s="179">
        <v>2021</v>
      </c>
      <c r="C1720" s="179">
        <v>4</v>
      </c>
      <c r="D1720" s="39" t="str">
        <f t="shared" si="415"/>
        <v>Q1</v>
      </c>
      <c r="E1720" s="13" t="s">
        <v>40</v>
      </c>
      <c r="F1720" s="179">
        <v>2021</v>
      </c>
      <c r="G1720" s="179">
        <v>8</v>
      </c>
      <c r="H1720" s="191"/>
      <c r="I1720" s="39" t="str">
        <f t="shared" si="402"/>
        <v>Q2</v>
      </c>
      <c r="J1720" s="191" t="s">
        <v>1763</v>
      </c>
      <c r="K1720" s="191" t="s">
        <v>1764</v>
      </c>
      <c r="L1720" s="17" t="s">
        <v>78</v>
      </c>
      <c r="M1720" s="13" t="s">
        <v>46</v>
      </c>
      <c r="N1720" s="13">
        <v>1</v>
      </c>
      <c r="O1720" s="13"/>
      <c r="P1720" s="39" t="str">
        <f t="shared" si="403"/>
        <v>MAIN UNIT</v>
      </c>
      <c r="Q1720" s="13" t="s">
        <v>55</v>
      </c>
      <c r="R1720" s="13" t="s">
        <v>48</v>
      </c>
      <c r="S1720" s="13" t="s">
        <v>36</v>
      </c>
      <c r="T1720" s="13" t="s">
        <v>64</v>
      </c>
      <c r="U1720" s="13" t="s">
        <v>65</v>
      </c>
      <c r="V1720" s="13" t="s">
        <v>108</v>
      </c>
      <c r="W1720" s="13" t="s">
        <v>95</v>
      </c>
      <c r="X1720" s="192">
        <v>15000000</v>
      </c>
      <c r="Y1720" s="196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85">
        <f t="shared" si="404"/>
        <v>141288.6</v>
      </c>
      <c r="AD1720" s="141">
        <v>0.13009999999999999</v>
      </c>
      <c r="AE1720" s="186">
        <f t="shared" si="405"/>
        <v>1</v>
      </c>
      <c r="AF1720" s="186">
        <f>IF(AND(COUNTIFS($J$18:J1720,J1720)=1,AE1720=1),1,"")</f>
        <v>1</v>
      </c>
      <c r="AG1720" s="186">
        <f>IF(C1720="","",IF(AND(COUNTIFS($J$18:J1720,J1720)=1,C1720&lt;&gt;""),1,""))</f>
        <v>1</v>
      </c>
      <c r="AH1720" s="186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214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40</v>
      </c>
      <c r="B1721" s="179">
        <v>2021</v>
      </c>
      <c r="C1721" s="179">
        <v>4</v>
      </c>
      <c r="D1721" s="39" t="str">
        <f t="shared" si="415"/>
        <v>Q1</v>
      </c>
      <c r="E1721" s="13" t="s">
        <v>40</v>
      </c>
      <c r="F1721" s="179">
        <v>2021</v>
      </c>
      <c r="G1721" s="179">
        <v>8</v>
      </c>
      <c r="H1721" s="191"/>
      <c r="I1721" s="39" t="str">
        <f t="shared" si="402"/>
        <v>Q2</v>
      </c>
      <c r="J1721" s="191" t="s">
        <v>1765</v>
      </c>
      <c r="K1721" s="191" t="s">
        <v>1766</v>
      </c>
      <c r="L1721" s="17" t="s">
        <v>78</v>
      </c>
      <c r="M1721" s="13" t="s">
        <v>46</v>
      </c>
      <c r="N1721" s="13">
        <v>1</v>
      </c>
      <c r="O1721" s="13"/>
      <c r="P1721" s="39" t="str">
        <f t="shared" si="403"/>
        <v>MAIN UNIT</v>
      </c>
      <c r="Q1721" s="13" t="s">
        <v>55</v>
      </c>
      <c r="R1721" s="13" t="s">
        <v>48</v>
      </c>
      <c r="S1721" s="13" t="s">
        <v>36</v>
      </c>
      <c r="T1721" s="13" t="s">
        <v>64</v>
      </c>
      <c r="U1721" s="13" t="s">
        <v>65</v>
      </c>
      <c r="V1721" s="13" t="s">
        <v>113</v>
      </c>
      <c r="W1721" s="13" t="s">
        <v>95</v>
      </c>
      <c r="X1721" s="192">
        <v>11000000</v>
      </c>
      <c r="Y1721" s="196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85">
        <f t="shared" si="404"/>
        <v>83303.440000000017</v>
      </c>
      <c r="AD1721" s="141">
        <v>0.1046</v>
      </c>
      <c r="AE1721" s="186">
        <f t="shared" si="405"/>
        <v>1</v>
      </c>
      <c r="AF1721" s="186">
        <f>IF(AND(COUNTIFS($J$18:J1721,J1721)=1,AE1721=1),1,"")</f>
        <v>1</v>
      </c>
      <c r="AG1721" s="186">
        <f>IF(C1721="","",IF(AND(COUNTIFS($J$18:J1721,J1721)=1,C1721&lt;&gt;""),1,""))</f>
        <v>1</v>
      </c>
      <c r="AH1721" s="186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214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40</v>
      </c>
      <c r="B1722" s="179">
        <v>2021</v>
      </c>
      <c r="C1722" s="179">
        <v>4</v>
      </c>
      <c r="D1722" s="39" t="str">
        <f t="shared" si="415"/>
        <v>Q1</v>
      </c>
      <c r="E1722" s="13" t="s">
        <v>40</v>
      </c>
      <c r="F1722" s="179">
        <v>2021</v>
      </c>
      <c r="G1722" s="179">
        <v>8</v>
      </c>
      <c r="H1722" s="191"/>
      <c r="I1722" s="39" t="str">
        <f t="shared" si="402"/>
        <v>Q2</v>
      </c>
      <c r="J1722" s="191" t="s">
        <v>1767</v>
      </c>
      <c r="K1722" s="191" t="s">
        <v>833</v>
      </c>
      <c r="L1722" s="17" t="s">
        <v>78</v>
      </c>
      <c r="M1722" s="13" t="s">
        <v>46</v>
      </c>
      <c r="N1722" s="13">
        <v>1</v>
      </c>
      <c r="O1722" s="13"/>
      <c r="P1722" s="39" t="str">
        <f t="shared" si="403"/>
        <v>MAIN UNIT</v>
      </c>
      <c r="Q1722" s="13" t="s">
        <v>47</v>
      </c>
      <c r="R1722" s="13" t="s">
        <v>48</v>
      </c>
      <c r="S1722" s="13" t="s">
        <v>36</v>
      </c>
      <c r="T1722" s="13" t="s">
        <v>64</v>
      </c>
      <c r="U1722" s="13" t="s">
        <v>65</v>
      </c>
      <c r="V1722" s="13" t="s">
        <v>113</v>
      </c>
      <c r="W1722" s="13" t="s">
        <v>95</v>
      </c>
      <c r="X1722" s="192">
        <v>8100000</v>
      </c>
      <c r="Y1722" s="196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85">
        <f t="shared" si="404"/>
        <v>73011.78</v>
      </c>
      <c r="AD1722" s="141">
        <v>0.1245</v>
      </c>
      <c r="AE1722" s="186">
        <f t="shared" si="405"/>
        <v>0</v>
      </c>
      <c r="AF1722" s="186" t="str">
        <f>IF(AND(COUNTIFS($J$18:J1722,J1722)=1,AE1722=1),1,"")</f>
        <v/>
      </c>
      <c r="AG1722" s="186">
        <f>IF(C1722="","",IF(AND(COUNTIFS($J$18:J1722,J1722)=1,C1722&lt;&gt;""),1,""))</f>
        <v>1</v>
      </c>
      <c r="AH1722" s="186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214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40</v>
      </c>
      <c r="B1723" s="179">
        <v>2021</v>
      </c>
      <c r="C1723" s="179">
        <v>5</v>
      </c>
      <c r="D1723" s="39" t="str">
        <f t="shared" si="415"/>
        <v>Q1</v>
      </c>
      <c r="E1723" s="13" t="s">
        <v>40</v>
      </c>
      <c r="F1723" s="179">
        <v>2021</v>
      </c>
      <c r="G1723" s="179">
        <v>8</v>
      </c>
      <c r="H1723" s="191"/>
      <c r="I1723" s="39" t="str">
        <f t="shared" si="402"/>
        <v>Q2</v>
      </c>
      <c r="J1723" s="191" t="s">
        <v>1768</v>
      </c>
      <c r="K1723" s="191" t="s">
        <v>1769</v>
      </c>
      <c r="L1723" s="17" t="s">
        <v>78</v>
      </c>
      <c r="M1723" s="13" t="s">
        <v>46</v>
      </c>
      <c r="N1723" s="13">
        <v>1</v>
      </c>
      <c r="O1723" s="13"/>
      <c r="P1723" s="39" t="str">
        <f t="shared" si="403"/>
        <v>MAIN UNIT</v>
      </c>
      <c r="Q1723" s="13" t="s">
        <v>47</v>
      </c>
      <c r="R1723" s="13" t="s">
        <v>48</v>
      </c>
      <c r="S1723" s="13" t="s">
        <v>37</v>
      </c>
      <c r="T1723" s="13" t="s">
        <v>154</v>
      </c>
      <c r="U1723" s="13" t="s">
        <v>75</v>
      </c>
      <c r="V1723" s="13" t="s">
        <v>70</v>
      </c>
      <c r="W1723" s="13" t="s">
        <v>50</v>
      </c>
      <c r="X1723" s="192">
        <v>1911428.6</v>
      </c>
      <c r="Y1723" s="196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85">
        <f t="shared" si="404"/>
        <v>291890.37098761066</v>
      </c>
      <c r="AD1723" s="141">
        <v>0.14380000000000001</v>
      </c>
      <c r="AE1723" s="186">
        <f t="shared" si="405"/>
        <v>0</v>
      </c>
      <c r="AF1723" s="186" t="str">
        <f>IF(AND(COUNTIFS($J$18:J1723,J1723)=1,AE1723=1),1,"")</f>
        <v/>
      </c>
      <c r="AG1723" s="186">
        <f>IF(C1723="","",IF(AND(COUNTIFS($J$18:J1723,J1723)=1,C1723&lt;&gt;""),1,""))</f>
        <v>1</v>
      </c>
      <c r="AH1723" s="186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214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40</v>
      </c>
      <c r="B1724" s="179">
        <v>2021</v>
      </c>
      <c r="C1724" s="179">
        <v>5</v>
      </c>
      <c r="D1724" s="39" t="str">
        <f t="shared" si="415"/>
        <v>Q1</v>
      </c>
      <c r="E1724" s="13" t="s">
        <v>40</v>
      </c>
      <c r="F1724" s="179">
        <v>2021</v>
      </c>
      <c r="G1724" s="179">
        <v>8</v>
      </c>
      <c r="H1724" s="191"/>
      <c r="I1724" s="39" t="str">
        <f t="shared" si="402"/>
        <v>Q2</v>
      </c>
      <c r="J1724" s="191" t="s">
        <v>1768</v>
      </c>
      <c r="K1724" s="191" t="s">
        <v>1769</v>
      </c>
      <c r="L1724" s="17" t="s">
        <v>78</v>
      </c>
      <c r="M1724" s="13" t="s">
        <v>46</v>
      </c>
      <c r="N1724" s="13">
        <v>1</v>
      </c>
      <c r="O1724" s="13"/>
      <c r="P1724" s="39" t="str">
        <f t="shared" si="403"/>
        <v>MAIN UNIT</v>
      </c>
      <c r="Q1724" s="13" t="s">
        <v>47</v>
      </c>
      <c r="R1724" s="13" t="s">
        <v>48</v>
      </c>
      <c r="S1724" s="13" t="s">
        <v>37</v>
      </c>
      <c r="T1724" s="13" t="s">
        <v>154</v>
      </c>
      <c r="U1724" s="13" t="s">
        <v>75</v>
      </c>
      <c r="V1724" s="13" t="s">
        <v>70</v>
      </c>
      <c r="W1724" s="13" t="s">
        <v>50</v>
      </c>
      <c r="X1724" s="192">
        <v>1911428.6</v>
      </c>
      <c r="Y1724" s="196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85">
        <f t="shared" si="404"/>
        <v>291890.37098761066</v>
      </c>
      <c r="AD1724" s="141">
        <v>0.14380000000000001</v>
      </c>
      <c r="AE1724" s="186">
        <f t="shared" si="405"/>
        <v>0</v>
      </c>
      <c r="AF1724" s="186" t="str">
        <f>IF(AND(COUNTIFS($J$18:J1724,J1724)=1,AE1724=1),1,"")</f>
        <v/>
      </c>
      <c r="AG1724" s="186" t="str">
        <f>IF(C1724="","",IF(AND(COUNTIFS($J$18:J1724,J1724)=1,C1724&lt;&gt;""),1,""))</f>
        <v/>
      </c>
      <c r="AH1724" s="186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214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40</v>
      </c>
      <c r="B1725" s="179">
        <v>2021</v>
      </c>
      <c r="C1725" s="179">
        <v>5</v>
      </c>
      <c r="D1725" s="39" t="str">
        <f t="shared" si="415"/>
        <v>Q1</v>
      </c>
      <c r="E1725" s="13" t="s">
        <v>40</v>
      </c>
      <c r="F1725" s="179">
        <v>2021</v>
      </c>
      <c r="G1725" s="179">
        <v>8</v>
      </c>
      <c r="H1725" s="191"/>
      <c r="I1725" s="39" t="str">
        <f t="shared" si="402"/>
        <v>Q2</v>
      </c>
      <c r="J1725" s="191" t="s">
        <v>1768</v>
      </c>
      <c r="K1725" s="191" t="s">
        <v>1769</v>
      </c>
      <c r="L1725" s="17" t="s">
        <v>78</v>
      </c>
      <c r="M1725" s="13" t="s">
        <v>46</v>
      </c>
      <c r="N1725" s="13">
        <v>1</v>
      </c>
      <c r="O1725" s="13"/>
      <c r="P1725" s="39" t="str">
        <f t="shared" si="403"/>
        <v>MAIN UNIT</v>
      </c>
      <c r="Q1725" s="13" t="s">
        <v>47</v>
      </c>
      <c r="R1725" s="13" t="s">
        <v>48</v>
      </c>
      <c r="S1725" s="13" t="s">
        <v>37</v>
      </c>
      <c r="T1725" s="13" t="s">
        <v>154</v>
      </c>
      <c r="U1725" s="13" t="s">
        <v>75</v>
      </c>
      <c r="V1725" s="13" t="s">
        <v>70</v>
      </c>
      <c r="W1725" s="13" t="s">
        <v>50</v>
      </c>
      <c r="X1725" s="192">
        <v>1911428.6</v>
      </c>
      <c r="Y1725" s="196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85">
        <f t="shared" si="404"/>
        <v>291890.37098761066</v>
      </c>
      <c r="AD1725" s="141">
        <v>0.14380000000000001</v>
      </c>
      <c r="AE1725" s="186">
        <f t="shared" si="405"/>
        <v>0</v>
      </c>
      <c r="AF1725" s="186" t="str">
        <f>IF(AND(COUNTIFS($J$18:J1725,J1725)=1,AE1725=1),1,"")</f>
        <v/>
      </c>
      <c r="AG1725" s="186" t="str">
        <f>IF(C1725="","",IF(AND(COUNTIFS($J$18:J1725,J1725)=1,C1725&lt;&gt;""),1,""))</f>
        <v/>
      </c>
      <c r="AH1725" s="186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214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40</v>
      </c>
      <c r="B1726" s="179">
        <v>2021</v>
      </c>
      <c r="C1726" s="179">
        <v>5</v>
      </c>
      <c r="D1726" s="39" t="str">
        <f t="shared" si="415"/>
        <v>Q1</v>
      </c>
      <c r="E1726" s="13" t="s">
        <v>40</v>
      </c>
      <c r="F1726" s="179">
        <v>2021</v>
      </c>
      <c r="G1726" s="179">
        <v>8</v>
      </c>
      <c r="H1726" s="191"/>
      <c r="I1726" s="39" t="str">
        <f t="shared" si="402"/>
        <v>Q2</v>
      </c>
      <c r="J1726" s="191" t="s">
        <v>1768</v>
      </c>
      <c r="K1726" s="191" t="s">
        <v>1769</v>
      </c>
      <c r="L1726" s="17" t="s">
        <v>78</v>
      </c>
      <c r="M1726" s="13" t="s">
        <v>46</v>
      </c>
      <c r="N1726" s="13">
        <v>1</v>
      </c>
      <c r="O1726" s="13"/>
      <c r="P1726" s="39" t="str">
        <f t="shared" si="403"/>
        <v>MAIN UNIT</v>
      </c>
      <c r="Q1726" s="13" t="s">
        <v>47</v>
      </c>
      <c r="R1726" s="13" t="s">
        <v>48</v>
      </c>
      <c r="S1726" s="13" t="s">
        <v>37</v>
      </c>
      <c r="T1726" s="13" t="s">
        <v>154</v>
      </c>
      <c r="U1726" s="13" t="s">
        <v>75</v>
      </c>
      <c r="V1726" s="13" t="s">
        <v>70</v>
      </c>
      <c r="W1726" s="13" t="s">
        <v>50</v>
      </c>
      <c r="X1726" s="192">
        <v>1911428.6</v>
      </c>
      <c r="Y1726" s="196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85">
        <f t="shared" si="404"/>
        <v>291890.37098761066</v>
      </c>
      <c r="AD1726" s="141">
        <v>0.14380000000000001</v>
      </c>
      <c r="AE1726" s="186">
        <f t="shared" si="405"/>
        <v>0</v>
      </c>
      <c r="AF1726" s="186" t="str">
        <f>IF(AND(COUNTIFS($J$18:J1726,J1726)=1,AE1726=1),1,"")</f>
        <v/>
      </c>
      <c r="AG1726" s="186" t="str">
        <f>IF(C1726="","",IF(AND(COUNTIFS($J$18:J1726,J1726)=1,C1726&lt;&gt;""),1,""))</f>
        <v/>
      </c>
      <c r="AH1726" s="186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214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40</v>
      </c>
      <c r="B1727" s="179">
        <v>2021</v>
      </c>
      <c r="C1727" s="179">
        <v>5</v>
      </c>
      <c r="D1727" s="39" t="str">
        <f t="shared" si="415"/>
        <v>Q1</v>
      </c>
      <c r="E1727" s="13" t="s">
        <v>40</v>
      </c>
      <c r="F1727" s="179">
        <v>2021</v>
      </c>
      <c r="G1727" s="179">
        <v>8</v>
      </c>
      <c r="H1727" s="191"/>
      <c r="I1727" s="39" t="str">
        <f t="shared" si="402"/>
        <v>Q2</v>
      </c>
      <c r="J1727" s="191" t="s">
        <v>1768</v>
      </c>
      <c r="K1727" s="191" t="s">
        <v>1769</v>
      </c>
      <c r="L1727" s="17" t="s">
        <v>78</v>
      </c>
      <c r="M1727" s="13" t="s">
        <v>46</v>
      </c>
      <c r="N1727" s="13">
        <v>1</v>
      </c>
      <c r="O1727" s="13"/>
      <c r="P1727" s="39" t="str">
        <f t="shared" si="403"/>
        <v>MAIN UNIT</v>
      </c>
      <c r="Q1727" s="13" t="s">
        <v>47</v>
      </c>
      <c r="R1727" s="13" t="s">
        <v>48</v>
      </c>
      <c r="S1727" s="13" t="s">
        <v>37</v>
      </c>
      <c r="T1727" s="13" t="s">
        <v>154</v>
      </c>
      <c r="U1727" s="13" t="s">
        <v>75</v>
      </c>
      <c r="V1727" s="13" t="s">
        <v>70</v>
      </c>
      <c r="W1727" s="13" t="s">
        <v>50</v>
      </c>
      <c r="X1727" s="192">
        <v>1911428.6</v>
      </c>
      <c r="Y1727" s="196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85">
        <f t="shared" si="404"/>
        <v>291890.37098761066</v>
      </c>
      <c r="AD1727" s="141">
        <v>0.14380000000000001</v>
      </c>
      <c r="AE1727" s="186">
        <f t="shared" si="405"/>
        <v>0</v>
      </c>
      <c r="AF1727" s="186" t="str">
        <f>IF(AND(COUNTIFS($J$18:J1727,J1727)=1,AE1727=1),1,"")</f>
        <v/>
      </c>
      <c r="AG1727" s="186" t="str">
        <f>IF(C1727="","",IF(AND(COUNTIFS($J$18:J1727,J1727)=1,C1727&lt;&gt;""),1,""))</f>
        <v/>
      </c>
      <c r="AH1727" s="186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214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40</v>
      </c>
      <c r="B1728" s="179">
        <v>2021</v>
      </c>
      <c r="C1728" s="179">
        <v>5</v>
      </c>
      <c r="D1728" s="39" t="str">
        <f t="shared" si="415"/>
        <v>Q1</v>
      </c>
      <c r="E1728" s="13" t="s">
        <v>40</v>
      </c>
      <c r="F1728" s="179">
        <v>2021</v>
      </c>
      <c r="G1728" s="179">
        <v>8</v>
      </c>
      <c r="H1728" s="191"/>
      <c r="I1728" s="39" t="str">
        <f t="shared" si="402"/>
        <v>Q2</v>
      </c>
      <c r="J1728" s="191" t="s">
        <v>1768</v>
      </c>
      <c r="K1728" s="191" t="s">
        <v>1769</v>
      </c>
      <c r="L1728" s="17" t="s">
        <v>78</v>
      </c>
      <c r="M1728" s="13" t="s">
        <v>46</v>
      </c>
      <c r="N1728" s="13">
        <v>1</v>
      </c>
      <c r="O1728" s="13"/>
      <c r="P1728" s="39" t="str">
        <f t="shared" si="403"/>
        <v>MAIN UNIT</v>
      </c>
      <c r="Q1728" s="13" t="s">
        <v>47</v>
      </c>
      <c r="R1728" s="13" t="s">
        <v>48</v>
      </c>
      <c r="S1728" s="13" t="s">
        <v>37</v>
      </c>
      <c r="T1728" s="13" t="s">
        <v>154</v>
      </c>
      <c r="U1728" s="13" t="s">
        <v>75</v>
      </c>
      <c r="V1728" s="13" t="s">
        <v>70</v>
      </c>
      <c r="W1728" s="13" t="s">
        <v>50</v>
      </c>
      <c r="X1728" s="192">
        <v>1911428.6</v>
      </c>
      <c r="Y1728" s="196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85">
        <f t="shared" si="404"/>
        <v>291890.37098761066</v>
      </c>
      <c r="AD1728" s="141">
        <v>0.14380000000000001</v>
      </c>
      <c r="AE1728" s="186">
        <f t="shared" si="405"/>
        <v>0</v>
      </c>
      <c r="AF1728" s="186" t="str">
        <f>IF(AND(COUNTIFS($J$18:J1728,J1728)=1,AE1728=1),1,"")</f>
        <v/>
      </c>
      <c r="AG1728" s="186" t="str">
        <f>IF(C1728="","",IF(AND(COUNTIFS($J$18:J1728,J1728)=1,C1728&lt;&gt;""),1,""))</f>
        <v/>
      </c>
      <c r="AH1728" s="186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214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40</v>
      </c>
      <c r="B1729" s="179">
        <v>2021</v>
      </c>
      <c r="C1729" s="179">
        <v>5</v>
      </c>
      <c r="D1729" s="39" t="str">
        <f t="shared" si="415"/>
        <v>Q1</v>
      </c>
      <c r="E1729" s="13" t="s">
        <v>40</v>
      </c>
      <c r="F1729" s="179">
        <v>2021</v>
      </c>
      <c r="G1729" s="179">
        <v>8</v>
      </c>
      <c r="H1729" s="191"/>
      <c r="I1729" s="39" t="str">
        <f t="shared" si="402"/>
        <v>Q2</v>
      </c>
      <c r="J1729" s="191" t="s">
        <v>1770</v>
      </c>
      <c r="K1729" s="191" t="s">
        <v>1718</v>
      </c>
      <c r="L1729" s="17" t="s">
        <v>78</v>
      </c>
      <c r="M1729" s="13" t="s">
        <v>46</v>
      </c>
      <c r="N1729" s="13">
        <v>1</v>
      </c>
      <c r="O1729" s="13"/>
      <c r="P1729" s="39" t="str">
        <f t="shared" si="403"/>
        <v>MAIN UNIT</v>
      </c>
      <c r="Q1729" s="13" t="s">
        <v>47</v>
      </c>
      <c r="R1729" s="13" t="s">
        <v>48</v>
      </c>
      <c r="S1729" s="13" t="s">
        <v>36</v>
      </c>
      <c r="T1729" s="13" t="s">
        <v>64</v>
      </c>
      <c r="U1729" s="13" t="s">
        <v>65</v>
      </c>
      <c r="V1729" s="13" t="s">
        <v>108</v>
      </c>
      <c r="W1729" s="13" t="s">
        <v>95</v>
      </c>
      <c r="X1729" s="192">
        <v>12000000</v>
      </c>
      <c r="Y1729" s="196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85">
        <f t="shared" si="404"/>
        <v>96349.920000000013</v>
      </c>
      <c r="AD1729" s="141">
        <v>0.1109</v>
      </c>
      <c r="AE1729" s="186">
        <f t="shared" si="405"/>
        <v>0</v>
      </c>
      <c r="AF1729" s="186" t="str">
        <f>IF(AND(COUNTIFS($J$18:J1729,J1729)=1,AE1729=1),1,"")</f>
        <v/>
      </c>
      <c r="AG1729" s="186">
        <f>IF(C1729="","",IF(AND(COUNTIFS($J$18:J1729,J1729)=1,C1729&lt;&gt;""),1,""))</f>
        <v>1</v>
      </c>
      <c r="AH1729" s="186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214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40</v>
      </c>
      <c r="B1730" s="179">
        <v>2021</v>
      </c>
      <c r="C1730" s="179">
        <v>6</v>
      </c>
      <c r="D1730" s="39" t="str">
        <f t="shared" si="415"/>
        <v>Q1</v>
      </c>
      <c r="E1730" s="13" t="s">
        <v>40</v>
      </c>
      <c r="F1730" s="179">
        <v>2021</v>
      </c>
      <c r="G1730" s="179">
        <v>8</v>
      </c>
      <c r="H1730" s="191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1" t="s">
        <v>1771</v>
      </c>
      <c r="K1730" s="191" t="s">
        <v>866</v>
      </c>
      <c r="L1730" s="17" t="s">
        <v>78</v>
      </c>
      <c r="M1730" s="13" t="s">
        <v>46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47</v>
      </c>
      <c r="R1730" s="13" t="s">
        <v>48</v>
      </c>
      <c r="S1730" s="13" t="s">
        <v>36</v>
      </c>
      <c r="T1730" s="13" t="s">
        <v>64</v>
      </c>
      <c r="U1730" s="13" t="s">
        <v>65</v>
      </c>
      <c r="V1730" s="13" t="s">
        <v>98</v>
      </c>
      <c r="W1730" s="13" t="s">
        <v>95</v>
      </c>
      <c r="X1730" s="192">
        <v>12000000</v>
      </c>
      <c r="Y1730" s="196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85">
        <f t="shared" ref="AC1730:AC1793" si="420">IF(R1730&lt;&gt;"",AB1730*AD1730,"")</f>
        <v>85229.280000000013</v>
      </c>
      <c r="AD1730" s="141">
        <v>9.8100000000000007E-2</v>
      </c>
      <c r="AE1730" s="186">
        <f t="shared" ref="AE1730:AE1793" si="421">IF(Q1730="","",IF(Q1730="Yes",1,0))</f>
        <v>0</v>
      </c>
      <c r="AF1730" s="186" t="str">
        <f>IF(AND(COUNTIFS($J$18:J1730,J1730)=1,AE1730=1),1,"")</f>
        <v/>
      </c>
      <c r="AG1730" s="186">
        <f>IF(C1730="","",IF(AND(COUNTIFS($J$18:J1730,J1730)=1,C1730&lt;&gt;""),1,""))</f>
        <v>1</v>
      </c>
      <c r="AH1730" s="186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214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40</v>
      </c>
      <c r="B1731" s="179">
        <v>2021</v>
      </c>
      <c r="C1731" s="179">
        <v>6</v>
      </c>
      <c r="D1731" s="39" t="str">
        <f t="shared" si="415"/>
        <v>Q1</v>
      </c>
      <c r="E1731" s="13" t="s">
        <v>40</v>
      </c>
      <c r="F1731" s="179">
        <v>2021</v>
      </c>
      <c r="G1731" s="179">
        <v>8</v>
      </c>
      <c r="H1731" s="191"/>
      <c r="I1731" s="39" t="str">
        <f t="shared" si="418"/>
        <v>Q2</v>
      </c>
      <c r="J1731" s="191" t="s">
        <v>1771</v>
      </c>
      <c r="K1731" s="191" t="s">
        <v>866</v>
      </c>
      <c r="L1731" s="17" t="s">
        <v>78</v>
      </c>
      <c r="M1731" s="13" t="s">
        <v>46</v>
      </c>
      <c r="N1731" s="13">
        <v>1</v>
      </c>
      <c r="O1731" s="13"/>
      <c r="P1731" s="39" t="str">
        <f t="shared" si="419"/>
        <v>MAIN UNIT</v>
      </c>
      <c r="Q1731" s="13" t="s">
        <v>47</v>
      </c>
      <c r="R1731" s="13" t="s">
        <v>48</v>
      </c>
      <c r="S1731" s="13" t="s">
        <v>36</v>
      </c>
      <c r="T1731" s="13" t="s">
        <v>64</v>
      </c>
      <c r="U1731" s="13" t="s">
        <v>65</v>
      </c>
      <c r="V1731" s="13" t="s">
        <v>98</v>
      </c>
      <c r="W1731" s="13" t="s">
        <v>95</v>
      </c>
      <c r="X1731" s="192">
        <v>12000000</v>
      </c>
      <c r="Y1731" s="196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85">
        <f t="shared" si="420"/>
        <v>85229.280000000013</v>
      </c>
      <c r="AD1731" s="141">
        <v>9.8100000000000007E-2</v>
      </c>
      <c r="AE1731" s="186">
        <f t="shared" si="421"/>
        <v>0</v>
      </c>
      <c r="AF1731" s="186" t="str">
        <f>IF(AND(COUNTIFS($J$18:J1731,J1731)=1,AE1731=1),1,"")</f>
        <v/>
      </c>
      <c r="AG1731" s="186" t="str">
        <f>IF(C1731="","",IF(AND(COUNTIFS($J$18:J1731,J1731)=1,C1731&lt;&gt;""),1,""))</f>
        <v/>
      </c>
      <c r="AH1731" s="186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214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40</v>
      </c>
      <c r="B1732" s="179">
        <v>2021</v>
      </c>
      <c r="C1732" s="179">
        <v>6</v>
      </c>
      <c r="D1732" s="39" t="str">
        <f t="shared" si="415"/>
        <v>Q1</v>
      </c>
      <c r="E1732" s="13" t="s">
        <v>40</v>
      </c>
      <c r="F1732" s="179">
        <v>2021</v>
      </c>
      <c r="G1732" s="179">
        <v>8</v>
      </c>
      <c r="H1732" s="191"/>
      <c r="I1732" s="39" t="str">
        <f t="shared" si="418"/>
        <v>Q2</v>
      </c>
      <c r="J1732" s="191" t="s">
        <v>1771</v>
      </c>
      <c r="K1732" s="191" t="s">
        <v>866</v>
      </c>
      <c r="L1732" s="17" t="s">
        <v>78</v>
      </c>
      <c r="M1732" s="13" t="s">
        <v>46</v>
      </c>
      <c r="N1732" s="13">
        <v>1</v>
      </c>
      <c r="O1732" s="13"/>
      <c r="P1732" s="39" t="str">
        <f t="shared" si="419"/>
        <v>MAIN UNIT</v>
      </c>
      <c r="Q1732" s="13" t="s">
        <v>47</v>
      </c>
      <c r="R1732" s="13" t="s">
        <v>48</v>
      </c>
      <c r="S1732" s="13" t="s">
        <v>36</v>
      </c>
      <c r="T1732" s="13" t="s">
        <v>64</v>
      </c>
      <c r="U1732" s="13" t="s">
        <v>65</v>
      </c>
      <c r="V1732" s="13" t="s">
        <v>98</v>
      </c>
      <c r="W1732" s="13" t="s">
        <v>95</v>
      </c>
      <c r="X1732" s="192">
        <v>12000000</v>
      </c>
      <c r="Y1732" s="196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85">
        <f t="shared" si="420"/>
        <v>85229.280000000013</v>
      </c>
      <c r="AD1732" s="141">
        <v>9.8100000000000007E-2</v>
      </c>
      <c r="AE1732" s="186">
        <f t="shared" si="421"/>
        <v>0</v>
      </c>
      <c r="AF1732" s="186" t="str">
        <f>IF(AND(COUNTIFS($J$18:J1732,J1732)=1,AE1732=1),1,"")</f>
        <v/>
      </c>
      <c r="AG1732" s="186" t="str">
        <f>IF(C1732="","",IF(AND(COUNTIFS($J$18:J1732,J1732)=1,C1732&lt;&gt;""),1,""))</f>
        <v/>
      </c>
      <c r="AH1732" s="186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214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40</v>
      </c>
      <c r="B1733" s="179">
        <v>2021</v>
      </c>
      <c r="C1733" s="179">
        <v>6</v>
      </c>
      <c r="D1733" s="39" t="str">
        <f t="shared" si="415"/>
        <v>Q1</v>
      </c>
      <c r="E1733" s="13" t="s">
        <v>40</v>
      </c>
      <c r="F1733" s="179">
        <v>2021</v>
      </c>
      <c r="G1733" s="179">
        <v>8</v>
      </c>
      <c r="H1733" s="191"/>
      <c r="I1733" s="39" t="str">
        <f t="shared" si="418"/>
        <v>Q2</v>
      </c>
      <c r="J1733" s="191" t="s">
        <v>1771</v>
      </c>
      <c r="K1733" s="191" t="s">
        <v>866</v>
      </c>
      <c r="L1733" s="17" t="s">
        <v>54</v>
      </c>
      <c r="M1733" s="13" t="s">
        <v>46</v>
      </c>
      <c r="N1733" s="13">
        <v>1</v>
      </c>
      <c r="O1733" s="13"/>
      <c r="P1733" s="39" t="str">
        <f t="shared" si="419"/>
        <v>MAIN UNIT</v>
      </c>
      <c r="Q1733" s="13" t="s">
        <v>47</v>
      </c>
      <c r="R1733" s="13" t="s">
        <v>48</v>
      </c>
      <c r="S1733" s="13" t="s">
        <v>36</v>
      </c>
      <c r="T1733" s="13" t="s">
        <v>64</v>
      </c>
      <c r="U1733" s="13" t="s">
        <v>65</v>
      </c>
      <c r="V1733" s="13" t="s">
        <v>98</v>
      </c>
      <c r="W1733" s="13" t="s">
        <v>95</v>
      </c>
      <c r="X1733" s="192">
        <v>8980000</v>
      </c>
      <c r="Y1733" s="196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85">
        <f t="shared" si="420"/>
        <v>63779.911200000002</v>
      </c>
      <c r="AD1733" s="141">
        <v>9.8100000000000007E-2</v>
      </c>
      <c r="AE1733" s="186">
        <f t="shared" si="421"/>
        <v>0</v>
      </c>
      <c r="AF1733" s="186" t="str">
        <f>IF(AND(COUNTIFS($J$18:J1733,J1733)=1,AE1733=1),1,"")</f>
        <v/>
      </c>
      <c r="AG1733" s="186" t="str">
        <f>IF(C1733="","",IF(AND(COUNTIFS($J$18:J1733,J1733)=1,C1733&lt;&gt;""),1,""))</f>
        <v/>
      </c>
      <c r="AH1733" s="186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214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40</v>
      </c>
      <c r="B1734" s="179">
        <v>2021</v>
      </c>
      <c r="C1734" s="179">
        <v>5</v>
      </c>
      <c r="D1734" s="39" t="str">
        <f t="shared" si="415"/>
        <v>Q1</v>
      </c>
      <c r="E1734" s="13" t="s">
        <v>40</v>
      </c>
      <c r="F1734" s="179">
        <v>2021</v>
      </c>
      <c r="G1734" s="179">
        <v>8</v>
      </c>
      <c r="H1734" s="191"/>
      <c r="I1734" s="39" t="str">
        <f t="shared" si="418"/>
        <v>Q2</v>
      </c>
      <c r="J1734" s="191" t="s">
        <v>1772</v>
      </c>
      <c r="K1734" s="191" t="s">
        <v>1773</v>
      </c>
      <c r="L1734" s="17" t="s">
        <v>78</v>
      </c>
      <c r="M1734" s="13" t="s">
        <v>46</v>
      </c>
      <c r="N1734" s="13">
        <v>1</v>
      </c>
      <c r="O1734" s="13"/>
      <c r="P1734" s="39" t="str">
        <f t="shared" si="419"/>
        <v>MAIN UNIT</v>
      </c>
      <c r="Q1734" s="13" t="s">
        <v>47</v>
      </c>
      <c r="R1734" s="13" t="s">
        <v>48</v>
      </c>
      <c r="S1734" s="13" t="s">
        <v>38</v>
      </c>
      <c r="T1734" s="13" t="s">
        <v>1307</v>
      </c>
      <c r="U1734" s="13" t="s">
        <v>136</v>
      </c>
      <c r="V1734" s="13" t="s">
        <v>471</v>
      </c>
      <c r="W1734" s="13" t="s">
        <v>50</v>
      </c>
      <c r="X1734" s="192">
        <v>850000</v>
      </c>
      <c r="Y1734" s="196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85">
        <f t="shared" si="420"/>
        <v>115449.55752212391</v>
      </c>
      <c r="AD1734" s="141">
        <v>0.12790000000000001</v>
      </c>
      <c r="AE1734" s="186">
        <f t="shared" si="421"/>
        <v>0</v>
      </c>
      <c r="AF1734" s="186" t="str">
        <f>IF(AND(COUNTIFS($J$18:J1734,J1734)=1,AE1734=1),1,"")</f>
        <v/>
      </c>
      <c r="AG1734" s="186">
        <f>IF(C1734="","",IF(AND(COUNTIFS($J$18:J1734,J1734)=1,C1734&lt;&gt;""),1,""))</f>
        <v>1</v>
      </c>
      <c r="AH1734" s="186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214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40</v>
      </c>
      <c r="B1735" s="179">
        <v>2021</v>
      </c>
      <c r="C1735" s="179">
        <v>5</v>
      </c>
      <c r="D1735" s="39" t="str">
        <f t="shared" si="415"/>
        <v>Q1</v>
      </c>
      <c r="E1735" s="13" t="s">
        <v>40</v>
      </c>
      <c r="F1735" s="179">
        <v>2021</v>
      </c>
      <c r="G1735" s="179">
        <v>8</v>
      </c>
      <c r="H1735" s="191"/>
      <c r="I1735" s="39" t="str">
        <f t="shared" si="418"/>
        <v>Q2</v>
      </c>
      <c r="J1735" s="191" t="s">
        <v>1772</v>
      </c>
      <c r="K1735" s="191" t="s">
        <v>1773</v>
      </c>
      <c r="L1735" s="17" t="s">
        <v>78</v>
      </c>
      <c r="M1735" s="13" t="s">
        <v>46</v>
      </c>
      <c r="N1735" s="13">
        <v>1</v>
      </c>
      <c r="O1735" s="13"/>
      <c r="P1735" s="39" t="str">
        <f t="shared" si="419"/>
        <v>MAIN UNIT</v>
      </c>
      <c r="Q1735" s="13" t="s">
        <v>47</v>
      </c>
      <c r="R1735" s="13" t="s">
        <v>48</v>
      </c>
      <c r="S1735" s="13" t="s">
        <v>38</v>
      </c>
      <c r="T1735" s="13" t="s">
        <v>1307</v>
      </c>
      <c r="U1735" s="13" t="s">
        <v>136</v>
      </c>
      <c r="V1735" s="13" t="s">
        <v>471</v>
      </c>
      <c r="W1735" s="13" t="s">
        <v>50</v>
      </c>
      <c r="X1735" s="192">
        <v>850000</v>
      </c>
      <c r="Y1735" s="196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85">
        <f t="shared" si="420"/>
        <v>115449.55752212391</v>
      </c>
      <c r="AD1735" s="141">
        <v>0.12790000000000001</v>
      </c>
      <c r="AE1735" s="186">
        <f t="shared" si="421"/>
        <v>0</v>
      </c>
      <c r="AF1735" s="186" t="str">
        <f>IF(AND(COUNTIFS($J$18:J1735,J1735)=1,AE1735=1),1,"")</f>
        <v/>
      </c>
      <c r="AG1735" s="186" t="str">
        <f>IF(C1735="","",IF(AND(COUNTIFS($J$18:J1735,J1735)=1,C1735&lt;&gt;""),1,""))</f>
        <v/>
      </c>
      <c r="AH1735" s="186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214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40</v>
      </c>
      <c r="B1736" s="179">
        <v>2021</v>
      </c>
      <c r="C1736" s="179">
        <v>5</v>
      </c>
      <c r="D1736" s="39" t="str">
        <f t="shared" si="415"/>
        <v>Q1</v>
      </c>
      <c r="E1736" s="13" t="s">
        <v>40</v>
      </c>
      <c r="F1736" s="179">
        <v>2021</v>
      </c>
      <c r="G1736" s="179">
        <v>8</v>
      </c>
      <c r="H1736" s="191"/>
      <c r="I1736" s="39" t="str">
        <f t="shared" si="418"/>
        <v>Q2</v>
      </c>
      <c r="J1736" s="191" t="s">
        <v>1772</v>
      </c>
      <c r="K1736" s="191" t="s">
        <v>1773</v>
      </c>
      <c r="L1736" s="17" t="s">
        <v>54</v>
      </c>
      <c r="M1736" s="13" t="s">
        <v>46</v>
      </c>
      <c r="N1736" s="13">
        <v>1</v>
      </c>
      <c r="O1736" s="13"/>
      <c r="P1736" s="39" t="str">
        <f t="shared" si="419"/>
        <v>MAIN UNIT</v>
      </c>
      <c r="Q1736" s="13" t="s">
        <v>47</v>
      </c>
      <c r="R1736" s="13" t="s">
        <v>48</v>
      </c>
      <c r="S1736" s="13" t="s">
        <v>38</v>
      </c>
      <c r="T1736" s="13" t="s">
        <v>1307</v>
      </c>
      <c r="U1736" s="13" t="s">
        <v>136</v>
      </c>
      <c r="V1736" s="13" t="s">
        <v>471</v>
      </c>
      <c r="W1736" s="13" t="s">
        <v>50</v>
      </c>
      <c r="X1736" s="192">
        <v>600000</v>
      </c>
      <c r="Y1736" s="196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85">
        <f t="shared" si="420"/>
        <v>81493.805309734526</v>
      </c>
      <c r="AD1736" s="141">
        <v>0.12790000000000001</v>
      </c>
      <c r="AE1736" s="186">
        <f t="shared" si="421"/>
        <v>0</v>
      </c>
      <c r="AF1736" s="186" t="str">
        <f>IF(AND(COUNTIFS($J$18:J1736,J1736)=1,AE1736=1),1,"")</f>
        <v/>
      </c>
      <c r="AG1736" s="186" t="str">
        <f>IF(C1736="","",IF(AND(COUNTIFS($J$18:J1736,J1736)=1,C1736&lt;&gt;""),1,""))</f>
        <v/>
      </c>
      <c r="AH1736" s="186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214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40</v>
      </c>
      <c r="B1737" s="179">
        <v>2021</v>
      </c>
      <c r="C1737" s="179">
        <v>6</v>
      </c>
      <c r="D1737" s="39" t="str">
        <f t="shared" si="415"/>
        <v>Q1</v>
      </c>
      <c r="E1737" s="13" t="s">
        <v>40</v>
      </c>
      <c r="F1737" s="179">
        <v>2021</v>
      </c>
      <c r="G1737" s="179">
        <v>8</v>
      </c>
      <c r="H1737" s="191"/>
      <c r="I1737" s="39" t="str">
        <f t="shared" si="418"/>
        <v>Q2</v>
      </c>
      <c r="J1737" s="191" t="s">
        <v>1774</v>
      </c>
      <c r="K1737" s="191" t="s">
        <v>1507</v>
      </c>
      <c r="L1737" s="17" t="s">
        <v>271</v>
      </c>
      <c r="M1737" s="13" t="s">
        <v>46</v>
      </c>
      <c r="N1737" s="13">
        <v>1</v>
      </c>
      <c r="O1737" s="13"/>
      <c r="P1737" s="39" t="str">
        <f t="shared" si="419"/>
        <v>MAIN UNIT</v>
      </c>
      <c r="Q1737" s="13" t="s">
        <v>47</v>
      </c>
      <c r="R1737" s="13" t="s">
        <v>48</v>
      </c>
      <c r="S1737" s="13" t="s">
        <v>36</v>
      </c>
      <c r="T1737" s="13" t="s">
        <v>64</v>
      </c>
      <c r="U1737" s="13" t="s">
        <v>65</v>
      </c>
      <c r="V1737" s="13" t="s">
        <v>98</v>
      </c>
      <c r="W1737" s="13" t="s">
        <v>50</v>
      </c>
      <c r="X1737" s="192">
        <v>1244000</v>
      </c>
      <c r="Y1737" s="196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85">
        <f t="shared" si="420"/>
        <v>264476.60176991153</v>
      </c>
      <c r="AD1737" s="141">
        <v>0.20019999999999999</v>
      </c>
      <c r="AE1737" s="186">
        <f t="shared" si="421"/>
        <v>0</v>
      </c>
      <c r="AF1737" s="186" t="str">
        <f>IF(AND(COUNTIFS($J$18:J1737,J1737)=1,AE1737=1),1,"")</f>
        <v/>
      </c>
      <c r="AG1737" s="186">
        <f>IF(C1737="","",IF(AND(COUNTIFS($J$18:J1737,J1737)=1,C1737&lt;&gt;""),1,""))</f>
        <v>1</v>
      </c>
      <c r="AH1737" s="186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214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40</v>
      </c>
      <c r="B1738" s="179">
        <v>2021</v>
      </c>
      <c r="C1738" s="179">
        <v>6</v>
      </c>
      <c r="D1738" s="39" t="str">
        <f t="shared" si="415"/>
        <v>Q1</v>
      </c>
      <c r="E1738" s="13" t="s">
        <v>40</v>
      </c>
      <c r="F1738" s="179">
        <v>2021</v>
      </c>
      <c r="G1738" s="179">
        <v>8</v>
      </c>
      <c r="H1738" s="191"/>
      <c r="I1738" s="39" t="str">
        <f t="shared" si="418"/>
        <v>Q2</v>
      </c>
      <c r="J1738" s="191" t="s">
        <v>1774</v>
      </c>
      <c r="K1738" s="191" t="s">
        <v>1507</v>
      </c>
      <c r="L1738" s="17" t="s">
        <v>271</v>
      </c>
      <c r="M1738" s="13" t="s">
        <v>46</v>
      </c>
      <c r="N1738" s="13">
        <v>1</v>
      </c>
      <c r="O1738" s="13"/>
      <c r="P1738" s="39" t="str">
        <f t="shared" si="419"/>
        <v>MAIN UNIT</v>
      </c>
      <c r="Q1738" s="13" t="s">
        <v>47</v>
      </c>
      <c r="R1738" s="13" t="s">
        <v>48</v>
      </c>
      <c r="S1738" s="13" t="s">
        <v>36</v>
      </c>
      <c r="T1738" s="13" t="s">
        <v>64</v>
      </c>
      <c r="U1738" s="13" t="s">
        <v>65</v>
      </c>
      <c r="V1738" s="13" t="s">
        <v>98</v>
      </c>
      <c r="W1738" s="13" t="s">
        <v>50</v>
      </c>
      <c r="X1738" s="192">
        <v>1244000</v>
      </c>
      <c r="Y1738" s="196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85">
        <f t="shared" si="420"/>
        <v>264476.60176991153</v>
      </c>
      <c r="AD1738" s="141">
        <v>0.20019999999999999</v>
      </c>
      <c r="AE1738" s="186">
        <f t="shared" si="421"/>
        <v>0</v>
      </c>
      <c r="AF1738" s="186" t="str">
        <f>IF(AND(COUNTIFS($J$18:J1738,J1738)=1,AE1738=1),1,"")</f>
        <v/>
      </c>
      <c r="AG1738" s="186" t="str">
        <f>IF(C1738="","",IF(AND(COUNTIFS($J$18:J1738,J1738)=1,C1738&lt;&gt;""),1,""))</f>
        <v/>
      </c>
      <c r="AH1738" s="186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214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40</v>
      </c>
      <c r="B1739" s="179">
        <v>2021</v>
      </c>
      <c r="C1739" s="179">
        <v>6</v>
      </c>
      <c r="D1739" s="39" t="str">
        <f t="shared" si="415"/>
        <v>Q1</v>
      </c>
      <c r="E1739" s="13" t="s">
        <v>40</v>
      </c>
      <c r="F1739" s="179">
        <v>2021</v>
      </c>
      <c r="G1739" s="179">
        <v>8</v>
      </c>
      <c r="H1739" s="191"/>
      <c r="I1739" s="39" t="str">
        <f t="shared" si="418"/>
        <v>Q2</v>
      </c>
      <c r="J1739" s="191" t="s">
        <v>1774</v>
      </c>
      <c r="K1739" s="191" t="s">
        <v>1507</v>
      </c>
      <c r="L1739" s="17" t="s">
        <v>271</v>
      </c>
      <c r="M1739" s="13" t="s">
        <v>46</v>
      </c>
      <c r="N1739" s="13">
        <v>1</v>
      </c>
      <c r="O1739" s="13"/>
      <c r="P1739" s="39" t="str">
        <f t="shared" si="419"/>
        <v>MAIN UNIT</v>
      </c>
      <c r="Q1739" s="13" t="s">
        <v>47</v>
      </c>
      <c r="R1739" s="13" t="s">
        <v>48</v>
      </c>
      <c r="S1739" s="13" t="s">
        <v>36</v>
      </c>
      <c r="T1739" s="13" t="s">
        <v>64</v>
      </c>
      <c r="U1739" s="13" t="s">
        <v>65</v>
      </c>
      <c r="V1739" s="13" t="s">
        <v>98</v>
      </c>
      <c r="W1739" s="13" t="s">
        <v>50</v>
      </c>
      <c r="X1739" s="192">
        <v>1244000</v>
      </c>
      <c r="Y1739" s="196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85">
        <f t="shared" si="420"/>
        <v>264476.60176991153</v>
      </c>
      <c r="AD1739" s="141">
        <v>0.20019999999999999</v>
      </c>
      <c r="AE1739" s="186">
        <f t="shared" si="421"/>
        <v>0</v>
      </c>
      <c r="AF1739" s="186" t="str">
        <f>IF(AND(COUNTIFS($J$18:J1739,J1739)=1,AE1739=1),1,"")</f>
        <v/>
      </c>
      <c r="AG1739" s="186" t="str">
        <f>IF(C1739="","",IF(AND(COUNTIFS($J$18:J1739,J1739)=1,C1739&lt;&gt;""),1,""))</f>
        <v/>
      </c>
      <c r="AH1739" s="186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214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6.4">
      <c r="A1740" s="13" t="s">
        <v>40</v>
      </c>
      <c r="B1740" s="179">
        <v>2021</v>
      </c>
      <c r="C1740" s="179">
        <v>8</v>
      </c>
      <c r="D1740" s="39" t="str">
        <f t="shared" si="415"/>
        <v>Q2</v>
      </c>
      <c r="E1740" s="13" t="s">
        <v>40</v>
      </c>
      <c r="F1740" s="179">
        <v>2021</v>
      </c>
      <c r="G1740" s="179">
        <v>8</v>
      </c>
      <c r="H1740" s="191"/>
      <c r="I1740" s="39" t="str">
        <f t="shared" si="418"/>
        <v>Q2</v>
      </c>
      <c r="J1740" s="191" t="s">
        <v>1775</v>
      </c>
      <c r="K1740" s="191" t="s">
        <v>1776</v>
      </c>
      <c r="L1740" s="17" t="s">
        <v>479</v>
      </c>
      <c r="M1740" s="13" t="s">
        <v>46</v>
      </c>
      <c r="N1740" s="13">
        <v>0</v>
      </c>
      <c r="O1740" s="13">
        <v>2</v>
      </c>
      <c r="P1740" s="39" t="str">
        <f t="shared" si="419"/>
        <v>SERVICE/ PARTS</v>
      </c>
      <c r="Q1740" s="13" t="s">
        <v>47</v>
      </c>
      <c r="R1740" s="13" t="s">
        <v>48</v>
      </c>
      <c r="S1740" s="13" t="s">
        <v>37</v>
      </c>
      <c r="T1740" s="13" t="s">
        <v>301</v>
      </c>
      <c r="U1740" s="13" t="s">
        <v>57</v>
      </c>
      <c r="V1740" s="13" t="s">
        <v>155</v>
      </c>
      <c r="W1740" s="13" t="s">
        <v>50</v>
      </c>
      <c r="X1740" s="192">
        <v>5100</v>
      </c>
      <c r="Y1740" s="196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85">
        <f t="shared" si="420"/>
        <v>2941.9327433628318</v>
      </c>
      <c r="AD1740" s="141">
        <v>0.27160000000000001</v>
      </c>
      <c r="AE1740" s="186">
        <f t="shared" si="421"/>
        <v>0</v>
      </c>
      <c r="AF1740" s="186" t="str">
        <f>IF(AND(COUNTIFS($J$18:J1740,J1740)=1,AE1740=1),1,"")</f>
        <v/>
      </c>
      <c r="AG1740" s="186">
        <f>IF(C1740="","",IF(AND(COUNTIFS($J$18:J1740,J1740)=1,C1740&lt;&gt;""),1,""))</f>
        <v>1</v>
      </c>
      <c r="AH1740" s="186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214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35</v>
      </c>
      <c r="B1741" s="179">
        <v>2021</v>
      </c>
      <c r="C1741" s="179">
        <v>2</v>
      </c>
      <c r="D1741" s="39" t="str">
        <f t="shared" si="415"/>
        <v>Q4</v>
      </c>
      <c r="E1741" s="13" t="s">
        <v>40</v>
      </c>
      <c r="F1741" s="179">
        <v>2021</v>
      </c>
      <c r="G1741" s="179">
        <v>9</v>
      </c>
      <c r="H1741" s="191"/>
      <c r="I1741" s="39" t="str">
        <f t="shared" si="418"/>
        <v>Q2</v>
      </c>
      <c r="J1741" s="191" t="s">
        <v>1777</v>
      </c>
      <c r="K1741" s="191" t="s">
        <v>1778</v>
      </c>
      <c r="L1741" s="17" t="s">
        <v>78</v>
      </c>
      <c r="M1741" s="13" t="s">
        <v>46</v>
      </c>
      <c r="N1741" s="13">
        <v>1</v>
      </c>
      <c r="O1741" s="13"/>
      <c r="P1741" s="39" t="str">
        <f t="shared" si="419"/>
        <v>MAIN UNIT</v>
      </c>
      <c r="Q1741" s="13" t="s">
        <v>55</v>
      </c>
      <c r="R1741" s="13" t="s">
        <v>48</v>
      </c>
      <c r="S1741" s="13" t="s">
        <v>38</v>
      </c>
      <c r="T1741" s="13" t="s">
        <v>1779</v>
      </c>
      <c r="U1741" s="13" t="s">
        <v>136</v>
      </c>
      <c r="V1741" s="13" t="s">
        <v>877</v>
      </c>
      <c r="W1741" s="13" t="s">
        <v>50</v>
      </c>
      <c r="X1741" s="192">
        <v>1000000</v>
      </c>
      <c r="Y1741" s="196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85">
        <f t="shared" si="420"/>
        <v>151539.82300884958</v>
      </c>
      <c r="AD1741" s="141">
        <v>0.14269999999999999</v>
      </c>
      <c r="AE1741" s="186">
        <f t="shared" si="421"/>
        <v>1</v>
      </c>
      <c r="AF1741" s="186">
        <f>IF(AND(COUNTIFS($J$18:J1741,J1741)=1,AE1741=1),1,"")</f>
        <v>1</v>
      </c>
      <c r="AG1741" s="186">
        <f>IF(C1741="","",IF(AND(COUNTIFS($J$18:J1741,J1741)=1,C1741&lt;&gt;""),1,""))</f>
        <v>1</v>
      </c>
      <c r="AH1741" s="186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214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35</v>
      </c>
      <c r="B1742" s="179">
        <v>2021</v>
      </c>
      <c r="C1742" s="179">
        <v>2</v>
      </c>
      <c r="D1742" s="39" t="str">
        <f t="shared" si="415"/>
        <v>Q4</v>
      </c>
      <c r="E1742" s="13" t="s">
        <v>40</v>
      </c>
      <c r="F1742" s="179">
        <v>2021</v>
      </c>
      <c r="G1742" s="179">
        <v>9</v>
      </c>
      <c r="H1742" s="191"/>
      <c r="I1742" s="39" t="str">
        <f t="shared" si="418"/>
        <v>Q2</v>
      </c>
      <c r="J1742" s="191" t="s">
        <v>1777</v>
      </c>
      <c r="K1742" s="191" t="s">
        <v>1778</v>
      </c>
      <c r="L1742" s="17" t="s">
        <v>78</v>
      </c>
      <c r="M1742" s="13" t="s">
        <v>46</v>
      </c>
      <c r="N1742" s="13">
        <v>1</v>
      </c>
      <c r="O1742" s="13"/>
      <c r="P1742" s="39" t="str">
        <f t="shared" si="419"/>
        <v>MAIN UNIT</v>
      </c>
      <c r="Q1742" s="13" t="s">
        <v>55</v>
      </c>
      <c r="R1742" s="13" t="s">
        <v>48</v>
      </c>
      <c r="S1742" s="13" t="s">
        <v>38</v>
      </c>
      <c r="T1742" s="13" t="s">
        <v>1779</v>
      </c>
      <c r="U1742" s="13" t="s">
        <v>136</v>
      </c>
      <c r="V1742" s="13" t="s">
        <v>877</v>
      </c>
      <c r="W1742" s="13" t="s">
        <v>50</v>
      </c>
      <c r="X1742" s="192">
        <v>1000000</v>
      </c>
      <c r="Y1742" s="196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85">
        <f t="shared" si="420"/>
        <v>151539.82300884958</v>
      </c>
      <c r="AD1742" s="141">
        <v>0.14269999999999999</v>
      </c>
      <c r="AE1742" s="186">
        <f t="shared" si="421"/>
        <v>1</v>
      </c>
      <c r="AF1742" s="186" t="str">
        <f>IF(AND(COUNTIFS($J$18:J1742,J1742)=1,AE1742=1),1,"")</f>
        <v/>
      </c>
      <c r="AG1742" s="186" t="str">
        <f>IF(C1742="","",IF(AND(COUNTIFS($J$18:J1742,J1742)=1,C1742&lt;&gt;""),1,""))</f>
        <v/>
      </c>
      <c r="AH1742" s="186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214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35</v>
      </c>
      <c r="B1743" s="179">
        <v>2021</v>
      </c>
      <c r="C1743" s="179">
        <v>2</v>
      </c>
      <c r="D1743" s="39" t="str">
        <f t="shared" si="415"/>
        <v>Q4</v>
      </c>
      <c r="E1743" s="13" t="s">
        <v>40</v>
      </c>
      <c r="F1743" s="179">
        <v>2021</v>
      </c>
      <c r="G1743" s="179">
        <v>9</v>
      </c>
      <c r="H1743" s="191"/>
      <c r="I1743" s="39" t="str">
        <f t="shared" si="418"/>
        <v>Q2</v>
      </c>
      <c r="J1743" s="191" t="s">
        <v>1777</v>
      </c>
      <c r="K1743" s="191" t="s">
        <v>1778</v>
      </c>
      <c r="L1743" s="17" t="s">
        <v>54</v>
      </c>
      <c r="M1743" s="13" t="s">
        <v>46</v>
      </c>
      <c r="N1743" s="13">
        <v>1</v>
      </c>
      <c r="O1743" s="13"/>
      <c r="P1743" s="39" t="str">
        <f t="shared" si="419"/>
        <v>MAIN UNIT</v>
      </c>
      <c r="Q1743" s="13" t="s">
        <v>55</v>
      </c>
      <c r="R1743" s="13" t="s">
        <v>48</v>
      </c>
      <c r="S1743" s="13" t="s">
        <v>38</v>
      </c>
      <c r="T1743" s="13" t="s">
        <v>1779</v>
      </c>
      <c r="U1743" s="13" t="s">
        <v>136</v>
      </c>
      <c r="V1743" s="13" t="s">
        <v>877</v>
      </c>
      <c r="W1743" s="13" t="s">
        <v>50</v>
      </c>
      <c r="X1743" s="192">
        <v>832700</v>
      </c>
      <c r="Y1743" s="196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85">
        <f t="shared" si="420"/>
        <v>126187.21061946904</v>
      </c>
      <c r="AD1743" s="141">
        <v>0.14269999999999999</v>
      </c>
      <c r="AE1743" s="186">
        <f t="shared" si="421"/>
        <v>1</v>
      </c>
      <c r="AF1743" s="186" t="str">
        <f>IF(AND(COUNTIFS($J$18:J1743,J1743)=1,AE1743=1),1,"")</f>
        <v/>
      </c>
      <c r="AG1743" s="186" t="str">
        <f>IF(C1743="","",IF(AND(COUNTIFS($J$18:J1743,J1743)=1,C1743&lt;&gt;""),1,""))</f>
        <v/>
      </c>
      <c r="AH1743" s="186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214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35</v>
      </c>
      <c r="B1744" s="179">
        <v>2021</v>
      </c>
      <c r="C1744" s="179">
        <v>2</v>
      </c>
      <c r="D1744" s="39" t="str">
        <f t="shared" si="415"/>
        <v>Q4</v>
      </c>
      <c r="E1744" s="13" t="s">
        <v>40</v>
      </c>
      <c r="F1744" s="179">
        <v>2021</v>
      </c>
      <c r="G1744" s="179">
        <v>9</v>
      </c>
      <c r="H1744" s="191"/>
      <c r="I1744" s="39" t="str">
        <f t="shared" si="418"/>
        <v>Q2</v>
      </c>
      <c r="J1744" s="191" t="s">
        <v>1777</v>
      </c>
      <c r="K1744" s="191" t="s">
        <v>1778</v>
      </c>
      <c r="L1744" s="17" t="s">
        <v>54</v>
      </c>
      <c r="M1744" s="13" t="s">
        <v>46</v>
      </c>
      <c r="N1744" s="13">
        <v>1</v>
      </c>
      <c r="O1744" s="13"/>
      <c r="P1744" s="39" t="str">
        <f t="shared" si="419"/>
        <v>MAIN UNIT</v>
      </c>
      <c r="Q1744" s="13" t="s">
        <v>55</v>
      </c>
      <c r="R1744" s="13" t="s">
        <v>48</v>
      </c>
      <c r="S1744" s="13" t="s">
        <v>38</v>
      </c>
      <c r="T1744" s="13" t="s">
        <v>1779</v>
      </c>
      <c r="U1744" s="13" t="s">
        <v>136</v>
      </c>
      <c r="V1744" s="13" t="s">
        <v>877</v>
      </c>
      <c r="W1744" s="13" t="s">
        <v>50</v>
      </c>
      <c r="X1744" s="192">
        <v>832700</v>
      </c>
      <c r="Y1744" s="196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85">
        <f t="shared" si="420"/>
        <v>126187.21061946904</v>
      </c>
      <c r="AD1744" s="141">
        <v>0.14269999999999999</v>
      </c>
      <c r="AE1744" s="186">
        <f t="shared" si="421"/>
        <v>1</v>
      </c>
      <c r="AF1744" s="186" t="str">
        <f>IF(AND(COUNTIFS($J$18:J1744,J1744)=1,AE1744=1),1,"")</f>
        <v/>
      </c>
      <c r="AG1744" s="186" t="str">
        <f>IF(C1744="","",IF(AND(COUNTIFS($J$18:J1744,J1744)=1,C1744&lt;&gt;""),1,""))</f>
        <v/>
      </c>
      <c r="AH1744" s="186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214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35</v>
      </c>
      <c r="B1745" s="179">
        <v>2021</v>
      </c>
      <c r="C1745" s="179">
        <v>3</v>
      </c>
      <c r="D1745" s="39" t="str">
        <f t="shared" si="415"/>
        <v>Q4</v>
      </c>
      <c r="E1745" s="13" t="s">
        <v>40</v>
      </c>
      <c r="F1745" s="179">
        <v>2021</v>
      </c>
      <c r="G1745" s="179">
        <v>9</v>
      </c>
      <c r="H1745" s="191"/>
      <c r="I1745" s="39" t="str">
        <f t="shared" si="418"/>
        <v>Q2</v>
      </c>
      <c r="J1745" s="191" t="s">
        <v>1728</v>
      </c>
      <c r="K1745" s="191" t="s">
        <v>1729</v>
      </c>
      <c r="L1745" s="17" t="s">
        <v>78</v>
      </c>
      <c r="M1745" s="13" t="s">
        <v>46</v>
      </c>
      <c r="N1745" s="13">
        <v>1</v>
      </c>
      <c r="O1745" s="13"/>
      <c r="P1745" s="39" t="str">
        <f t="shared" si="419"/>
        <v>MAIN UNIT</v>
      </c>
      <c r="Q1745" s="13" t="s">
        <v>47</v>
      </c>
      <c r="R1745" s="13" t="s">
        <v>48</v>
      </c>
      <c r="S1745" s="13" t="s">
        <v>36</v>
      </c>
      <c r="T1745" s="13" t="s">
        <v>64</v>
      </c>
      <c r="U1745" s="13" t="s">
        <v>65</v>
      </c>
      <c r="V1745" s="13" t="s">
        <v>118</v>
      </c>
      <c r="W1745" s="13" t="s">
        <v>95</v>
      </c>
      <c r="X1745" s="192">
        <v>14400000</v>
      </c>
      <c r="Y1745" s="196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85">
        <f t="shared" si="420"/>
        <v>109421.712</v>
      </c>
      <c r="AD1745" s="141">
        <v>0.1051</v>
      </c>
      <c r="AE1745" s="186">
        <f t="shared" si="421"/>
        <v>0</v>
      </c>
      <c r="AF1745" s="186" t="str">
        <f>IF(AND(COUNTIFS($J$18:J1745,J1745)=1,AE1745=1),1,"")</f>
        <v/>
      </c>
      <c r="AG1745" s="186" t="str">
        <f>IF(C1745="","",IF(AND(COUNTIFS($J$18:J1745,J1745)=1,C1745&lt;&gt;""),1,""))</f>
        <v/>
      </c>
      <c r="AH1745" s="186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214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40</v>
      </c>
      <c r="B1746" s="179">
        <v>2021</v>
      </c>
      <c r="C1746" s="179">
        <v>4</v>
      </c>
      <c r="D1746" s="39" t="str">
        <f t="shared" si="415"/>
        <v>Q1</v>
      </c>
      <c r="E1746" s="13" t="s">
        <v>40</v>
      </c>
      <c r="F1746" s="179">
        <v>2021</v>
      </c>
      <c r="G1746" s="179">
        <v>9</v>
      </c>
      <c r="H1746" s="191"/>
      <c r="I1746" s="39" t="str">
        <f t="shared" si="418"/>
        <v>Q2</v>
      </c>
      <c r="J1746" s="191" t="s">
        <v>1765</v>
      </c>
      <c r="K1746" s="191" t="s">
        <v>1766</v>
      </c>
      <c r="L1746" s="17" t="s">
        <v>78</v>
      </c>
      <c r="M1746" s="13" t="s">
        <v>46</v>
      </c>
      <c r="N1746" s="13">
        <v>1</v>
      </c>
      <c r="O1746" s="13"/>
      <c r="P1746" s="39" t="str">
        <f t="shared" si="419"/>
        <v>MAIN UNIT</v>
      </c>
      <c r="Q1746" s="13" t="s">
        <v>55</v>
      </c>
      <c r="R1746" s="13" t="s">
        <v>48</v>
      </c>
      <c r="S1746" s="13" t="s">
        <v>36</v>
      </c>
      <c r="T1746" s="13" t="s">
        <v>64</v>
      </c>
      <c r="U1746" s="13" t="s">
        <v>65</v>
      </c>
      <c r="V1746" s="13" t="s">
        <v>113</v>
      </c>
      <c r="W1746" s="13" t="s">
        <v>95</v>
      </c>
      <c r="X1746" s="192">
        <v>11000000</v>
      </c>
      <c r="Y1746" s="196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85">
        <f t="shared" si="420"/>
        <v>83745.09</v>
      </c>
      <c r="AD1746" s="141">
        <v>0.1053</v>
      </c>
      <c r="AE1746" s="186">
        <f t="shared" si="421"/>
        <v>1</v>
      </c>
      <c r="AF1746" s="186" t="str">
        <f>IF(AND(COUNTIFS($J$18:J1746,J1746)=1,AE1746=1),1,"")</f>
        <v/>
      </c>
      <c r="AG1746" s="186" t="str">
        <f>IF(C1746="","",IF(AND(COUNTIFS($J$18:J1746,J1746)=1,C1746&lt;&gt;""),1,""))</f>
        <v/>
      </c>
      <c r="AH1746" s="186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214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40</v>
      </c>
      <c r="B1747" s="179">
        <v>2021</v>
      </c>
      <c r="C1747" s="179">
        <v>5</v>
      </c>
      <c r="D1747" s="39" t="str">
        <f t="shared" si="415"/>
        <v>Q1</v>
      </c>
      <c r="E1747" s="13" t="s">
        <v>40</v>
      </c>
      <c r="F1747" s="179">
        <v>2021</v>
      </c>
      <c r="G1747" s="179">
        <v>9</v>
      </c>
      <c r="H1747" s="191"/>
      <c r="I1747" s="39" t="str">
        <f t="shared" si="418"/>
        <v>Q2</v>
      </c>
      <c r="J1747" s="191" t="s">
        <v>1722</v>
      </c>
      <c r="K1747" s="191" t="s">
        <v>1723</v>
      </c>
      <c r="L1747" s="17" t="s">
        <v>54</v>
      </c>
      <c r="M1747" s="13" t="s">
        <v>46</v>
      </c>
      <c r="N1747" s="13">
        <v>1</v>
      </c>
      <c r="O1747" s="13"/>
      <c r="P1747" s="39" t="str">
        <f t="shared" si="419"/>
        <v>MAIN UNIT</v>
      </c>
      <c r="Q1747" s="13" t="s">
        <v>47</v>
      </c>
      <c r="R1747" s="13" t="s">
        <v>48</v>
      </c>
      <c r="S1747" s="13" t="s">
        <v>38</v>
      </c>
      <c r="T1747" s="13" t="s">
        <v>324</v>
      </c>
      <c r="U1747" s="13" t="s">
        <v>136</v>
      </c>
      <c r="V1747" s="13" t="s">
        <v>520</v>
      </c>
      <c r="W1747" s="13" t="s">
        <v>50</v>
      </c>
      <c r="X1747" s="192">
        <v>555000</v>
      </c>
      <c r="Y1747" s="196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85">
        <f t="shared" si="420"/>
        <v>50392.035398230095</v>
      </c>
      <c r="AD1747" s="141">
        <v>8.5500000000000007E-2</v>
      </c>
      <c r="AE1747" s="186">
        <f t="shared" si="421"/>
        <v>0</v>
      </c>
      <c r="AF1747" s="186" t="str">
        <f>IF(AND(COUNTIFS($J$18:J1747,J1747)=1,AE1747=1),1,"")</f>
        <v/>
      </c>
      <c r="AG1747" s="186" t="str">
        <f>IF(C1747="","",IF(AND(COUNTIFS($J$18:J1747,J1747)=1,C1747&lt;&gt;""),1,""))</f>
        <v/>
      </c>
      <c r="AH1747" s="186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214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40</v>
      </c>
      <c r="B1748" s="179">
        <v>2021</v>
      </c>
      <c r="C1748" s="179">
        <v>7</v>
      </c>
      <c r="D1748" s="39" t="str">
        <f t="shared" si="415"/>
        <v>Q2</v>
      </c>
      <c r="E1748" s="13" t="s">
        <v>40</v>
      </c>
      <c r="F1748" s="179">
        <v>2021</v>
      </c>
      <c r="G1748" s="179">
        <v>9</v>
      </c>
      <c r="H1748" s="191"/>
      <c r="I1748" s="39" t="str">
        <f t="shared" si="418"/>
        <v>Q2</v>
      </c>
      <c r="J1748" s="191" t="s">
        <v>1780</v>
      </c>
      <c r="K1748" s="191" t="s">
        <v>961</v>
      </c>
      <c r="L1748" s="17" t="s">
        <v>54</v>
      </c>
      <c r="M1748" s="13" t="s">
        <v>46</v>
      </c>
      <c r="N1748" s="13">
        <v>1</v>
      </c>
      <c r="O1748" s="13"/>
      <c r="P1748" s="39" t="str">
        <f t="shared" si="419"/>
        <v>MAIN UNIT</v>
      </c>
      <c r="Q1748" s="13" t="s">
        <v>47</v>
      </c>
      <c r="R1748" s="13" t="s">
        <v>48</v>
      </c>
      <c r="S1748" s="13" t="s">
        <v>36</v>
      </c>
      <c r="T1748" s="13" t="s">
        <v>64</v>
      </c>
      <c r="U1748" s="13" t="s">
        <v>65</v>
      </c>
      <c r="V1748" s="13" t="s">
        <v>98</v>
      </c>
      <c r="W1748" s="13" t="s">
        <v>50</v>
      </c>
      <c r="X1748" s="192">
        <v>544000</v>
      </c>
      <c r="Y1748" s="196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85">
        <f t="shared" si="420"/>
        <v>84748.460176991153</v>
      </c>
      <c r="AD1748" s="141">
        <v>0.1467</v>
      </c>
      <c r="AE1748" s="186">
        <f t="shared" si="421"/>
        <v>0</v>
      </c>
      <c r="AF1748" s="186" t="str">
        <f>IF(AND(COUNTIFS($J$18:J1748,J1748)=1,AE1748=1),1,"")</f>
        <v/>
      </c>
      <c r="AG1748" s="186">
        <f>IF(C1748="","",IF(AND(COUNTIFS($J$18:J1748,J1748)=1,C1748&lt;&gt;""),1,""))</f>
        <v>1</v>
      </c>
      <c r="AH1748" s="186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214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40</v>
      </c>
      <c r="B1749" s="179">
        <v>2021</v>
      </c>
      <c r="C1749" s="179">
        <v>7</v>
      </c>
      <c r="D1749" s="39" t="str">
        <f t="shared" si="415"/>
        <v>Q2</v>
      </c>
      <c r="E1749" s="13" t="s">
        <v>40</v>
      </c>
      <c r="F1749" s="179">
        <v>2021</v>
      </c>
      <c r="G1749" s="179">
        <v>9</v>
      </c>
      <c r="H1749" s="191"/>
      <c r="I1749" s="39" t="str">
        <f t="shared" si="418"/>
        <v>Q2</v>
      </c>
      <c r="J1749" s="191" t="s">
        <v>1780</v>
      </c>
      <c r="K1749" s="191" t="s">
        <v>961</v>
      </c>
      <c r="L1749" s="17" t="s">
        <v>54</v>
      </c>
      <c r="M1749" s="13" t="s">
        <v>46</v>
      </c>
      <c r="N1749" s="13">
        <v>1</v>
      </c>
      <c r="O1749" s="13"/>
      <c r="P1749" s="39" t="str">
        <f t="shared" si="419"/>
        <v>MAIN UNIT</v>
      </c>
      <c r="Q1749" s="13" t="s">
        <v>47</v>
      </c>
      <c r="R1749" s="13" t="s">
        <v>48</v>
      </c>
      <c r="S1749" s="13" t="s">
        <v>36</v>
      </c>
      <c r="T1749" s="13" t="s">
        <v>64</v>
      </c>
      <c r="U1749" s="13" t="s">
        <v>65</v>
      </c>
      <c r="V1749" s="13" t="s">
        <v>98</v>
      </c>
      <c r="W1749" s="13" t="s">
        <v>50</v>
      </c>
      <c r="X1749" s="192">
        <v>544000</v>
      </c>
      <c r="Y1749" s="196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85">
        <f t="shared" si="420"/>
        <v>84748.460176991153</v>
      </c>
      <c r="AD1749" s="141">
        <v>0.1467</v>
      </c>
      <c r="AE1749" s="186">
        <f t="shared" si="421"/>
        <v>0</v>
      </c>
      <c r="AF1749" s="186" t="str">
        <f>IF(AND(COUNTIFS($J$18:J1749,J1749)=1,AE1749=1),1,"")</f>
        <v/>
      </c>
      <c r="AG1749" s="186" t="str">
        <f>IF(C1749="","",IF(AND(COUNTIFS($J$18:J1749,J1749)=1,C1749&lt;&gt;""),1,""))</f>
        <v/>
      </c>
      <c r="AH1749" s="186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214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40</v>
      </c>
      <c r="B1750" s="179">
        <v>2021</v>
      </c>
      <c r="C1750" s="179">
        <v>7</v>
      </c>
      <c r="D1750" s="39" t="str">
        <f t="shared" si="415"/>
        <v>Q2</v>
      </c>
      <c r="E1750" s="13" t="s">
        <v>40</v>
      </c>
      <c r="F1750" s="179">
        <v>2021</v>
      </c>
      <c r="G1750" s="179">
        <v>9</v>
      </c>
      <c r="H1750" s="191"/>
      <c r="I1750" s="39" t="str">
        <f t="shared" si="418"/>
        <v>Q2</v>
      </c>
      <c r="J1750" s="191" t="s">
        <v>1780</v>
      </c>
      <c r="K1750" s="191" t="s">
        <v>961</v>
      </c>
      <c r="L1750" s="17" t="s">
        <v>54</v>
      </c>
      <c r="M1750" s="13" t="s">
        <v>46</v>
      </c>
      <c r="N1750" s="13">
        <v>1</v>
      </c>
      <c r="O1750" s="13"/>
      <c r="P1750" s="39" t="str">
        <f t="shared" si="419"/>
        <v>MAIN UNIT</v>
      </c>
      <c r="Q1750" s="13" t="s">
        <v>47</v>
      </c>
      <c r="R1750" s="13" t="s">
        <v>48</v>
      </c>
      <c r="S1750" s="13" t="s">
        <v>36</v>
      </c>
      <c r="T1750" s="13" t="s">
        <v>64</v>
      </c>
      <c r="U1750" s="13" t="s">
        <v>65</v>
      </c>
      <c r="V1750" s="13" t="s">
        <v>98</v>
      </c>
      <c r="W1750" s="13" t="s">
        <v>50</v>
      </c>
      <c r="X1750" s="192">
        <v>544000</v>
      </c>
      <c r="Y1750" s="196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85">
        <f t="shared" si="420"/>
        <v>84748.460176991153</v>
      </c>
      <c r="AD1750" s="141">
        <v>0.1467</v>
      </c>
      <c r="AE1750" s="186">
        <f t="shared" si="421"/>
        <v>0</v>
      </c>
      <c r="AF1750" s="186" t="str">
        <f>IF(AND(COUNTIFS($J$18:J1750,J1750)=1,AE1750=1),1,"")</f>
        <v/>
      </c>
      <c r="AG1750" s="186" t="str">
        <f>IF(C1750="","",IF(AND(COUNTIFS($J$18:J1750,J1750)=1,C1750&lt;&gt;""),1,""))</f>
        <v/>
      </c>
      <c r="AH1750" s="186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214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40</v>
      </c>
      <c r="B1751" s="179">
        <v>2021</v>
      </c>
      <c r="C1751" s="179">
        <v>7</v>
      </c>
      <c r="D1751" s="39" t="str">
        <f t="shared" si="415"/>
        <v>Q2</v>
      </c>
      <c r="E1751" s="13" t="s">
        <v>40</v>
      </c>
      <c r="F1751" s="179">
        <v>2021</v>
      </c>
      <c r="G1751" s="179">
        <v>9</v>
      </c>
      <c r="H1751" s="191"/>
      <c r="I1751" s="39" t="str">
        <f t="shared" si="418"/>
        <v>Q2</v>
      </c>
      <c r="J1751" s="191" t="s">
        <v>1780</v>
      </c>
      <c r="K1751" s="191" t="s">
        <v>961</v>
      </c>
      <c r="L1751" s="17" t="s">
        <v>54</v>
      </c>
      <c r="M1751" s="13" t="s">
        <v>46</v>
      </c>
      <c r="N1751" s="13">
        <v>1</v>
      </c>
      <c r="O1751" s="13"/>
      <c r="P1751" s="39" t="str">
        <f t="shared" si="419"/>
        <v>MAIN UNIT</v>
      </c>
      <c r="Q1751" s="13" t="s">
        <v>47</v>
      </c>
      <c r="R1751" s="13" t="s">
        <v>48</v>
      </c>
      <c r="S1751" s="13" t="s">
        <v>36</v>
      </c>
      <c r="T1751" s="13" t="s">
        <v>64</v>
      </c>
      <c r="U1751" s="13" t="s">
        <v>65</v>
      </c>
      <c r="V1751" s="13" t="s">
        <v>98</v>
      </c>
      <c r="W1751" s="13" t="s">
        <v>50</v>
      </c>
      <c r="X1751" s="192">
        <v>544000</v>
      </c>
      <c r="Y1751" s="196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85">
        <f t="shared" si="420"/>
        <v>84748.460176991153</v>
      </c>
      <c r="AD1751" s="141">
        <v>0.1467</v>
      </c>
      <c r="AE1751" s="186">
        <f t="shared" si="421"/>
        <v>0</v>
      </c>
      <c r="AF1751" s="186" t="str">
        <f>IF(AND(COUNTIFS($J$18:J1751,J1751)=1,AE1751=1),1,"")</f>
        <v/>
      </c>
      <c r="AG1751" s="186" t="str">
        <f>IF(C1751="","",IF(AND(COUNTIFS($J$18:J1751,J1751)=1,C1751&lt;&gt;""),1,""))</f>
        <v/>
      </c>
      <c r="AH1751" s="186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214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35</v>
      </c>
      <c r="B1752" s="179">
        <v>2021</v>
      </c>
      <c r="C1752" s="179">
        <v>3</v>
      </c>
      <c r="D1752" s="39" t="str">
        <f t="shared" si="415"/>
        <v>Q4</v>
      </c>
      <c r="E1752" s="13" t="s">
        <v>40</v>
      </c>
      <c r="F1752" s="179">
        <v>2021</v>
      </c>
      <c r="G1752" s="179">
        <v>10</v>
      </c>
      <c r="H1752" s="191"/>
      <c r="I1752" s="39" t="str">
        <f t="shared" si="418"/>
        <v>Q3</v>
      </c>
      <c r="J1752" s="191" t="s">
        <v>1781</v>
      </c>
      <c r="K1752" s="191" t="s">
        <v>1782</v>
      </c>
      <c r="L1752" s="17" t="s">
        <v>78</v>
      </c>
      <c r="M1752" s="13" t="s">
        <v>46</v>
      </c>
      <c r="N1752" s="13">
        <v>1</v>
      </c>
      <c r="O1752" s="13"/>
      <c r="P1752" s="39" t="str">
        <f t="shared" si="419"/>
        <v>MAIN UNIT</v>
      </c>
      <c r="Q1752" s="13" t="s">
        <v>55</v>
      </c>
      <c r="R1752" s="13" t="s">
        <v>48</v>
      </c>
      <c r="S1752" s="13" t="s">
        <v>36</v>
      </c>
      <c r="T1752" s="13" t="s">
        <v>415</v>
      </c>
      <c r="U1752" s="13" t="s">
        <v>65</v>
      </c>
      <c r="V1752" s="13" t="s">
        <v>113</v>
      </c>
      <c r="W1752" s="13" t="s">
        <v>95</v>
      </c>
      <c r="X1752" s="192">
        <v>15000000</v>
      </c>
      <c r="Y1752" s="196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85">
        <f t="shared" si="420"/>
        <v>90099</v>
      </c>
      <c r="AD1752" s="141">
        <v>8.4599999999999995E-2</v>
      </c>
      <c r="AE1752" s="186">
        <f t="shared" si="421"/>
        <v>1</v>
      </c>
      <c r="AF1752" s="186">
        <f>IF(AND(COUNTIFS($J$18:J1752,J1752)=1,AE1752=1),1,"")</f>
        <v>1</v>
      </c>
      <c r="AG1752" s="186">
        <f>IF(C1752="","",IF(AND(COUNTIFS($J$18:J1752,J1752)=1,C1752&lt;&gt;""),1,""))</f>
        <v>1</v>
      </c>
      <c r="AH1752" s="186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214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35</v>
      </c>
      <c r="B1753" s="179">
        <v>2021</v>
      </c>
      <c r="C1753" s="179">
        <v>3</v>
      </c>
      <c r="D1753" s="39" t="str">
        <f t="shared" si="415"/>
        <v>Q4</v>
      </c>
      <c r="E1753" s="13" t="s">
        <v>40</v>
      </c>
      <c r="F1753" s="179">
        <v>2021</v>
      </c>
      <c r="G1753" s="179">
        <v>10</v>
      </c>
      <c r="H1753" s="191"/>
      <c r="I1753" s="39" t="str">
        <f t="shared" si="418"/>
        <v>Q3</v>
      </c>
      <c r="J1753" s="191" t="s">
        <v>1781</v>
      </c>
      <c r="K1753" s="191" t="s">
        <v>1782</v>
      </c>
      <c r="L1753" s="17" t="s">
        <v>78</v>
      </c>
      <c r="M1753" s="13" t="s">
        <v>46</v>
      </c>
      <c r="N1753" s="13">
        <v>1</v>
      </c>
      <c r="O1753" s="13"/>
      <c r="P1753" s="39" t="str">
        <f t="shared" si="419"/>
        <v>MAIN UNIT</v>
      </c>
      <c r="Q1753" s="13" t="s">
        <v>55</v>
      </c>
      <c r="R1753" s="13" t="s">
        <v>48</v>
      </c>
      <c r="S1753" s="13" t="s">
        <v>36</v>
      </c>
      <c r="T1753" s="13" t="s">
        <v>415</v>
      </c>
      <c r="U1753" s="13" t="s">
        <v>65</v>
      </c>
      <c r="V1753" s="13" t="s">
        <v>113</v>
      </c>
      <c r="W1753" s="13" t="s">
        <v>95</v>
      </c>
      <c r="X1753" s="192">
        <v>15000000</v>
      </c>
      <c r="Y1753" s="196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85">
        <f t="shared" si="420"/>
        <v>90099</v>
      </c>
      <c r="AD1753" s="141">
        <v>8.4599999999999995E-2</v>
      </c>
      <c r="AE1753" s="186">
        <f t="shared" si="421"/>
        <v>1</v>
      </c>
      <c r="AF1753" s="186" t="str">
        <f>IF(AND(COUNTIFS($J$18:J1753,J1753)=1,AE1753=1),1,"")</f>
        <v/>
      </c>
      <c r="AG1753" s="186" t="str">
        <f>IF(C1753="","",IF(AND(COUNTIFS($J$18:J1753,J1753)=1,C1753&lt;&gt;""),1,""))</f>
        <v/>
      </c>
      <c r="AH1753" s="186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214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35</v>
      </c>
      <c r="B1754" s="179">
        <v>2021</v>
      </c>
      <c r="C1754" s="179">
        <v>3</v>
      </c>
      <c r="D1754" s="39" t="str">
        <f t="shared" si="415"/>
        <v>Q4</v>
      </c>
      <c r="E1754" s="13" t="s">
        <v>40</v>
      </c>
      <c r="F1754" s="179">
        <v>2021</v>
      </c>
      <c r="G1754" s="179">
        <v>10</v>
      </c>
      <c r="H1754" s="191"/>
      <c r="I1754" s="39" t="str">
        <f t="shared" si="418"/>
        <v>Q3</v>
      </c>
      <c r="J1754" s="191" t="s">
        <v>1781</v>
      </c>
      <c r="K1754" s="191" t="s">
        <v>1782</v>
      </c>
      <c r="L1754" s="17" t="s">
        <v>54</v>
      </c>
      <c r="M1754" s="13" t="s">
        <v>46</v>
      </c>
      <c r="N1754" s="13">
        <v>1</v>
      </c>
      <c r="O1754" s="13"/>
      <c r="P1754" s="39" t="str">
        <f t="shared" si="419"/>
        <v>MAIN UNIT</v>
      </c>
      <c r="Q1754" s="13" t="s">
        <v>55</v>
      </c>
      <c r="R1754" s="13" t="s">
        <v>48</v>
      </c>
      <c r="S1754" s="13" t="s">
        <v>36</v>
      </c>
      <c r="T1754" s="13" t="s">
        <v>415</v>
      </c>
      <c r="U1754" s="13" t="s">
        <v>65</v>
      </c>
      <c r="V1754" s="13" t="s">
        <v>113</v>
      </c>
      <c r="W1754" s="13" t="s">
        <v>95</v>
      </c>
      <c r="X1754" s="192">
        <v>8860125</v>
      </c>
      <c r="Y1754" s="196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85">
        <f t="shared" si="420"/>
        <v>53219.226824999998</v>
      </c>
      <c r="AD1754" s="141">
        <v>8.4599999999999995E-2</v>
      </c>
      <c r="AE1754" s="186">
        <f t="shared" si="421"/>
        <v>1</v>
      </c>
      <c r="AF1754" s="186" t="str">
        <f>IF(AND(COUNTIFS($J$18:J1754,J1754)=1,AE1754=1),1,"")</f>
        <v/>
      </c>
      <c r="AG1754" s="186" t="str">
        <f>IF(C1754="","",IF(AND(COUNTIFS($J$18:J1754,J1754)=1,C1754&lt;&gt;""),1,""))</f>
        <v/>
      </c>
      <c r="AH1754" s="186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214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35</v>
      </c>
      <c r="B1755" s="179">
        <v>2021</v>
      </c>
      <c r="C1755" s="179">
        <v>3</v>
      </c>
      <c r="D1755" s="39" t="str">
        <f t="shared" si="415"/>
        <v>Q4</v>
      </c>
      <c r="E1755" s="13" t="s">
        <v>40</v>
      </c>
      <c r="F1755" s="179">
        <v>2021</v>
      </c>
      <c r="G1755" s="179">
        <v>10</v>
      </c>
      <c r="H1755" s="191"/>
      <c r="I1755" s="39" t="str">
        <f t="shared" si="418"/>
        <v>Q3</v>
      </c>
      <c r="J1755" s="191" t="s">
        <v>1781</v>
      </c>
      <c r="K1755" s="191" t="s">
        <v>1782</v>
      </c>
      <c r="L1755" s="17" t="s">
        <v>54</v>
      </c>
      <c r="M1755" s="13" t="s">
        <v>46</v>
      </c>
      <c r="N1755" s="13">
        <v>1</v>
      </c>
      <c r="O1755" s="13"/>
      <c r="P1755" s="39" t="str">
        <f t="shared" si="419"/>
        <v>MAIN UNIT</v>
      </c>
      <c r="Q1755" s="13" t="s">
        <v>55</v>
      </c>
      <c r="R1755" s="13" t="s">
        <v>48</v>
      </c>
      <c r="S1755" s="13" t="s">
        <v>36</v>
      </c>
      <c r="T1755" s="13" t="s">
        <v>415</v>
      </c>
      <c r="U1755" s="13" t="s">
        <v>65</v>
      </c>
      <c r="V1755" s="13" t="s">
        <v>113</v>
      </c>
      <c r="W1755" s="13" t="s">
        <v>95</v>
      </c>
      <c r="X1755" s="192">
        <v>8860125</v>
      </c>
      <c r="Y1755" s="196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85">
        <f t="shared" si="420"/>
        <v>53219.226824999998</v>
      </c>
      <c r="AD1755" s="141">
        <v>8.4599999999999995E-2</v>
      </c>
      <c r="AE1755" s="186">
        <f t="shared" si="421"/>
        <v>1</v>
      </c>
      <c r="AF1755" s="186" t="str">
        <f>IF(AND(COUNTIFS($J$18:J1755,J1755)=1,AE1755=1),1,"")</f>
        <v/>
      </c>
      <c r="AG1755" s="186" t="str">
        <f>IF(C1755="","",IF(AND(COUNTIFS($J$18:J1755,J1755)=1,C1755&lt;&gt;""),1,""))</f>
        <v/>
      </c>
      <c r="AH1755" s="186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214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35</v>
      </c>
      <c r="B1756" s="179">
        <v>2021</v>
      </c>
      <c r="C1756" s="179">
        <v>3</v>
      </c>
      <c r="D1756" s="39" t="str">
        <f t="shared" si="415"/>
        <v>Q4</v>
      </c>
      <c r="E1756" s="13" t="s">
        <v>40</v>
      </c>
      <c r="F1756" s="179">
        <v>2021</v>
      </c>
      <c r="G1756" s="179">
        <v>10</v>
      </c>
      <c r="H1756" s="191"/>
      <c r="I1756" s="39" t="str">
        <f t="shared" si="418"/>
        <v>Q3</v>
      </c>
      <c r="J1756" s="191" t="s">
        <v>1783</v>
      </c>
      <c r="K1756" s="191" t="s">
        <v>1784</v>
      </c>
      <c r="L1756" s="17" t="s">
        <v>78</v>
      </c>
      <c r="M1756" s="13" t="s">
        <v>46</v>
      </c>
      <c r="N1756" s="13">
        <v>1</v>
      </c>
      <c r="O1756" s="13"/>
      <c r="P1756" s="39" t="str">
        <f t="shared" si="419"/>
        <v>MAIN UNIT</v>
      </c>
      <c r="Q1756" s="13" t="s">
        <v>47</v>
      </c>
      <c r="R1756" s="13" t="s">
        <v>48</v>
      </c>
      <c r="S1756" s="13" t="s">
        <v>36</v>
      </c>
      <c r="T1756" s="13" t="s">
        <v>64</v>
      </c>
      <c r="U1756" s="13" t="s">
        <v>65</v>
      </c>
      <c r="V1756" s="13" t="s">
        <v>113</v>
      </c>
      <c r="W1756" s="13" t="s">
        <v>95</v>
      </c>
      <c r="X1756" s="192">
        <v>11800000</v>
      </c>
      <c r="Y1756" s="196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85">
        <f t="shared" si="420"/>
        <v>99111.739999999991</v>
      </c>
      <c r="AD1756" s="141">
        <v>0.1183</v>
      </c>
      <c r="AE1756" s="186">
        <f t="shared" si="421"/>
        <v>0</v>
      </c>
      <c r="AF1756" s="186" t="str">
        <f>IF(AND(COUNTIFS($J$18:J1756,J1756)=1,AE1756=1),1,"")</f>
        <v/>
      </c>
      <c r="AG1756" s="186">
        <f>IF(C1756="","",IF(AND(COUNTIFS($J$18:J1756,J1756)=1,C1756&lt;&gt;""),1,""))</f>
        <v>1</v>
      </c>
      <c r="AH1756" s="186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214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40</v>
      </c>
      <c r="B1757" s="179">
        <v>2021</v>
      </c>
      <c r="C1757" s="179">
        <v>4</v>
      </c>
      <c r="D1757" s="39" t="str">
        <f t="shared" si="415"/>
        <v>Q1</v>
      </c>
      <c r="E1757" s="13" t="s">
        <v>40</v>
      </c>
      <c r="F1757" s="179">
        <v>2021</v>
      </c>
      <c r="G1757" s="179">
        <v>10</v>
      </c>
      <c r="H1757" s="191"/>
      <c r="I1757" s="39" t="str">
        <f t="shared" si="418"/>
        <v>Q3</v>
      </c>
      <c r="J1757" s="191" t="s">
        <v>1785</v>
      </c>
      <c r="K1757" s="191" t="s">
        <v>1786</v>
      </c>
      <c r="L1757" s="17" t="s">
        <v>78</v>
      </c>
      <c r="M1757" s="13" t="s">
        <v>46</v>
      </c>
      <c r="N1757" s="13">
        <v>1</v>
      </c>
      <c r="O1757" s="13"/>
      <c r="P1757" s="39" t="str">
        <f t="shared" si="419"/>
        <v>MAIN UNIT</v>
      </c>
      <c r="Q1757" s="13" t="s">
        <v>55</v>
      </c>
      <c r="R1757" s="13" t="s">
        <v>48</v>
      </c>
      <c r="S1757" s="13" t="s">
        <v>36</v>
      </c>
      <c r="T1757" s="13" t="s">
        <v>64</v>
      </c>
      <c r="U1757" s="13" t="s">
        <v>65</v>
      </c>
      <c r="V1757" s="13" t="s">
        <v>118</v>
      </c>
      <c r="W1757" s="13" t="s">
        <v>95</v>
      </c>
      <c r="X1757" s="192">
        <v>13500000</v>
      </c>
      <c r="Y1757" s="196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85">
        <f t="shared" si="420"/>
        <v>130451.84999999998</v>
      </c>
      <c r="AD1757" s="141">
        <v>0.1361</v>
      </c>
      <c r="AE1757" s="186">
        <f t="shared" si="421"/>
        <v>1</v>
      </c>
      <c r="AF1757" s="186">
        <f>IF(AND(COUNTIFS($J$18:J1757,J1757)=1,AE1757=1),1,"")</f>
        <v>1</v>
      </c>
      <c r="AG1757" s="186">
        <f>IF(C1757="","",IF(AND(COUNTIFS($J$18:J1757,J1757)=1,C1757&lt;&gt;""),1,""))</f>
        <v>1</v>
      </c>
      <c r="AH1757" s="186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214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40</v>
      </c>
      <c r="B1758" s="179">
        <v>2021</v>
      </c>
      <c r="C1758" s="179">
        <v>4</v>
      </c>
      <c r="D1758" s="39" t="str">
        <f t="shared" si="415"/>
        <v>Q1</v>
      </c>
      <c r="E1758" s="13" t="s">
        <v>40</v>
      </c>
      <c r="F1758" s="179">
        <v>2021</v>
      </c>
      <c r="G1758" s="179">
        <v>10</v>
      </c>
      <c r="H1758" s="191"/>
      <c r="I1758" s="39" t="str">
        <f t="shared" si="418"/>
        <v>Q3</v>
      </c>
      <c r="J1758" s="191" t="s">
        <v>1787</v>
      </c>
      <c r="K1758" s="191" t="s">
        <v>1083</v>
      </c>
      <c r="L1758" s="17" t="s">
        <v>78</v>
      </c>
      <c r="M1758" s="13" t="s">
        <v>46</v>
      </c>
      <c r="N1758" s="13">
        <v>1</v>
      </c>
      <c r="O1758" s="13"/>
      <c r="P1758" s="39" t="str">
        <f t="shared" si="419"/>
        <v>MAIN UNIT</v>
      </c>
      <c r="Q1758" s="13" t="s">
        <v>47</v>
      </c>
      <c r="R1758" s="13" t="s">
        <v>48</v>
      </c>
      <c r="S1758" s="13" t="s">
        <v>36</v>
      </c>
      <c r="T1758" s="13" t="s">
        <v>64</v>
      </c>
      <c r="U1758" s="13" t="s">
        <v>65</v>
      </c>
      <c r="V1758" s="13" t="s">
        <v>113</v>
      </c>
      <c r="W1758" s="13" t="s">
        <v>95</v>
      </c>
      <c r="X1758" s="192">
        <v>11100000</v>
      </c>
      <c r="Y1758" s="196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85">
        <f t="shared" si="420"/>
        <v>63599.669999999984</v>
      </c>
      <c r="AD1758" s="141">
        <v>8.0699999999999994E-2</v>
      </c>
      <c r="AE1758" s="186">
        <f t="shared" si="421"/>
        <v>0</v>
      </c>
      <c r="AF1758" s="186" t="str">
        <f>IF(AND(COUNTIFS($J$18:J1758,J1758)=1,AE1758=1),1,"")</f>
        <v/>
      </c>
      <c r="AG1758" s="186">
        <f>IF(C1758="","",IF(AND(COUNTIFS($J$18:J1758,J1758)=1,C1758&lt;&gt;""),1,""))</f>
        <v>1</v>
      </c>
      <c r="AH1758" s="186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214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40</v>
      </c>
      <c r="B1759" s="179">
        <v>2021</v>
      </c>
      <c r="C1759" s="179">
        <v>4</v>
      </c>
      <c r="D1759" s="39" t="str">
        <f t="shared" si="415"/>
        <v>Q1</v>
      </c>
      <c r="E1759" s="13" t="s">
        <v>40</v>
      </c>
      <c r="F1759" s="179">
        <v>2021</v>
      </c>
      <c r="G1759" s="179">
        <v>10</v>
      </c>
      <c r="H1759" s="191"/>
      <c r="I1759" s="39" t="str">
        <f t="shared" si="418"/>
        <v>Q3</v>
      </c>
      <c r="J1759" s="191" t="s">
        <v>1744</v>
      </c>
      <c r="K1759" s="191" t="s">
        <v>1745</v>
      </c>
      <c r="L1759" s="17" t="s">
        <v>54</v>
      </c>
      <c r="M1759" s="13" t="s">
        <v>46</v>
      </c>
      <c r="N1759" s="13">
        <v>1</v>
      </c>
      <c r="O1759" s="13"/>
      <c r="P1759" s="39" t="str">
        <f t="shared" si="419"/>
        <v>MAIN UNIT</v>
      </c>
      <c r="Q1759" s="13" t="s">
        <v>55</v>
      </c>
      <c r="R1759" s="13" t="s">
        <v>48</v>
      </c>
      <c r="S1759" s="13" t="s">
        <v>37</v>
      </c>
      <c r="T1759" s="13" t="s">
        <v>220</v>
      </c>
      <c r="U1759" s="13" t="s">
        <v>57</v>
      </c>
      <c r="V1759" s="13" t="s">
        <v>58</v>
      </c>
      <c r="W1759" s="13" t="s">
        <v>50</v>
      </c>
      <c r="X1759" s="192">
        <v>710000</v>
      </c>
      <c r="Y1759" s="196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85">
        <f t="shared" si="420"/>
        <v>100581.23893805309</v>
      </c>
      <c r="AD1759" s="141">
        <v>0.13339999999999999</v>
      </c>
      <c r="AE1759" s="186">
        <f t="shared" si="421"/>
        <v>1</v>
      </c>
      <c r="AF1759" s="186" t="str">
        <f>IF(AND(COUNTIFS($J$18:J1759,J1759)=1,AE1759=1),1,"")</f>
        <v/>
      </c>
      <c r="AG1759" s="186" t="str">
        <f>IF(C1759="","",IF(AND(COUNTIFS($J$18:J1759,J1759)=1,C1759&lt;&gt;""),1,""))</f>
        <v/>
      </c>
      <c r="AH1759" s="186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214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40</v>
      </c>
      <c r="B1760" s="179">
        <v>2021</v>
      </c>
      <c r="C1760" s="179">
        <v>4</v>
      </c>
      <c r="D1760" s="39" t="str">
        <f t="shared" si="415"/>
        <v>Q1</v>
      </c>
      <c r="E1760" s="13" t="s">
        <v>40</v>
      </c>
      <c r="F1760" s="179">
        <v>2021</v>
      </c>
      <c r="G1760" s="179">
        <v>10</v>
      </c>
      <c r="H1760" s="191"/>
      <c r="I1760" s="39" t="str">
        <f t="shared" si="418"/>
        <v>Q3</v>
      </c>
      <c r="J1760" s="191" t="s">
        <v>1788</v>
      </c>
      <c r="K1760" s="191" t="s">
        <v>1464</v>
      </c>
      <c r="L1760" s="17" t="s">
        <v>78</v>
      </c>
      <c r="M1760" s="13" t="s">
        <v>46</v>
      </c>
      <c r="N1760" s="13">
        <v>1</v>
      </c>
      <c r="O1760" s="13"/>
      <c r="P1760" s="39" t="str">
        <f t="shared" si="419"/>
        <v>MAIN UNIT</v>
      </c>
      <c r="Q1760" s="13" t="s">
        <v>47</v>
      </c>
      <c r="R1760" s="13" t="s">
        <v>48</v>
      </c>
      <c r="S1760" s="13" t="s">
        <v>36</v>
      </c>
      <c r="T1760" s="13" t="s">
        <v>64</v>
      </c>
      <c r="U1760" s="13" t="s">
        <v>65</v>
      </c>
      <c r="V1760" s="13" t="s">
        <v>118</v>
      </c>
      <c r="W1760" s="13" t="s">
        <v>95</v>
      </c>
      <c r="X1760" s="192">
        <v>14500000</v>
      </c>
      <c r="Y1760" s="196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85">
        <f t="shared" si="420"/>
        <v>86992.75</v>
      </c>
      <c r="AD1760" s="141">
        <v>8.4500000000000006E-2</v>
      </c>
      <c r="AE1760" s="186">
        <f t="shared" si="421"/>
        <v>0</v>
      </c>
      <c r="AF1760" s="186" t="str">
        <f>IF(AND(COUNTIFS($J$18:J1760,J1760)=1,AE1760=1),1,"")</f>
        <v/>
      </c>
      <c r="AG1760" s="186">
        <f>IF(C1760="","",IF(AND(COUNTIFS($J$18:J1760,J1760)=1,C1760&lt;&gt;""),1,""))</f>
        <v>1</v>
      </c>
      <c r="AH1760" s="186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214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40</v>
      </c>
      <c r="B1761" s="179">
        <v>2021</v>
      </c>
      <c r="C1761" s="179">
        <v>4</v>
      </c>
      <c r="D1761" s="39" t="str">
        <f t="shared" si="415"/>
        <v>Q1</v>
      </c>
      <c r="E1761" s="13" t="s">
        <v>40</v>
      </c>
      <c r="F1761" s="179">
        <v>2021</v>
      </c>
      <c r="G1761" s="179">
        <v>10</v>
      </c>
      <c r="H1761" s="191"/>
      <c r="I1761" s="39" t="str">
        <f t="shared" si="418"/>
        <v>Q3</v>
      </c>
      <c r="J1761" s="191" t="s">
        <v>1788</v>
      </c>
      <c r="K1761" s="191" t="s">
        <v>1464</v>
      </c>
      <c r="L1761" s="17" t="s">
        <v>78</v>
      </c>
      <c r="M1761" s="13" t="s">
        <v>46</v>
      </c>
      <c r="N1761" s="13">
        <v>1</v>
      </c>
      <c r="O1761" s="13"/>
      <c r="P1761" s="39" t="str">
        <f t="shared" si="419"/>
        <v>MAIN UNIT</v>
      </c>
      <c r="Q1761" s="13" t="s">
        <v>47</v>
      </c>
      <c r="R1761" s="13" t="s">
        <v>48</v>
      </c>
      <c r="S1761" s="13" t="s">
        <v>36</v>
      </c>
      <c r="T1761" s="13" t="s">
        <v>64</v>
      </c>
      <c r="U1761" s="13" t="s">
        <v>65</v>
      </c>
      <c r="V1761" s="13" t="s">
        <v>118</v>
      </c>
      <c r="W1761" s="13" t="s">
        <v>95</v>
      </c>
      <c r="X1761" s="192">
        <v>14500000</v>
      </c>
      <c r="Y1761" s="196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85">
        <f t="shared" si="420"/>
        <v>86992.75</v>
      </c>
      <c r="AD1761" s="141">
        <v>8.4500000000000006E-2</v>
      </c>
      <c r="AE1761" s="186">
        <f t="shared" si="421"/>
        <v>0</v>
      </c>
      <c r="AF1761" s="186" t="str">
        <f>IF(AND(COUNTIFS($J$18:J1761,J1761)=1,AE1761=1),1,"")</f>
        <v/>
      </c>
      <c r="AG1761" s="186" t="str">
        <f>IF(C1761="","",IF(AND(COUNTIFS($J$18:J1761,J1761)=1,C1761&lt;&gt;""),1,""))</f>
        <v/>
      </c>
      <c r="AH1761" s="186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214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40</v>
      </c>
      <c r="B1762" s="179">
        <v>2021</v>
      </c>
      <c r="C1762" s="179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40</v>
      </c>
      <c r="F1762" s="179">
        <v>2021</v>
      </c>
      <c r="G1762" s="179">
        <v>10</v>
      </c>
      <c r="H1762" s="191"/>
      <c r="I1762" s="39" t="str">
        <f t="shared" si="418"/>
        <v>Q3</v>
      </c>
      <c r="J1762" s="191" t="s">
        <v>1768</v>
      </c>
      <c r="K1762" s="191" t="s">
        <v>1769</v>
      </c>
      <c r="L1762" s="17" t="s">
        <v>78</v>
      </c>
      <c r="M1762" s="13" t="s">
        <v>46</v>
      </c>
      <c r="N1762" s="13">
        <v>1</v>
      </c>
      <c r="O1762" s="13"/>
      <c r="P1762" s="39" t="str">
        <f t="shared" si="419"/>
        <v>MAIN UNIT</v>
      </c>
      <c r="Q1762" s="13" t="s">
        <v>47</v>
      </c>
      <c r="R1762" s="13" t="s">
        <v>48</v>
      </c>
      <c r="S1762" s="13" t="s">
        <v>37</v>
      </c>
      <c r="T1762" s="13" t="s">
        <v>154</v>
      </c>
      <c r="U1762" s="13" t="s">
        <v>75</v>
      </c>
      <c r="V1762" s="13" t="s">
        <v>70</v>
      </c>
      <c r="W1762" s="13" t="s">
        <v>50</v>
      </c>
      <c r="X1762" s="192">
        <v>1911428.6</v>
      </c>
      <c r="Y1762" s="196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85">
        <f t="shared" si="420"/>
        <v>293311.25596460176</v>
      </c>
      <c r="AD1762" s="141">
        <v>0.14449999999999999</v>
      </c>
      <c r="AE1762" s="186">
        <f t="shared" si="421"/>
        <v>0</v>
      </c>
      <c r="AF1762" s="186" t="str">
        <f>IF(AND(COUNTIFS($J$18:J1762,J1762)=1,AE1762=1),1,"")</f>
        <v/>
      </c>
      <c r="AG1762" s="186" t="str">
        <f>IF(C1762="","",IF(AND(COUNTIFS($J$18:J1762,J1762)=1,C1762&lt;&gt;""),1,""))</f>
        <v/>
      </c>
      <c r="AH1762" s="186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214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40</v>
      </c>
      <c r="B1763" s="179">
        <v>2021</v>
      </c>
      <c r="C1763" s="179">
        <v>7</v>
      </c>
      <c r="D1763" s="39" t="str">
        <f t="shared" si="431"/>
        <v>Q2</v>
      </c>
      <c r="E1763" s="13" t="s">
        <v>40</v>
      </c>
      <c r="F1763" s="179">
        <v>2021</v>
      </c>
      <c r="G1763" s="179">
        <v>10</v>
      </c>
      <c r="H1763" s="191"/>
      <c r="I1763" s="39" t="str">
        <f t="shared" si="418"/>
        <v>Q3</v>
      </c>
      <c r="J1763" s="191" t="s">
        <v>1789</v>
      </c>
      <c r="K1763" s="191" t="s">
        <v>944</v>
      </c>
      <c r="L1763" s="17" t="s">
        <v>54</v>
      </c>
      <c r="M1763" s="13" t="s">
        <v>46</v>
      </c>
      <c r="N1763" s="13">
        <v>1</v>
      </c>
      <c r="O1763" s="13"/>
      <c r="P1763" s="39" t="str">
        <f t="shared" si="419"/>
        <v>MAIN UNIT</v>
      </c>
      <c r="Q1763" s="13" t="s">
        <v>47</v>
      </c>
      <c r="R1763" s="13" t="s">
        <v>48</v>
      </c>
      <c r="S1763" s="13" t="s">
        <v>36</v>
      </c>
      <c r="T1763" s="13" t="s">
        <v>64</v>
      </c>
      <c r="U1763" s="13" t="s">
        <v>65</v>
      </c>
      <c r="V1763" s="13" t="s">
        <v>1321</v>
      </c>
      <c r="W1763" s="13" t="s">
        <v>95</v>
      </c>
      <c r="X1763" s="192">
        <v>11560000</v>
      </c>
      <c r="Y1763" s="196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85">
        <f t="shared" si="420"/>
        <v>83635.443999999989</v>
      </c>
      <c r="AD1763" s="141">
        <v>0.1019</v>
      </c>
      <c r="AE1763" s="186">
        <f t="shared" si="421"/>
        <v>0</v>
      </c>
      <c r="AF1763" s="186" t="str">
        <f>IF(AND(COUNTIFS($J$18:J1763,J1763)=1,AE1763=1),1,"")</f>
        <v/>
      </c>
      <c r="AG1763" s="186">
        <f>IF(C1763="","",IF(AND(COUNTIFS($J$18:J1763,J1763)=1,C1763&lt;&gt;""),1,""))</f>
        <v>1</v>
      </c>
      <c r="AH1763" s="186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214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40</v>
      </c>
      <c r="B1764" s="179">
        <v>2021</v>
      </c>
      <c r="C1764" s="179">
        <v>9</v>
      </c>
      <c r="D1764" s="39" t="str">
        <f t="shared" si="431"/>
        <v>Q2</v>
      </c>
      <c r="E1764" s="13" t="s">
        <v>40</v>
      </c>
      <c r="F1764" s="179">
        <v>2021</v>
      </c>
      <c r="G1764" s="179">
        <v>10</v>
      </c>
      <c r="H1764" s="191"/>
      <c r="I1764" s="39" t="str">
        <f t="shared" si="418"/>
        <v>Q3</v>
      </c>
      <c r="J1764" s="191" t="s">
        <v>1790</v>
      </c>
      <c r="K1764" s="191" t="s">
        <v>657</v>
      </c>
      <c r="L1764" s="17" t="s">
        <v>271</v>
      </c>
      <c r="M1764" s="13" t="s">
        <v>46</v>
      </c>
      <c r="N1764" s="13">
        <v>1</v>
      </c>
      <c r="O1764" s="13"/>
      <c r="P1764" s="39" t="str">
        <f t="shared" si="419"/>
        <v>MAIN UNIT</v>
      </c>
      <c r="Q1764" s="13" t="s">
        <v>47</v>
      </c>
      <c r="R1764" s="13" t="s">
        <v>48</v>
      </c>
      <c r="S1764" s="13" t="s">
        <v>36</v>
      </c>
      <c r="T1764" s="13" t="s">
        <v>64</v>
      </c>
      <c r="U1764" s="13" t="s">
        <v>65</v>
      </c>
      <c r="V1764" s="13" t="s">
        <v>98</v>
      </c>
      <c r="W1764" s="13" t="s">
        <v>95</v>
      </c>
      <c r="X1764" s="192">
        <v>21900000</v>
      </c>
      <c r="Y1764" s="196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85">
        <f t="shared" si="420"/>
        <v>347986.61999999994</v>
      </c>
      <c r="AD1764" s="141">
        <v>0.2238</v>
      </c>
      <c r="AE1764" s="186">
        <f t="shared" si="421"/>
        <v>0</v>
      </c>
      <c r="AF1764" s="186" t="str">
        <f>IF(AND(COUNTIFS($J$18:J1764,J1764)=1,AE1764=1),1,"")</f>
        <v/>
      </c>
      <c r="AG1764" s="186">
        <f>IF(C1764="","",IF(AND(COUNTIFS($J$18:J1764,J1764)=1,C1764&lt;&gt;""),1,""))</f>
        <v>1</v>
      </c>
      <c r="AH1764" s="186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214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6.4">
      <c r="A1765" s="13" t="s">
        <v>40</v>
      </c>
      <c r="B1765" s="179">
        <v>2021</v>
      </c>
      <c r="C1765" s="179">
        <v>9</v>
      </c>
      <c r="D1765" s="39" t="str">
        <f t="shared" si="431"/>
        <v>Q2</v>
      </c>
      <c r="E1765" s="13" t="s">
        <v>40</v>
      </c>
      <c r="F1765" s="179">
        <v>2021</v>
      </c>
      <c r="G1765" s="179">
        <v>10</v>
      </c>
      <c r="H1765" s="191"/>
      <c r="I1765" s="39" t="str">
        <f t="shared" si="418"/>
        <v>Q3</v>
      </c>
      <c r="J1765" s="191" t="s">
        <v>1791</v>
      </c>
      <c r="K1765" s="191" t="s">
        <v>1792</v>
      </c>
      <c r="L1765" s="17" t="s">
        <v>479</v>
      </c>
      <c r="M1765" s="13" t="s">
        <v>46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47</v>
      </c>
      <c r="R1765" s="13" t="s">
        <v>48</v>
      </c>
      <c r="S1765" s="13" t="s">
        <v>37</v>
      </c>
      <c r="T1765" s="13" t="s">
        <v>79</v>
      </c>
      <c r="U1765" s="13" t="s">
        <v>75</v>
      </c>
      <c r="V1765" s="13" t="s">
        <v>70</v>
      </c>
      <c r="W1765" s="13" t="s">
        <v>50</v>
      </c>
      <c r="X1765" s="192">
        <v>3791.6</v>
      </c>
      <c r="Y1765" s="196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85">
        <f t="shared" si="420"/>
        <v>12509.461465486727</v>
      </c>
      <c r="AD1765" s="141">
        <v>0.25890000000000002</v>
      </c>
      <c r="AE1765" s="186">
        <f t="shared" si="421"/>
        <v>0</v>
      </c>
      <c r="AF1765" s="186" t="str">
        <f>IF(AND(COUNTIFS($J$18:J1765,J1765)=1,AE1765=1),1,"")</f>
        <v/>
      </c>
      <c r="AG1765" s="186">
        <f>IF(C1765="","",IF(AND(COUNTIFS($J$18:J1765,J1765)=1,C1765&lt;&gt;""),1,""))</f>
        <v>1</v>
      </c>
      <c r="AH1765" s="186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214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6.4">
      <c r="A1766" s="13" t="s">
        <v>40</v>
      </c>
      <c r="B1766" s="179">
        <v>2021</v>
      </c>
      <c r="C1766" s="179">
        <v>9</v>
      </c>
      <c r="D1766" s="39" t="str">
        <f t="shared" si="431"/>
        <v>Q2</v>
      </c>
      <c r="E1766" s="13" t="s">
        <v>40</v>
      </c>
      <c r="F1766" s="179">
        <v>2021</v>
      </c>
      <c r="G1766" s="179">
        <v>10</v>
      </c>
      <c r="H1766" s="191"/>
      <c r="I1766" s="39" t="str">
        <f t="shared" si="418"/>
        <v>Q3</v>
      </c>
      <c r="J1766" s="191" t="s">
        <v>1793</v>
      </c>
      <c r="K1766" s="191" t="s">
        <v>1794</v>
      </c>
      <c r="L1766" s="17" t="s">
        <v>1795</v>
      </c>
      <c r="M1766" s="13" t="s">
        <v>352</v>
      </c>
      <c r="N1766" s="13">
        <v>0</v>
      </c>
      <c r="O1766" s="13">
        <v>1</v>
      </c>
      <c r="P1766" s="39" t="str">
        <f t="shared" si="419"/>
        <v>SERVICE/ PARTS</v>
      </c>
      <c r="Q1766" s="13" t="s">
        <v>47</v>
      </c>
      <c r="R1766" s="13" t="s">
        <v>48</v>
      </c>
      <c r="S1766" s="13" t="s">
        <v>37</v>
      </c>
      <c r="T1766" s="13" t="s">
        <v>301</v>
      </c>
      <c r="U1766" s="13" t="s">
        <v>57</v>
      </c>
      <c r="V1766" s="13" t="s">
        <v>155</v>
      </c>
      <c r="W1766" s="13" t="s">
        <v>50</v>
      </c>
      <c r="X1766" s="192">
        <v>38000</v>
      </c>
      <c r="Y1766" s="196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85">
        <f t="shared" si="420"/>
        <v>15608.920353982303</v>
      </c>
      <c r="AD1766" s="141">
        <v>0.38679999999999998</v>
      </c>
      <c r="AE1766" s="186">
        <f t="shared" si="421"/>
        <v>0</v>
      </c>
      <c r="AF1766" s="186" t="str">
        <f>IF(AND(COUNTIFS($J$18:J1766,J1766)=1,AE1766=1),1,"")</f>
        <v/>
      </c>
      <c r="AG1766" s="186">
        <f>IF(C1766="","",IF(AND(COUNTIFS($J$18:J1766,J1766)=1,C1766&lt;&gt;""),1,""))</f>
        <v>1</v>
      </c>
      <c r="AH1766" s="186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214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35</v>
      </c>
      <c r="B1767" s="179">
        <v>2021</v>
      </c>
      <c r="C1767" s="179">
        <v>3</v>
      </c>
      <c r="D1767" s="39" t="str">
        <f t="shared" si="431"/>
        <v>Q4</v>
      </c>
      <c r="E1767" s="13" t="s">
        <v>40</v>
      </c>
      <c r="F1767" s="179">
        <v>2021</v>
      </c>
      <c r="G1767" s="179">
        <v>11</v>
      </c>
      <c r="H1767" s="191"/>
      <c r="I1767" s="39" t="str">
        <f t="shared" si="418"/>
        <v>Q3</v>
      </c>
      <c r="J1767" s="191" t="s">
        <v>1781</v>
      </c>
      <c r="K1767" s="191" t="s">
        <v>1782</v>
      </c>
      <c r="L1767" s="17" t="s">
        <v>78</v>
      </c>
      <c r="M1767" s="13" t="s">
        <v>46</v>
      </c>
      <c r="N1767" s="13">
        <v>1</v>
      </c>
      <c r="O1767" s="13"/>
      <c r="P1767" s="39" t="str">
        <f t="shared" si="419"/>
        <v>MAIN UNIT</v>
      </c>
      <c r="Q1767" s="13" t="s">
        <v>55</v>
      </c>
      <c r="R1767" s="13" t="s">
        <v>48</v>
      </c>
      <c r="S1767" s="13" t="s">
        <v>36</v>
      </c>
      <c r="T1767" s="13" t="s">
        <v>64</v>
      </c>
      <c r="U1767" s="13" t="s">
        <v>65</v>
      </c>
      <c r="V1767" s="13" t="s">
        <v>113</v>
      </c>
      <c r="W1767" s="13" t="s">
        <v>95</v>
      </c>
      <c r="X1767" s="192">
        <v>15000000</v>
      </c>
      <c r="Y1767" s="196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85">
        <f t="shared" si="420"/>
        <v>88830</v>
      </c>
      <c r="AD1767" s="141">
        <v>8.4599999999999995E-2</v>
      </c>
      <c r="AE1767" s="186">
        <f t="shared" si="421"/>
        <v>1</v>
      </c>
      <c r="AF1767" s="186" t="str">
        <f>IF(AND(COUNTIFS($J$18:J1767,J1767)=1,AE1767=1),1,"")</f>
        <v/>
      </c>
      <c r="AG1767" s="186" t="str">
        <f>IF(C1767="","",IF(AND(COUNTIFS($J$18:J1767,J1767)=1,C1767&lt;&gt;""),1,""))</f>
        <v/>
      </c>
      <c r="AH1767" s="186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214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35</v>
      </c>
      <c r="B1768" s="179">
        <v>2021</v>
      </c>
      <c r="C1768" s="179">
        <v>3</v>
      </c>
      <c r="D1768" s="39" t="str">
        <f t="shared" si="431"/>
        <v>Q4</v>
      </c>
      <c r="E1768" s="13" t="s">
        <v>40</v>
      </c>
      <c r="F1768" s="179">
        <v>2021</v>
      </c>
      <c r="G1768" s="179">
        <v>11</v>
      </c>
      <c r="H1768" s="191"/>
      <c r="I1768" s="39" t="str">
        <f t="shared" si="418"/>
        <v>Q3</v>
      </c>
      <c r="J1768" s="191" t="s">
        <v>1781</v>
      </c>
      <c r="K1768" s="191" t="s">
        <v>1782</v>
      </c>
      <c r="L1768" s="17" t="s">
        <v>78</v>
      </c>
      <c r="M1768" s="13" t="s">
        <v>46</v>
      </c>
      <c r="N1768" s="13">
        <v>1</v>
      </c>
      <c r="O1768" s="13"/>
      <c r="P1768" s="39" t="str">
        <f t="shared" si="419"/>
        <v>MAIN UNIT</v>
      </c>
      <c r="Q1768" s="13" t="s">
        <v>55</v>
      </c>
      <c r="R1768" s="13" t="s">
        <v>48</v>
      </c>
      <c r="S1768" s="13" t="s">
        <v>36</v>
      </c>
      <c r="T1768" s="13" t="s">
        <v>64</v>
      </c>
      <c r="U1768" s="13" t="s">
        <v>65</v>
      </c>
      <c r="V1768" s="13" t="s">
        <v>113</v>
      </c>
      <c r="W1768" s="13" t="s">
        <v>95</v>
      </c>
      <c r="X1768" s="192">
        <v>15000000</v>
      </c>
      <c r="Y1768" s="196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85">
        <f t="shared" si="420"/>
        <v>88830</v>
      </c>
      <c r="AD1768" s="141">
        <v>8.4599999999999995E-2</v>
      </c>
      <c r="AE1768" s="186">
        <f t="shared" si="421"/>
        <v>1</v>
      </c>
      <c r="AF1768" s="186" t="str">
        <f>IF(AND(COUNTIFS($J$18:J1768,J1768)=1,AE1768=1),1,"")</f>
        <v/>
      </c>
      <c r="AG1768" s="186" t="str">
        <f>IF(C1768="","",IF(AND(COUNTIFS($J$18:J1768,J1768)=1,C1768&lt;&gt;""),1,""))</f>
        <v/>
      </c>
      <c r="AH1768" s="186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214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35</v>
      </c>
      <c r="B1769" s="179">
        <v>2021</v>
      </c>
      <c r="C1769" s="179">
        <v>3</v>
      </c>
      <c r="D1769" s="39" t="str">
        <f t="shared" si="431"/>
        <v>Q4</v>
      </c>
      <c r="E1769" s="13" t="s">
        <v>40</v>
      </c>
      <c r="F1769" s="179">
        <v>2021</v>
      </c>
      <c r="G1769" s="179">
        <v>11</v>
      </c>
      <c r="H1769" s="191"/>
      <c r="I1769" s="39" t="str">
        <f t="shared" si="418"/>
        <v>Q3</v>
      </c>
      <c r="J1769" s="191" t="s">
        <v>1781</v>
      </c>
      <c r="K1769" s="191" t="s">
        <v>1782</v>
      </c>
      <c r="L1769" s="17" t="s">
        <v>54</v>
      </c>
      <c r="M1769" s="13" t="s">
        <v>46</v>
      </c>
      <c r="N1769" s="13">
        <v>1</v>
      </c>
      <c r="O1769" s="13"/>
      <c r="P1769" s="39" t="str">
        <f t="shared" si="419"/>
        <v>MAIN UNIT</v>
      </c>
      <c r="Q1769" s="13" t="s">
        <v>55</v>
      </c>
      <c r="R1769" s="13" t="s">
        <v>48</v>
      </c>
      <c r="S1769" s="13" t="s">
        <v>36</v>
      </c>
      <c r="T1769" s="13" t="s">
        <v>64</v>
      </c>
      <c r="U1769" s="13" t="s">
        <v>65</v>
      </c>
      <c r="V1769" s="13" t="s">
        <v>113</v>
      </c>
      <c r="W1769" s="13" t="s">
        <v>95</v>
      </c>
      <c r="X1769" s="192">
        <v>8860125</v>
      </c>
      <c r="Y1769" s="196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85">
        <f t="shared" si="420"/>
        <v>52469.660250000008</v>
      </c>
      <c r="AD1769" s="141">
        <v>8.4599999999999995E-2</v>
      </c>
      <c r="AE1769" s="186">
        <f t="shared" si="421"/>
        <v>1</v>
      </c>
      <c r="AF1769" s="186" t="str">
        <f>IF(AND(COUNTIFS($J$18:J1769,J1769)=1,AE1769=1),1,"")</f>
        <v/>
      </c>
      <c r="AG1769" s="186" t="str">
        <f>IF(C1769="","",IF(AND(COUNTIFS($J$18:J1769,J1769)=1,C1769&lt;&gt;""),1,""))</f>
        <v/>
      </c>
      <c r="AH1769" s="186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214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35</v>
      </c>
      <c r="B1770" s="179">
        <v>2021</v>
      </c>
      <c r="C1770" s="179">
        <v>3</v>
      </c>
      <c r="D1770" s="39" t="str">
        <f t="shared" si="431"/>
        <v>Q4</v>
      </c>
      <c r="E1770" s="13" t="s">
        <v>40</v>
      </c>
      <c r="F1770" s="179">
        <v>2021</v>
      </c>
      <c r="G1770" s="179">
        <v>11</v>
      </c>
      <c r="H1770" s="191"/>
      <c r="I1770" s="39" t="str">
        <f t="shared" si="418"/>
        <v>Q3</v>
      </c>
      <c r="J1770" s="191" t="s">
        <v>1781</v>
      </c>
      <c r="K1770" s="191" t="s">
        <v>1782</v>
      </c>
      <c r="L1770" s="17" t="s">
        <v>54</v>
      </c>
      <c r="M1770" s="13" t="s">
        <v>46</v>
      </c>
      <c r="N1770" s="13">
        <v>1</v>
      </c>
      <c r="O1770" s="13"/>
      <c r="P1770" s="39" t="str">
        <f t="shared" si="419"/>
        <v>MAIN UNIT</v>
      </c>
      <c r="Q1770" s="13" t="s">
        <v>55</v>
      </c>
      <c r="R1770" s="13" t="s">
        <v>48</v>
      </c>
      <c r="S1770" s="13" t="s">
        <v>36</v>
      </c>
      <c r="T1770" s="13" t="s">
        <v>64</v>
      </c>
      <c r="U1770" s="13" t="s">
        <v>65</v>
      </c>
      <c r="V1770" s="13" t="s">
        <v>113</v>
      </c>
      <c r="W1770" s="13" t="s">
        <v>95</v>
      </c>
      <c r="X1770" s="192">
        <v>8860125</v>
      </c>
      <c r="Y1770" s="196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85">
        <f t="shared" si="420"/>
        <v>52469.660250000008</v>
      </c>
      <c r="AD1770" s="141">
        <v>8.4599999999999995E-2</v>
      </c>
      <c r="AE1770" s="186">
        <f t="shared" si="421"/>
        <v>1</v>
      </c>
      <c r="AF1770" s="186" t="str">
        <f>IF(AND(COUNTIFS($J$18:J1770,J1770)=1,AE1770=1),1,"")</f>
        <v/>
      </c>
      <c r="AG1770" s="186" t="str">
        <f>IF(C1770="","",IF(AND(COUNTIFS($J$18:J1770,J1770)=1,C1770&lt;&gt;""),1,""))</f>
        <v/>
      </c>
      <c r="AH1770" s="186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214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35</v>
      </c>
      <c r="B1771" s="179">
        <v>2021</v>
      </c>
      <c r="C1771" s="179">
        <v>3</v>
      </c>
      <c r="D1771" s="39" t="str">
        <f t="shared" si="431"/>
        <v>Q4</v>
      </c>
      <c r="E1771" s="13" t="s">
        <v>40</v>
      </c>
      <c r="F1771" s="179">
        <v>2021</v>
      </c>
      <c r="G1771" s="179">
        <v>11</v>
      </c>
      <c r="H1771" s="191"/>
      <c r="I1771" s="39" t="str">
        <f t="shared" si="418"/>
        <v>Q3</v>
      </c>
      <c r="J1771" s="191" t="s">
        <v>1796</v>
      </c>
      <c r="K1771" s="191" t="s">
        <v>1797</v>
      </c>
      <c r="L1771" s="17" t="s">
        <v>54</v>
      </c>
      <c r="M1771" s="13" t="s">
        <v>46</v>
      </c>
      <c r="N1771" s="13">
        <v>1</v>
      </c>
      <c r="O1771" s="13"/>
      <c r="P1771" s="39" t="str">
        <f t="shared" si="419"/>
        <v>MAIN UNIT</v>
      </c>
      <c r="Q1771" s="13" t="s">
        <v>55</v>
      </c>
      <c r="R1771" s="13" t="s">
        <v>48</v>
      </c>
      <c r="S1771" s="13" t="s">
        <v>36</v>
      </c>
      <c r="T1771" s="13" t="s">
        <v>64</v>
      </c>
      <c r="U1771" s="13" t="s">
        <v>65</v>
      </c>
      <c r="V1771" s="13" t="s">
        <v>1798</v>
      </c>
      <c r="W1771" s="13" t="s">
        <v>95</v>
      </c>
      <c r="X1771" s="192">
        <v>10100000</v>
      </c>
      <c r="Y1771" s="196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85">
        <f t="shared" si="420"/>
        <v>54863.200000000012</v>
      </c>
      <c r="AD1771" s="141">
        <v>7.7600000000000002E-2</v>
      </c>
      <c r="AE1771" s="186">
        <f t="shared" si="421"/>
        <v>1</v>
      </c>
      <c r="AF1771" s="186">
        <f>IF(AND(COUNTIFS($J$18:J1771,J1771)=1,AE1771=1),1,"")</f>
        <v>1</v>
      </c>
      <c r="AG1771" s="186">
        <f>IF(C1771="","",IF(AND(COUNTIFS($J$18:J1771,J1771)=1,C1771&lt;&gt;""),1,""))</f>
        <v>1</v>
      </c>
      <c r="AH1771" s="186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214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40</v>
      </c>
      <c r="B1772" s="179">
        <v>2021</v>
      </c>
      <c r="C1772" s="179">
        <v>4</v>
      </c>
      <c r="D1772" s="39" t="str">
        <f t="shared" si="431"/>
        <v>Q1</v>
      </c>
      <c r="E1772" s="13" t="s">
        <v>40</v>
      </c>
      <c r="F1772" s="179">
        <v>2021</v>
      </c>
      <c r="G1772" s="179">
        <v>11</v>
      </c>
      <c r="H1772" s="191"/>
      <c r="I1772" s="39" t="str">
        <f t="shared" si="418"/>
        <v>Q3</v>
      </c>
      <c r="J1772" s="191" t="s">
        <v>1799</v>
      </c>
      <c r="K1772" s="191" t="s">
        <v>1351</v>
      </c>
      <c r="L1772" s="17" t="s">
        <v>1214</v>
      </c>
      <c r="M1772" s="13" t="s">
        <v>46</v>
      </c>
      <c r="N1772" s="13">
        <v>1</v>
      </c>
      <c r="O1772" s="13"/>
      <c r="P1772" s="39" t="str">
        <f t="shared" si="419"/>
        <v>MAIN UNIT</v>
      </c>
      <c r="Q1772" s="13" t="s">
        <v>47</v>
      </c>
      <c r="R1772" s="13" t="s">
        <v>48</v>
      </c>
      <c r="S1772" s="13" t="s">
        <v>36</v>
      </c>
      <c r="T1772" s="13" t="s">
        <v>64</v>
      </c>
      <c r="U1772" s="13" t="s">
        <v>65</v>
      </c>
      <c r="V1772" s="13" t="s">
        <v>1321</v>
      </c>
      <c r="W1772" s="13" t="s">
        <v>95</v>
      </c>
      <c r="X1772" s="192">
        <v>18600000</v>
      </c>
      <c r="Y1772" s="196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85">
        <f t="shared" si="420"/>
        <v>161708.40000000002</v>
      </c>
      <c r="AD1772" s="141">
        <v>0.1242</v>
      </c>
      <c r="AE1772" s="186">
        <f t="shared" si="421"/>
        <v>0</v>
      </c>
      <c r="AF1772" s="186" t="str">
        <f>IF(AND(COUNTIFS($J$18:J1772,J1772)=1,AE1772=1),1,"")</f>
        <v/>
      </c>
      <c r="AG1772" s="186">
        <f>IF(C1772="","",IF(AND(COUNTIFS($J$18:J1772,J1772)=1,C1772&lt;&gt;""),1,""))</f>
        <v>1</v>
      </c>
      <c r="AH1772" s="186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214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40</v>
      </c>
      <c r="B1773" s="179">
        <v>2021</v>
      </c>
      <c r="C1773" s="179">
        <v>4</v>
      </c>
      <c r="D1773" s="39" t="str">
        <f t="shared" si="431"/>
        <v>Q1</v>
      </c>
      <c r="E1773" s="13" t="s">
        <v>40</v>
      </c>
      <c r="F1773" s="179">
        <v>2021</v>
      </c>
      <c r="G1773" s="179">
        <v>11</v>
      </c>
      <c r="H1773" s="191"/>
      <c r="I1773" s="39" t="str">
        <f t="shared" si="418"/>
        <v>Q3</v>
      </c>
      <c r="J1773" s="191" t="s">
        <v>1799</v>
      </c>
      <c r="K1773" s="191" t="s">
        <v>1351</v>
      </c>
      <c r="L1773" s="17" t="s">
        <v>1214</v>
      </c>
      <c r="M1773" s="13" t="s">
        <v>46</v>
      </c>
      <c r="N1773" s="13">
        <v>1</v>
      </c>
      <c r="O1773" s="13"/>
      <c r="P1773" s="39" t="str">
        <f t="shared" si="419"/>
        <v>MAIN UNIT</v>
      </c>
      <c r="Q1773" s="13" t="s">
        <v>47</v>
      </c>
      <c r="R1773" s="13" t="s">
        <v>48</v>
      </c>
      <c r="S1773" s="13" t="s">
        <v>36</v>
      </c>
      <c r="T1773" s="13" t="s">
        <v>64</v>
      </c>
      <c r="U1773" s="13" t="s">
        <v>65</v>
      </c>
      <c r="V1773" s="13" t="s">
        <v>1321</v>
      </c>
      <c r="W1773" s="13" t="s">
        <v>95</v>
      </c>
      <c r="X1773" s="192">
        <v>18600000</v>
      </c>
      <c r="Y1773" s="196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85">
        <f t="shared" si="420"/>
        <v>161708.40000000002</v>
      </c>
      <c r="AD1773" s="141">
        <v>0.1242</v>
      </c>
      <c r="AE1773" s="186">
        <f t="shared" si="421"/>
        <v>0</v>
      </c>
      <c r="AF1773" s="186" t="str">
        <f>IF(AND(COUNTIFS($J$18:J1773,J1773)=1,AE1773=1),1,"")</f>
        <v/>
      </c>
      <c r="AG1773" s="186" t="str">
        <f>IF(C1773="","",IF(AND(COUNTIFS($J$18:J1773,J1773)=1,C1773&lt;&gt;""),1,""))</f>
        <v/>
      </c>
      <c r="AH1773" s="186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214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40</v>
      </c>
      <c r="B1774" s="179">
        <v>2021</v>
      </c>
      <c r="C1774" s="179">
        <v>4</v>
      </c>
      <c r="D1774" s="39" t="str">
        <f t="shared" si="431"/>
        <v>Q1</v>
      </c>
      <c r="E1774" s="13" t="s">
        <v>40</v>
      </c>
      <c r="F1774" s="179">
        <v>2021</v>
      </c>
      <c r="G1774" s="179">
        <v>11</v>
      </c>
      <c r="H1774" s="191"/>
      <c r="I1774" s="39" t="str">
        <f t="shared" si="418"/>
        <v>Q3</v>
      </c>
      <c r="J1774" s="191" t="s">
        <v>1799</v>
      </c>
      <c r="K1774" s="191" t="s">
        <v>1351</v>
      </c>
      <c r="L1774" s="17" t="s">
        <v>1214</v>
      </c>
      <c r="M1774" s="13" t="s">
        <v>46</v>
      </c>
      <c r="N1774" s="13">
        <v>1</v>
      </c>
      <c r="O1774" s="13"/>
      <c r="P1774" s="39" t="str">
        <f t="shared" si="419"/>
        <v>MAIN UNIT</v>
      </c>
      <c r="Q1774" s="13" t="s">
        <v>47</v>
      </c>
      <c r="R1774" s="13" t="s">
        <v>48</v>
      </c>
      <c r="S1774" s="13" t="s">
        <v>36</v>
      </c>
      <c r="T1774" s="13" t="s">
        <v>64</v>
      </c>
      <c r="U1774" s="13" t="s">
        <v>65</v>
      </c>
      <c r="V1774" s="13" t="s">
        <v>1321</v>
      </c>
      <c r="W1774" s="13" t="s">
        <v>95</v>
      </c>
      <c r="X1774" s="192">
        <v>18600000</v>
      </c>
      <c r="Y1774" s="196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85">
        <f t="shared" si="420"/>
        <v>161708.40000000002</v>
      </c>
      <c r="AD1774" s="141">
        <v>0.1242</v>
      </c>
      <c r="AE1774" s="186">
        <f t="shared" si="421"/>
        <v>0</v>
      </c>
      <c r="AF1774" s="186" t="str">
        <f>IF(AND(COUNTIFS($J$18:J1774,J1774)=1,AE1774=1),1,"")</f>
        <v/>
      </c>
      <c r="AG1774" s="186" t="str">
        <f>IF(C1774="","",IF(AND(COUNTIFS($J$18:J1774,J1774)=1,C1774&lt;&gt;""),1,""))</f>
        <v/>
      </c>
      <c r="AH1774" s="186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214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40</v>
      </c>
      <c r="B1775" s="179">
        <v>2021</v>
      </c>
      <c r="C1775" s="179">
        <v>5</v>
      </c>
      <c r="D1775" s="39" t="str">
        <f t="shared" si="431"/>
        <v>Q1</v>
      </c>
      <c r="E1775" s="13" t="s">
        <v>40</v>
      </c>
      <c r="F1775" s="179">
        <v>2021</v>
      </c>
      <c r="G1775" s="179">
        <v>11</v>
      </c>
      <c r="H1775" s="191"/>
      <c r="I1775" s="39" t="str">
        <f t="shared" si="418"/>
        <v>Q3</v>
      </c>
      <c r="J1775" s="191" t="s">
        <v>1800</v>
      </c>
      <c r="K1775" s="191" t="s">
        <v>1801</v>
      </c>
      <c r="L1775" s="17" t="s">
        <v>78</v>
      </c>
      <c r="M1775" s="13" t="s">
        <v>46</v>
      </c>
      <c r="N1775" s="13">
        <v>1</v>
      </c>
      <c r="O1775" s="13"/>
      <c r="P1775" s="39" t="str">
        <f t="shared" si="419"/>
        <v>MAIN UNIT</v>
      </c>
      <c r="Q1775" s="13" t="s">
        <v>55</v>
      </c>
      <c r="R1775" s="13" t="s">
        <v>48</v>
      </c>
      <c r="S1775" s="13" t="s">
        <v>36</v>
      </c>
      <c r="T1775" s="13" t="s">
        <v>64</v>
      </c>
      <c r="U1775" s="13" t="s">
        <v>65</v>
      </c>
      <c r="V1775" s="13" t="s">
        <v>660</v>
      </c>
      <c r="W1775" s="13" t="s">
        <v>95</v>
      </c>
      <c r="X1775" s="192">
        <v>13000000</v>
      </c>
      <c r="Y1775" s="196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85">
        <f t="shared" si="420"/>
        <v>96642.000000000015</v>
      </c>
      <c r="AD1775" s="141">
        <v>0.1062</v>
      </c>
      <c r="AE1775" s="186">
        <f t="shared" si="421"/>
        <v>1</v>
      </c>
      <c r="AF1775" s="186">
        <f>IF(AND(COUNTIFS($J$18:J1775,J1775)=1,AE1775=1),1,"")</f>
        <v>1</v>
      </c>
      <c r="AG1775" s="186">
        <f>IF(C1775="","",IF(AND(COUNTIFS($J$18:J1775,J1775)=1,C1775&lt;&gt;""),1,""))</f>
        <v>1</v>
      </c>
      <c r="AH1775" s="186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214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40</v>
      </c>
      <c r="B1776" s="179">
        <v>2021</v>
      </c>
      <c r="C1776" s="179">
        <v>5</v>
      </c>
      <c r="D1776" s="39" t="str">
        <f t="shared" si="431"/>
        <v>Q1</v>
      </c>
      <c r="E1776" s="13" t="s">
        <v>40</v>
      </c>
      <c r="F1776" s="179">
        <v>2021</v>
      </c>
      <c r="G1776" s="179">
        <v>11</v>
      </c>
      <c r="H1776" s="191"/>
      <c r="I1776" s="39" t="str">
        <f t="shared" si="418"/>
        <v>Q3</v>
      </c>
      <c r="J1776" s="191" t="s">
        <v>1800</v>
      </c>
      <c r="K1776" s="191" t="s">
        <v>1801</v>
      </c>
      <c r="L1776" s="17" t="s">
        <v>78</v>
      </c>
      <c r="M1776" s="13" t="s">
        <v>46</v>
      </c>
      <c r="N1776" s="13">
        <v>1</v>
      </c>
      <c r="O1776" s="13"/>
      <c r="P1776" s="39" t="str">
        <f t="shared" si="419"/>
        <v>MAIN UNIT</v>
      </c>
      <c r="Q1776" s="13" t="s">
        <v>55</v>
      </c>
      <c r="R1776" s="13" t="s">
        <v>48</v>
      </c>
      <c r="S1776" s="13" t="s">
        <v>36</v>
      </c>
      <c r="T1776" s="13" t="s">
        <v>64</v>
      </c>
      <c r="U1776" s="13" t="s">
        <v>65</v>
      </c>
      <c r="V1776" s="13" t="s">
        <v>660</v>
      </c>
      <c r="W1776" s="13" t="s">
        <v>95</v>
      </c>
      <c r="X1776" s="192">
        <v>13000000</v>
      </c>
      <c r="Y1776" s="196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85">
        <f t="shared" si="420"/>
        <v>96642.000000000015</v>
      </c>
      <c r="AD1776" s="141">
        <v>0.1062</v>
      </c>
      <c r="AE1776" s="186">
        <f t="shared" si="421"/>
        <v>1</v>
      </c>
      <c r="AF1776" s="186" t="str">
        <f>IF(AND(COUNTIFS($J$18:J1776,J1776)=1,AE1776=1),1,"")</f>
        <v/>
      </c>
      <c r="AG1776" s="186" t="str">
        <f>IF(C1776="","",IF(AND(COUNTIFS($J$18:J1776,J1776)=1,C1776&lt;&gt;""),1,""))</f>
        <v/>
      </c>
      <c r="AH1776" s="186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214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40</v>
      </c>
      <c r="B1777" s="179">
        <v>2021</v>
      </c>
      <c r="C1777" s="179">
        <v>5</v>
      </c>
      <c r="D1777" s="39" t="str">
        <f t="shared" si="431"/>
        <v>Q1</v>
      </c>
      <c r="E1777" s="13" t="s">
        <v>40</v>
      </c>
      <c r="F1777" s="179">
        <v>2021</v>
      </c>
      <c r="G1777" s="179">
        <v>11</v>
      </c>
      <c r="H1777" s="191"/>
      <c r="I1777" s="39" t="str">
        <f t="shared" si="418"/>
        <v>Q3</v>
      </c>
      <c r="J1777" s="191" t="s">
        <v>1802</v>
      </c>
      <c r="K1777" s="191" t="s">
        <v>1803</v>
      </c>
      <c r="L1777" s="17" t="s">
        <v>78</v>
      </c>
      <c r="M1777" s="13" t="s">
        <v>46</v>
      </c>
      <c r="N1777" s="13">
        <v>1</v>
      </c>
      <c r="O1777" s="13"/>
      <c r="P1777" s="39" t="str">
        <f t="shared" si="419"/>
        <v>MAIN UNIT</v>
      </c>
      <c r="Q1777" s="13" t="s">
        <v>47</v>
      </c>
      <c r="R1777" s="13" t="s">
        <v>48</v>
      </c>
      <c r="S1777" s="13" t="s">
        <v>36</v>
      </c>
      <c r="T1777" s="13" t="s">
        <v>64</v>
      </c>
      <c r="U1777" s="13" t="s">
        <v>65</v>
      </c>
      <c r="V1777" s="13" t="s">
        <v>98</v>
      </c>
      <c r="W1777" s="13" t="s">
        <v>95</v>
      </c>
      <c r="X1777" s="192">
        <v>14135177</v>
      </c>
      <c r="Y1777" s="196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85">
        <f t="shared" si="420"/>
        <v>107752.45427100001</v>
      </c>
      <c r="AD1777" s="141">
        <v>0.1089</v>
      </c>
      <c r="AE1777" s="186">
        <f t="shared" si="421"/>
        <v>0</v>
      </c>
      <c r="AF1777" s="186" t="str">
        <f>IF(AND(COUNTIFS($J$18:J1777,J1777)=1,AE1777=1),1,"")</f>
        <v/>
      </c>
      <c r="AG1777" s="186">
        <f>IF(C1777="","",IF(AND(COUNTIFS($J$18:J1777,J1777)=1,C1777&lt;&gt;""),1,""))</f>
        <v>1</v>
      </c>
      <c r="AH1777" s="186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214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40</v>
      </c>
      <c r="B1778" s="179">
        <v>2021</v>
      </c>
      <c r="C1778" s="179">
        <v>5</v>
      </c>
      <c r="D1778" s="39" t="str">
        <f t="shared" si="431"/>
        <v>Q1</v>
      </c>
      <c r="E1778" s="13" t="s">
        <v>40</v>
      </c>
      <c r="F1778" s="179">
        <v>2021</v>
      </c>
      <c r="G1778" s="179">
        <v>11</v>
      </c>
      <c r="H1778" s="191"/>
      <c r="I1778" s="39" t="str">
        <f t="shared" si="418"/>
        <v>Q3</v>
      </c>
      <c r="J1778" s="191" t="s">
        <v>1804</v>
      </c>
      <c r="K1778" s="191" t="s">
        <v>1805</v>
      </c>
      <c r="L1778" s="17" t="s">
        <v>78</v>
      </c>
      <c r="M1778" s="13" t="s">
        <v>46</v>
      </c>
      <c r="N1778" s="13">
        <v>1</v>
      </c>
      <c r="O1778" s="13"/>
      <c r="P1778" s="39" t="str">
        <f t="shared" si="419"/>
        <v>MAIN UNIT</v>
      </c>
      <c r="Q1778" s="13" t="s">
        <v>47</v>
      </c>
      <c r="R1778" s="13" t="s">
        <v>48</v>
      </c>
      <c r="S1778" s="13" t="s">
        <v>36</v>
      </c>
      <c r="T1778" s="13" t="s">
        <v>64</v>
      </c>
      <c r="U1778" s="13" t="s">
        <v>65</v>
      </c>
      <c r="V1778" s="13" t="s">
        <v>288</v>
      </c>
      <c r="W1778" s="13" t="s">
        <v>95</v>
      </c>
      <c r="X1778" s="192">
        <v>14800000</v>
      </c>
      <c r="Y1778" s="196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85">
        <f t="shared" si="420"/>
        <v>91893.200000000012</v>
      </c>
      <c r="AD1778" s="141">
        <v>8.8700000000000001E-2</v>
      </c>
      <c r="AE1778" s="186">
        <f t="shared" si="421"/>
        <v>0</v>
      </c>
      <c r="AF1778" s="186" t="str">
        <f>IF(AND(COUNTIFS($J$18:J1778,J1778)=1,AE1778=1),1,"")</f>
        <v/>
      </c>
      <c r="AG1778" s="186">
        <f>IF(C1778="","",IF(AND(COUNTIFS($J$18:J1778,J1778)=1,C1778&lt;&gt;""),1,""))</f>
        <v>1</v>
      </c>
      <c r="AH1778" s="186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214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40</v>
      </c>
      <c r="B1779" s="179">
        <v>2021</v>
      </c>
      <c r="C1779" s="179">
        <v>5</v>
      </c>
      <c r="D1779" s="39" t="str">
        <f t="shared" si="431"/>
        <v>Q1</v>
      </c>
      <c r="E1779" s="13" t="s">
        <v>40</v>
      </c>
      <c r="F1779" s="179">
        <v>2021</v>
      </c>
      <c r="G1779" s="179">
        <v>11</v>
      </c>
      <c r="H1779" s="191"/>
      <c r="I1779" s="39" t="str">
        <f t="shared" si="418"/>
        <v>Q3</v>
      </c>
      <c r="J1779" s="191" t="s">
        <v>1806</v>
      </c>
      <c r="K1779" s="191" t="s">
        <v>1807</v>
      </c>
      <c r="L1779" s="17" t="s">
        <v>78</v>
      </c>
      <c r="M1779" s="13" t="s">
        <v>46</v>
      </c>
      <c r="N1779" s="13">
        <v>1</v>
      </c>
      <c r="O1779" s="13"/>
      <c r="P1779" s="39" t="str">
        <f t="shared" si="419"/>
        <v>MAIN UNIT</v>
      </c>
      <c r="Q1779" s="13" t="s">
        <v>47</v>
      </c>
      <c r="R1779" s="13" t="s">
        <v>48</v>
      </c>
      <c r="S1779" s="13" t="s">
        <v>36</v>
      </c>
      <c r="T1779" s="13" t="s">
        <v>64</v>
      </c>
      <c r="U1779" s="13" t="s">
        <v>65</v>
      </c>
      <c r="V1779" s="13" t="s">
        <v>288</v>
      </c>
      <c r="W1779" s="13" t="s">
        <v>95</v>
      </c>
      <c r="X1779" s="192">
        <v>12165000</v>
      </c>
      <c r="Y1779" s="196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85">
        <f t="shared" si="420"/>
        <v>53903.115000000005</v>
      </c>
      <c r="AD1779" s="141">
        <v>6.3299999999999995E-2</v>
      </c>
      <c r="AE1779" s="186">
        <f t="shared" si="421"/>
        <v>0</v>
      </c>
      <c r="AF1779" s="186" t="str">
        <f>IF(AND(COUNTIFS($J$18:J1779,J1779)=1,AE1779=1),1,"")</f>
        <v/>
      </c>
      <c r="AG1779" s="186">
        <f>IF(C1779="","",IF(AND(COUNTIFS($J$18:J1779,J1779)=1,C1779&lt;&gt;""),1,""))</f>
        <v>1</v>
      </c>
      <c r="AH1779" s="186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214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40</v>
      </c>
      <c r="B1780" s="179">
        <v>2021</v>
      </c>
      <c r="C1780" s="179">
        <v>6</v>
      </c>
      <c r="D1780" s="39" t="str">
        <f t="shared" si="431"/>
        <v>Q1</v>
      </c>
      <c r="E1780" s="13" t="s">
        <v>40</v>
      </c>
      <c r="F1780" s="179">
        <v>2021</v>
      </c>
      <c r="G1780" s="179">
        <v>11</v>
      </c>
      <c r="H1780" s="191"/>
      <c r="I1780" s="39" t="str">
        <f t="shared" si="418"/>
        <v>Q3</v>
      </c>
      <c r="J1780" s="191" t="s">
        <v>1808</v>
      </c>
      <c r="K1780" s="191" t="s">
        <v>1423</v>
      </c>
      <c r="L1780" s="17" t="s">
        <v>78</v>
      </c>
      <c r="M1780" s="13" t="s">
        <v>46</v>
      </c>
      <c r="N1780" s="13">
        <v>1</v>
      </c>
      <c r="O1780" s="13"/>
      <c r="P1780" s="39" t="str">
        <f t="shared" si="419"/>
        <v>MAIN UNIT</v>
      </c>
      <c r="Q1780" s="13" t="s">
        <v>47</v>
      </c>
      <c r="R1780" s="13" t="s">
        <v>48</v>
      </c>
      <c r="S1780" s="13" t="s">
        <v>36</v>
      </c>
      <c r="T1780" s="13" t="s">
        <v>64</v>
      </c>
      <c r="U1780" s="13" t="s">
        <v>65</v>
      </c>
      <c r="V1780" s="13" t="s">
        <v>288</v>
      </c>
      <c r="W1780" s="13" t="s">
        <v>95</v>
      </c>
      <c r="X1780" s="192">
        <v>15300000</v>
      </c>
      <c r="Y1780" s="196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85">
        <f t="shared" si="420"/>
        <v>115239.6</v>
      </c>
      <c r="AD1780" s="141">
        <v>0.1076</v>
      </c>
      <c r="AE1780" s="186">
        <f t="shared" si="421"/>
        <v>0</v>
      </c>
      <c r="AF1780" s="186" t="str">
        <f>IF(AND(COUNTIFS($J$18:J1780,J1780)=1,AE1780=1),1,"")</f>
        <v/>
      </c>
      <c r="AG1780" s="186">
        <f>IF(C1780="","",IF(AND(COUNTIFS($J$18:J1780,J1780)=1,C1780&lt;&gt;""),1,""))</f>
        <v>1</v>
      </c>
      <c r="AH1780" s="186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214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40</v>
      </c>
      <c r="B1781" s="179">
        <v>2021</v>
      </c>
      <c r="C1781" s="179">
        <v>6</v>
      </c>
      <c r="D1781" s="39" t="str">
        <f t="shared" si="431"/>
        <v>Q1</v>
      </c>
      <c r="E1781" s="13" t="s">
        <v>40</v>
      </c>
      <c r="F1781" s="179">
        <v>2021</v>
      </c>
      <c r="G1781" s="179">
        <v>11</v>
      </c>
      <c r="H1781" s="191"/>
      <c r="I1781" s="39" t="str">
        <f t="shared" si="418"/>
        <v>Q3</v>
      </c>
      <c r="J1781" s="191" t="s">
        <v>1808</v>
      </c>
      <c r="K1781" s="191" t="s">
        <v>1423</v>
      </c>
      <c r="L1781" s="17" t="s">
        <v>54</v>
      </c>
      <c r="M1781" s="13" t="s">
        <v>46</v>
      </c>
      <c r="N1781" s="13">
        <v>1</v>
      </c>
      <c r="O1781" s="13"/>
      <c r="P1781" s="39" t="str">
        <f t="shared" si="419"/>
        <v>MAIN UNIT</v>
      </c>
      <c r="Q1781" s="13" t="s">
        <v>47</v>
      </c>
      <c r="R1781" s="13" t="s">
        <v>48</v>
      </c>
      <c r="S1781" s="13" t="s">
        <v>36</v>
      </c>
      <c r="T1781" s="13" t="s">
        <v>64</v>
      </c>
      <c r="U1781" s="13" t="s">
        <v>65</v>
      </c>
      <c r="V1781" s="13" t="s">
        <v>288</v>
      </c>
      <c r="W1781" s="13" t="s">
        <v>95</v>
      </c>
      <c r="X1781" s="192">
        <v>11000000</v>
      </c>
      <c r="Y1781" s="196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85">
        <f t="shared" si="420"/>
        <v>82852.000000000015</v>
      </c>
      <c r="AD1781" s="141">
        <v>0.1076</v>
      </c>
      <c r="AE1781" s="186">
        <f t="shared" si="421"/>
        <v>0</v>
      </c>
      <c r="AF1781" s="186" t="str">
        <f>IF(AND(COUNTIFS($J$18:J1781,J1781)=1,AE1781=1),1,"")</f>
        <v/>
      </c>
      <c r="AG1781" s="186" t="str">
        <f>IF(C1781="","",IF(AND(COUNTIFS($J$18:J1781,J1781)=1,C1781&lt;&gt;""),1,""))</f>
        <v/>
      </c>
      <c r="AH1781" s="186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214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40</v>
      </c>
      <c r="B1782" s="179">
        <v>2021</v>
      </c>
      <c r="C1782" s="179">
        <v>6</v>
      </c>
      <c r="D1782" s="39" t="str">
        <f t="shared" si="431"/>
        <v>Q1</v>
      </c>
      <c r="E1782" s="13" t="s">
        <v>40</v>
      </c>
      <c r="F1782" s="179">
        <v>2021</v>
      </c>
      <c r="G1782" s="179">
        <v>11</v>
      </c>
      <c r="H1782" s="191"/>
      <c r="I1782" s="39" t="str">
        <f t="shared" si="418"/>
        <v>Q3</v>
      </c>
      <c r="J1782" s="191" t="s">
        <v>1809</v>
      </c>
      <c r="K1782" s="191" t="s">
        <v>1810</v>
      </c>
      <c r="L1782" s="17" t="s">
        <v>78</v>
      </c>
      <c r="M1782" s="13" t="s">
        <v>46</v>
      </c>
      <c r="N1782" s="13">
        <v>1</v>
      </c>
      <c r="O1782" s="13"/>
      <c r="P1782" s="39" t="str">
        <f t="shared" si="419"/>
        <v>MAIN UNIT</v>
      </c>
      <c r="Q1782" s="13" t="s">
        <v>47</v>
      </c>
      <c r="R1782" s="13" t="s">
        <v>48</v>
      </c>
      <c r="S1782" s="13" t="s">
        <v>36</v>
      </c>
      <c r="T1782" s="13" t="s">
        <v>64</v>
      </c>
      <c r="U1782" s="13" t="s">
        <v>65</v>
      </c>
      <c r="V1782" s="13" t="s">
        <v>118</v>
      </c>
      <c r="W1782" s="13" t="s">
        <v>95</v>
      </c>
      <c r="X1782" s="192">
        <v>21250000</v>
      </c>
      <c r="Y1782" s="196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85">
        <f t="shared" si="420"/>
        <v>169872.50000000003</v>
      </c>
      <c r="AD1782" s="141">
        <v>0.1142</v>
      </c>
      <c r="AE1782" s="186">
        <f t="shared" si="421"/>
        <v>0</v>
      </c>
      <c r="AF1782" s="186" t="str">
        <f>IF(AND(COUNTIFS($J$18:J1782,J1782)=1,AE1782=1),1,"")</f>
        <v/>
      </c>
      <c r="AG1782" s="186">
        <f>IF(C1782="","",IF(AND(COUNTIFS($J$18:J1782,J1782)=1,C1782&lt;&gt;""),1,""))</f>
        <v>1</v>
      </c>
      <c r="AH1782" s="186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214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40</v>
      </c>
      <c r="B1783" s="179">
        <v>2021</v>
      </c>
      <c r="C1783" s="179">
        <v>6</v>
      </c>
      <c r="D1783" s="39" t="str">
        <f t="shared" si="431"/>
        <v>Q1</v>
      </c>
      <c r="E1783" s="13" t="s">
        <v>40</v>
      </c>
      <c r="F1783" s="179">
        <v>2021</v>
      </c>
      <c r="G1783" s="179">
        <v>11</v>
      </c>
      <c r="H1783" s="191"/>
      <c r="I1783" s="39" t="str">
        <f t="shared" si="418"/>
        <v>Q3</v>
      </c>
      <c r="J1783" s="191" t="s">
        <v>1809</v>
      </c>
      <c r="K1783" s="191" t="s">
        <v>1810</v>
      </c>
      <c r="L1783" s="17" t="s">
        <v>78</v>
      </c>
      <c r="M1783" s="13" t="s">
        <v>46</v>
      </c>
      <c r="N1783" s="13">
        <v>1</v>
      </c>
      <c r="O1783" s="13"/>
      <c r="P1783" s="39" t="str">
        <f t="shared" si="419"/>
        <v>MAIN UNIT</v>
      </c>
      <c r="Q1783" s="13" t="s">
        <v>47</v>
      </c>
      <c r="R1783" s="13" t="s">
        <v>48</v>
      </c>
      <c r="S1783" s="13" t="s">
        <v>36</v>
      </c>
      <c r="T1783" s="13" t="s">
        <v>64</v>
      </c>
      <c r="U1783" s="13" t="s">
        <v>65</v>
      </c>
      <c r="V1783" s="13" t="s">
        <v>118</v>
      </c>
      <c r="W1783" s="13" t="s">
        <v>95</v>
      </c>
      <c r="X1783" s="192">
        <v>21250000</v>
      </c>
      <c r="Y1783" s="196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85">
        <f t="shared" si="420"/>
        <v>169872.50000000003</v>
      </c>
      <c r="AD1783" s="141">
        <v>0.1142</v>
      </c>
      <c r="AE1783" s="186">
        <f t="shared" si="421"/>
        <v>0</v>
      </c>
      <c r="AF1783" s="186" t="str">
        <f>IF(AND(COUNTIFS($J$18:J1783,J1783)=1,AE1783=1),1,"")</f>
        <v/>
      </c>
      <c r="AG1783" s="186" t="str">
        <f>IF(C1783="","",IF(AND(COUNTIFS($J$18:J1783,J1783)=1,C1783&lt;&gt;""),1,""))</f>
        <v/>
      </c>
      <c r="AH1783" s="186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214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40</v>
      </c>
      <c r="B1784" s="179">
        <v>2021</v>
      </c>
      <c r="C1784" s="179">
        <v>6</v>
      </c>
      <c r="D1784" s="39" t="str">
        <f t="shared" si="431"/>
        <v>Q1</v>
      </c>
      <c r="E1784" s="13" t="s">
        <v>40</v>
      </c>
      <c r="F1784" s="179">
        <v>2021</v>
      </c>
      <c r="G1784" s="179">
        <v>11</v>
      </c>
      <c r="H1784" s="191"/>
      <c r="I1784" s="39" t="str">
        <f t="shared" si="418"/>
        <v>Q3</v>
      </c>
      <c r="J1784" s="191" t="s">
        <v>1771</v>
      </c>
      <c r="K1784" s="191" t="s">
        <v>866</v>
      </c>
      <c r="L1784" s="17" t="s">
        <v>78</v>
      </c>
      <c r="M1784" s="13" t="s">
        <v>46</v>
      </c>
      <c r="N1784" s="13">
        <v>1</v>
      </c>
      <c r="O1784" s="13"/>
      <c r="P1784" s="39" t="str">
        <f t="shared" si="419"/>
        <v>MAIN UNIT</v>
      </c>
      <c r="Q1784" s="13" t="s">
        <v>47</v>
      </c>
      <c r="R1784" s="13" t="s">
        <v>48</v>
      </c>
      <c r="S1784" s="13" t="s">
        <v>36</v>
      </c>
      <c r="T1784" s="13" t="s">
        <v>64</v>
      </c>
      <c r="U1784" s="13" t="s">
        <v>65</v>
      </c>
      <c r="V1784" s="13" t="s">
        <v>98</v>
      </c>
      <c r="W1784" s="13" t="s">
        <v>95</v>
      </c>
      <c r="X1784" s="192">
        <v>12000000</v>
      </c>
      <c r="Y1784" s="196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85">
        <f t="shared" si="420"/>
        <v>82404.000000000015</v>
      </c>
      <c r="AD1784" s="141">
        <v>9.8100000000000007E-2</v>
      </c>
      <c r="AE1784" s="186">
        <f t="shared" si="421"/>
        <v>0</v>
      </c>
      <c r="AF1784" s="186" t="str">
        <f>IF(AND(COUNTIFS($J$18:J1784,J1784)=1,AE1784=1),1,"")</f>
        <v/>
      </c>
      <c r="AG1784" s="186" t="str">
        <f>IF(C1784="","",IF(AND(COUNTIFS($J$18:J1784,J1784)=1,C1784&lt;&gt;""),1,""))</f>
        <v/>
      </c>
      <c r="AH1784" s="186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214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40</v>
      </c>
      <c r="B1785" s="179">
        <v>2021</v>
      </c>
      <c r="C1785" s="179">
        <v>6</v>
      </c>
      <c r="D1785" s="39" t="str">
        <f t="shared" si="431"/>
        <v>Q1</v>
      </c>
      <c r="E1785" s="13" t="s">
        <v>40</v>
      </c>
      <c r="F1785" s="179">
        <v>2021</v>
      </c>
      <c r="G1785" s="179">
        <v>11</v>
      </c>
      <c r="H1785" s="191"/>
      <c r="I1785" s="39" t="str">
        <f t="shared" si="418"/>
        <v>Q3</v>
      </c>
      <c r="J1785" s="191" t="s">
        <v>1771</v>
      </c>
      <c r="K1785" s="191" t="s">
        <v>866</v>
      </c>
      <c r="L1785" s="17" t="s">
        <v>78</v>
      </c>
      <c r="M1785" s="13" t="s">
        <v>46</v>
      </c>
      <c r="N1785" s="13">
        <v>1</v>
      </c>
      <c r="O1785" s="13"/>
      <c r="P1785" s="39" t="str">
        <f t="shared" si="419"/>
        <v>MAIN UNIT</v>
      </c>
      <c r="Q1785" s="13" t="s">
        <v>47</v>
      </c>
      <c r="R1785" s="13" t="s">
        <v>48</v>
      </c>
      <c r="S1785" s="13" t="s">
        <v>36</v>
      </c>
      <c r="T1785" s="13" t="s">
        <v>64</v>
      </c>
      <c r="U1785" s="13" t="s">
        <v>65</v>
      </c>
      <c r="V1785" s="13" t="s">
        <v>98</v>
      </c>
      <c r="W1785" s="13" t="s">
        <v>95</v>
      </c>
      <c r="X1785" s="192">
        <v>12000000</v>
      </c>
      <c r="Y1785" s="196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85">
        <f t="shared" si="420"/>
        <v>82404.000000000015</v>
      </c>
      <c r="AD1785" s="141">
        <v>9.8100000000000007E-2</v>
      </c>
      <c r="AE1785" s="186">
        <f t="shared" si="421"/>
        <v>0</v>
      </c>
      <c r="AF1785" s="186" t="str">
        <f>IF(AND(COUNTIFS($J$18:J1785,J1785)=1,AE1785=1),1,"")</f>
        <v/>
      </c>
      <c r="AG1785" s="186" t="str">
        <f>IF(C1785="","",IF(AND(COUNTIFS($J$18:J1785,J1785)=1,C1785&lt;&gt;""),1,""))</f>
        <v/>
      </c>
      <c r="AH1785" s="186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214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40</v>
      </c>
      <c r="B1786" s="179">
        <v>2021</v>
      </c>
      <c r="C1786" s="179">
        <v>6</v>
      </c>
      <c r="D1786" s="39" t="str">
        <f t="shared" si="431"/>
        <v>Q1</v>
      </c>
      <c r="E1786" s="13" t="s">
        <v>40</v>
      </c>
      <c r="F1786" s="179">
        <v>2021</v>
      </c>
      <c r="G1786" s="179">
        <v>11</v>
      </c>
      <c r="H1786" s="191"/>
      <c r="I1786" s="39" t="str">
        <f t="shared" si="418"/>
        <v>Q3</v>
      </c>
      <c r="J1786" s="191" t="s">
        <v>1811</v>
      </c>
      <c r="K1786" s="191" t="s">
        <v>1150</v>
      </c>
      <c r="L1786" s="17" t="s">
        <v>54</v>
      </c>
      <c r="M1786" s="13" t="s">
        <v>46</v>
      </c>
      <c r="N1786" s="13">
        <v>1</v>
      </c>
      <c r="O1786" s="13"/>
      <c r="P1786" s="39" t="str">
        <f t="shared" si="419"/>
        <v>MAIN UNIT</v>
      </c>
      <c r="Q1786" s="13" t="s">
        <v>47</v>
      </c>
      <c r="R1786" s="13" t="s">
        <v>48</v>
      </c>
      <c r="S1786" s="13" t="s">
        <v>36</v>
      </c>
      <c r="T1786" s="13" t="s">
        <v>64</v>
      </c>
      <c r="U1786" s="13" t="s">
        <v>65</v>
      </c>
      <c r="V1786" s="13" t="s">
        <v>1321</v>
      </c>
      <c r="W1786" s="13" t="s">
        <v>50</v>
      </c>
      <c r="X1786" s="192">
        <v>670000</v>
      </c>
      <c r="Y1786" s="196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85">
        <f t="shared" si="420"/>
        <v>144491.13274336286</v>
      </c>
      <c r="AD1786" s="141">
        <v>0.2014</v>
      </c>
      <c r="AE1786" s="186">
        <f t="shared" si="421"/>
        <v>0</v>
      </c>
      <c r="AF1786" s="186" t="str">
        <f>IF(AND(COUNTIFS($J$18:J1786,J1786)=1,AE1786=1),1,"")</f>
        <v/>
      </c>
      <c r="AG1786" s="186">
        <f>IF(C1786="","",IF(AND(COUNTIFS($J$18:J1786,J1786)=1,C1786&lt;&gt;""),1,""))</f>
        <v>1</v>
      </c>
      <c r="AH1786" s="186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214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40</v>
      </c>
      <c r="B1787" s="179">
        <v>2021</v>
      </c>
      <c r="C1787" s="179">
        <v>7</v>
      </c>
      <c r="D1787" s="39" t="str">
        <f t="shared" si="431"/>
        <v>Q2</v>
      </c>
      <c r="E1787" s="13" t="s">
        <v>40</v>
      </c>
      <c r="F1787" s="179">
        <v>2021</v>
      </c>
      <c r="G1787" s="179">
        <v>11</v>
      </c>
      <c r="H1787" s="191"/>
      <c r="I1787" s="39" t="str">
        <f t="shared" si="418"/>
        <v>Q3</v>
      </c>
      <c r="J1787" s="191" t="s">
        <v>1789</v>
      </c>
      <c r="K1787" s="191" t="s">
        <v>944</v>
      </c>
      <c r="L1787" s="17" t="s">
        <v>54</v>
      </c>
      <c r="M1787" s="13" t="s">
        <v>46</v>
      </c>
      <c r="N1787" s="13">
        <v>1</v>
      </c>
      <c r="O1787" s="13"/>
      <c r="P1787" s="39" t="str">
        <f t="shared" si="419"/>
        <v>MAIN UNIT</v>
      </c>
      <c r="Q1787" s="13" t="s">
        <v>47</v>
      </c>
      <c r="R1787" s="13" t="s">
        <v>48</v>
      </c>
      <c r="S1787" s="13" t="s">
        <v>36</v>
      </c>
      <c r="T1787" s="13" t="s">
        <v>64</v>
      </c>
      <c r="U1787" s="13" t="s">
        <v>65</v>
      </c>
      <c r="V1787" s="13" t="s">
        <v>1321</v>
      </c>
      <c r="W1787" s="13" t="s">
        <v>95</v>
      </c>
      <c r="X1787" s="192">
        <v>11560000</v>
      </c>
      <c r="Y1787" s="196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85">
        <f t="shared" si="420"/>
        <v>82457.48000000001</v>
      </c>
      <c r="AD1787" s="141">
        <v>0.1019</v>
      </c>
      <c r="AE1787" s="186">
        <f t="shared" si="421"/>
        <v>0</v>
      </c>
      <c r="AF1787" s="186" t="str">
        <f>IF(AND(COUNTIFS($J$18:J1787,J1787)=1,AE1787=1),1,"")</f>
        <v/>
      </c>
      <c r="AG1787" s="186" t="str">
        <f>IF(C1787="","",IF(AND(COUNTIFS($J$18:J1787,J1787)=1,C1787&lt;&gt;""),1,""))</f>
        <v/>
      </c>
      <c r="AH1787" s="186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214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40</v>
      </c>
      <c r="B1788" s="179">
        <v>2021</v>
      </c>
      <c r="C1788" s="179">
        <v>7</v>
      </c>
      <c r="D1788" s="39" t="str">
        <f t="shared" si="431"/>
        <v>Q2</v>
      </c>
      <c r="E1788" s="13" t="s">
        <v>40</v>
      </c>
      <c r="F1788" s="179">
        <v>2021</v>
      </c>
      <c r="G1788" s="179">
        <v>11</v>
      </c>
      <c r="H1788" s="191"/>
      <c r="I1788" s="39" t="str">
        <f t="shared" si="418"/>
        <v>Q3</v>
      </c>
      <c r="J1788" s="191" t="s">
        <v>1789</v>
      </c>
      <c r="K1788" s="191" t="s">
        <v>944</v>
      </c>
      <c r="L1788" s="17" t="s">
        <v>54</v>
      </c>
      <c r="M1788" s="13" t="s">
        <v>46</v>
      </c>
      <c r="N1788" s="13">
        <v>1</v>
      </c>
      <c r="O1788" s="13"/>
      <c r="P1788" s="39" t="str">
        <f t="shared" si="419"/>
        <v>MAIN UNIT</v>
      </c>
      <c r="Q1788" s="13" t="s">
        <v>47</v>
      </c>
      <c r="R1788" s="13" t="s">
        <v>48</v>
      </c>
      <c r="S1788" s="13" t="s">
        <v>36</v>
      </c>
      <c r="T1788" s="13" t="s">
        <v>64</v>
      </c>
      <c r="U1788" s="13" t="s">
        <v>65</v>
      </c>
      <c r="V1788" s="13" t="s">
        <v>1321</v>
      </c>
      <c r="W1788" s="13" t="s">
        <v>95</v>
      </c>
      <c r="X1788" s="192">
        <v>11560000</v>
      </c>
      <c r="Y1788" s="196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85">
        <f t="shared" si="420"/>
        <v>82457.48000000001</v>
      </c>
      <c r="AD1788" s="141">
        <v>0.1019</v>
      </c>
      <c r="AE1788" s="186">
        <f t="shared" si="421"/>
        <v>0</v>
      </c>
      <c r="AF1788" s="186" t="str">
        <f>IF(AND(COUNTIFS($J$18:J1788,J1788)=1,AE1788=1),1,"")</f>
        <v/>
      </c>
      <c r="AG1788" s="186" t="str">
        <f>IF(C1788="","",IF(AND(COUNTIFS($J$18:J1788,J1788)=1,C1788&lt;&gt;""),1,""))</f>
        <v/>
      </c>
      <c r="AH1788" s="186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214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40</v>
      </c>
      <c r="B1789" s="179">
        <v>2021</v>
      </c>
      <c r="C1789" s="179">
        <v>8</v>
      </c>
      <c r="D1789" s="39" t="str">
        <f t="shared" si="431"/>
        <v>Q2</v>
      </c>
      <c r="E1789" s="13" t="s">
        <v>40</v>
      </c>
      <c r="F1789" s="179">
        <v>2021</v>
      </c>
      <c r="G1789" s="179">
        <v>11</v>
      </c>
      <c r="H1789" s="191"/>
      <c r="I1789" s="39" t="str">
        <f t="shared" si="418"/>
        <v>Q3</v>
      </c>
      <c r="J1789" s="191" t="s">
        <v>1812</v>
      </c>
      <c r="K1789" s="191" t="s">
        <v>53</v>
      </c>
      <c r="L1789" s="17" t="s">
        <v>54</v>
      </c>
      <c r="M1789" s="13" t="s">
        <v>46</v>
      </c>
      <c r="N1789" s="13">
        <v>1</v>
      </c>
      <c r="O1789" s="13"/>
      <c r="P1789" s="39" t="str">
        <f t="shared" si="419"/>
        <v>MAIN UNIT</v>
      </c>
      <c r="Q1789" s="13" t="s">
        <v>47</v>
      </c>
      <c r="R1789" s="13" t="s">
        <v>48</v>
      </c>
      <c r="S1789" s="13" t="s">
        <v>37</v>
      </c>
      <c r="T1789" s="13" t="s">
        <v>56</v>
      </c>
      <c r="U1789" s="13" t="s">
        <v>57</v>
      </c>
      <c r="V1789" s="13" t="s">
        <v>58</v>
      </c>
      <c r="W1789" s="13" t="s">
        <v>50</v>
      </c>
      <c r="X1789" s="192">
        <v>750000</v>
      </c>
      <c r="Y1789" s="196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85">
        <f t="shared" si="420"/>
        <v>161904.42477876108</v>
      </c>
      <c r="AD1789" s="141">
        <v>0.2016</v>
      </c>
      <c r="AE1789" s="186">
        <f t="shared" si="421"/>
        <v>0</v>
      </c>
      <c r="AF1789" s="186" t="str">
        <f>IF(AND(COUNTIFS($J$18:J1789,J1789)=1,AE1789=1),1,"")</f>
        <v/>
      </c>
      <c r="AG1789" s="186">
        <f>IF(C1789="","",IF(AND(COUNTIFS($J$18:J1789,J1789)=1,C1789&lt;&gt;""),1,""))</f>
        <v>1</v>
      </c>
      <c r="AH1789" s="186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214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40</v>
      </c>
      <c r="B1790" s="179">
        <v>2021</v>
      </c>
      <c r="C1790" s="179">
        <v>8</v>
      </c>
      <c r="D1790" s="39" t="str">
        <f t="shared" si="431"/>
        <v>Q2</v>
      </c>
      <c r="E1790" s="13" t="s">
        <v>40</v>
      </c>
      <c r="F1790" s="179">
        <v>2021</v>
      </c>
      <c r="G1790" s="179">
        <v>11</v>
      </c>
      <c r="H1790" s="191"/>
      <c r="I1790" s="39" t="str">
        <f t="shared" si="418"/>
        <v>Q3</v>
      </c>
      <c r="J1790" s="191" t="s">
        <v>1813</v>
      </c>
      <c r="K1790" s="191" t="s">
        <v>1814</v>
      </c>
      <c r="L1790" s="17" t="s">
        <v>78</v>
      </c>
      <c r="M1790" s="13" t="s">
        <v>46</v>
      </c>
      <c r="N1790" s="13">
        <v>1</v>
      </c>
      <c r="O1790" s="13"/>
      <c r="P1790" s="39" t="str">
        <f t="shared" si="419"/>
        <v>MAIN UNIT</v>
      </c>
      <c r="Q1790" s="13" t="s">
        <v>47</v>
      </c>
      <c r="R1790" s="13" t="s">
        <v>48</v>
      </c>
      <c r="S1790" s="13" t="s">
        <v>36</v>
      </c>
      <c r="T1790" s="13" t="s">
        <v>64</v>
      </c>
      <c r="U1790" s="13" t="s">
        <v>65</v>
      </c>
      <c r="V1790" s="13" t="s">
        <v>118</v>
      </c>
      <c r="W1790" s="13" t="s">
        <v>95</v>
      </c>
      <c r="X1790" s="192">
        <v>16500000</v>
      </c>
      <c r="Y1790" s="196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85">
        <f t="shared" si="420"/>
        <v>97251</v>
      </c>
      <c r="AD1790" s="141">
        <v>8.4199999999999997E-2</v>
      </c>
      <c r="AE1790" s="186">
        <f t="shared" si="421"/>
        <v>0</v>
      </c>
      <c r="AF1790" s="186" t="str">
        <f>IF(AND(COUNTIFS($J$18:J1790,J1790)=1,AE1790=1),1,"")</f>
        <v/>
      </c>
      <c r="AG1790" s="186">
        <f>IF(C1790="","",IF(AND(COUNTIFS($J$18:J1790,J1790)=1,C1790&lt;&gt;""),1,""))</f>
        <v>1</v>
      </c>
      <c r="AH1790" s="186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214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40</v>
      </c>
      <c r="B1791" s="179">
        <v>2021</v>
      </c>
      <c r="C1791" s="179">
        <v>8</v>
      </c>
      <c r="D1791" s="39" t="str">
        <f t="shared" si="431"/>
        <v>Q2</v>
      </c>
      <c r="E1791" s="13" t="s">
        <v>40</v>
      </c>
      <c r="F1791" s="179">
        <v>2021</v>
      </c>
      <c r="G1791" s="179">
        <v>11</v>
      </c>
      <c r="H1791" s="191"/>
      <c r="I1791" s="39" t="str">
        <f t="shared" si="418"/>
        <v>Q3</v>
      </c>
      <c r="J1791" s="191" t="s">
        <v>1813</v>
      </c>
      <c r="K1791" s="191" t="s">
        <v>1814</v>
      </c>
      <c r="L1791" s="17" t="s">
        <v>78</v>
      </c>
      <c r="M1791" s="13" t="s">
        <v>46</v>
      </c>
      <c r="N1791" s="13">
        <v>1</v>
      </c>
      <c r="O1791" s="13"/>
      <c r="P1791" s="39" t="str">
        <f t="shared" si="419"/>
        <v>MAIN UNIT</v>
      </c>
      <c r="Q1791" s="13" t="s">
        <v>47</v>
      </c>
      <c r="R1791" s="13" t="s">
        <v>48</v>
      </c>
      <c r="S1791" s="13" t="s">
        <v>36</v>
      </c>
      <c r="T1791" s="13" t="s">
        <v>64</v>
      </c>
      <c r="U1791" s="13" t="s">
        <v>65</v>
      </c>
      <c r="V1791" s="13" t="s">
        <v>118</v>
      </c>
      <c r="W1791" s="13" t="s">
        <v>95</v>
      </c>
      <c r="X1791" s="192">
        <v>16500000</v>
      </c>
      <c r="Y1791" s="196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85">
        <f t="shared" si="420"/>
        <v>97251</v>
      </c>
      <c r="AD1791" s="141">
        <v>8.4199999999999997E-2</v>
      </c>
      <c r="AE1791" s="186">
        <f t="shared" si="421"/>
        <v>0</v>
      </c>
      <c r="AF1791" s="186" t="str">
        <f>IF(AND(COUNTIFS($J$18:J1791,J1791)=1,AE1791=1),1,"")</f>
        <v/>
      </c>
      <c r="AG1791" s="186" t="str">
        <f>IF(C1791="","",IF(AND(COUNTIFS($J$18:J1791,J1791)=1,C1791&lt;&gt;""),1,""))</f>
        <v/>
      </c>
      <c r="AH1791" s="186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214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40</v>
      </c>
      <c r="B1792" s="179">
        <v>2021</v>
      </c>
      <c r="C1792" s="179">
        <v>8</v>
      </c>
      <c r="D1792" s="39" t="str">
        <f t="shared" si="431"/>
        <v>Q2</v>
      </c>
      <c r="E1792" s="13" t="s">
        <v>40</v>
      </c>
      <c r="F1792" s="179">
        <v>2021</v>
      </c>
      <c r="G1792" s="179">
        <v>11</v>
      </c>
      <c r="H1792" s="191"/>
      <c r="I1792" s="39" t="str">
        <f t="shared" si="418"/>
        <v>Q3</v>
      </c>
      <c r="J1792" s="191" t="s">
        <v>1815</v>
      </c>
      <c r="K1792" s="191" t="s">
        <v>1634</v>
      </c>
      <c r="L1792" s="17" t="s">
        <v>78</v>
      </c>
      <c r="M1792" s="13" t="s">
        <v>46</v>
      </c>
      <c r="N1792" s="13">
        <v>1</v>
      </c>
      <c r="O1792" s="13"/>
      <c r="P1792" s="39" t="str">
        <f t="shared" si="419"/>
        <v>MAIN UNIT</v>
      </c>
      <c r="Q1792" s="13" t="s">
        <v>47</v>
      </c>
      <c r="R1792" s="13" t="s">
        <v>48</v>
      </c>
      <c r="S1792" s="13" t="s">
        <v>36</v>
      </c>
      <c r="T1792" s="13" t="s">
        <v>64</v>
      </c>
      <c r="U1792" s="13" t="s">
        <v>65</v>
      </c>
      <c r="V1792" s="13" t="s">
        <v>288</v>
      </c>
      <c r="W1792" s="13" t="s">
        <v>95</v>
      </c>
      <c r="X1792" s="192">
        <v>14000000</v>
      </c>
      <c r="Y1792" s="196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85">
        <f t="shared" si="420"/>
        <v>110054.00000000001</v>
      </c>
      <c r="AD1792" s="141">
        <v>0.1123</v>
      </c>
      <c r="AE1792" s="186">
        <f t="shared" si="421"/>
        <v>0</v>
      </c>
      <c r="AF1792" s="186" t="str">
        <f>IF(AND(COUNTIFS($J$18:J1792,J1792)=1,AE1792=1),1,"")</f>
        <v/>
      </c>
      <c r="AG1792" s="186">
        <f>IF(C1792="","",IF(AND(COUNTIFS($J$18:J1792,J1792)=1,C1792&lt;&gt;""),1,""))</f>
        <v>1</v>
      </c>
      <c r="AH1792" s="186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214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40</v>
      </c>
      <c r="B1793" s="179">
        <v>2021</v>
      </c>
      <c r="C1793" s="179">
        <v>10</v>
      </c>
      <c r="D1793" s="39" t="str">
        <f t="shared" si="431"/>
        <v>Q3</v>
      </c>
      <c r="E1793" s="13" t="s">
        <v>40</v>
      </c>
      <c r="F1793" s="179">
        <v>2021</v>
      </c>
      <c r="G1793" s="179">
        <v>11</v>
      </c>
      <c r="H1793" s="191"/>
      <c r="I1793" s="39" t="str">
        <f t="shared" si="418"/>
        <v>Q3</v>
      </c>
      <c r="J1793" s="191" t="s">
        <v>1816</v>
      </c>
      <c r="K1793" s="191" t="s">
        <v>1340</v>
      </c>
      <c r="L1793" s="17" t="s">
        <v>54</v>
      </c>
      <c r="M1793" s="13" t="s">
        <v>46</v>
      </c>
      <c r="N1793" s="13">
        <v>1</v>
      </c>
      <c r="O1793" s="13"/>
      <c r="P1793" s="39" t="str">
        <f t="shared" si="419"/>
        <v>MAIN UNIT</v>
      </c>
      <c r="Q1793" s="13" t="s">
        <v>47</v>
      </c>
      <c r="R1793" s="13" t="s">
        <v>48</v>
      </c>
      <c r="S1793" s="13" t="s">
        <v>36</v>
      </c>
      <c r="T1793" s="13" t="s">
        <v>64</v>
      </c>
      <c r="U1793" s="13" t="s">
        <v>65</v>
      </c>
      <c r="V1793" s="13" t="s">
        <v>66</v>
      </c>
      <c r="W1793" s="13" t="s">
        <v>95</v>
      </c>
      <c r="X1793" s="192">
        <v>10000000</v>
      </c>
      <c r="Y1793" s="196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85">
        <f t="shared" si="420"/>
        <v>93170.000000000015</v>
      </c>
      <c r="AD1793" s="141">
        <v>0.1331</v>
      </c>
      <c r="AE1793" s="186">
        <f t="shared" si="421"/>
        <v>0</v>
      </c>
      <c r="AF1793" s="186" t="str">
        <f>IF(AND(COUNTIFS($J$18:J1793,J1793)=1,AE1793=1),1,"")</f>
        <v/>
      </c>
      <c r="AG1793" s="186">
        <f>IF(C1793="","",IF(AND(COUNTIFS($J$18:J1793,J1793)=1,C1793&lt;&gt;""),1,""))</f>
        <v>1</v>
      </c>
      <c r="AH1793" s="186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214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40</v>
      </c>
      <c r="B1794" s="179">
        <v>2021</v>
      </c>
      <c r="C1794" s="179">
        <v>10</v>
      </c>
      <c r="D1794" s="39" t="str">
        <f t="shared" si="431"/>
        <v>Q3</v>
      </c>
      <c r="E1794" s="13" t="s">
        <v>40</v>
      </c>
      <c r="F1794" s="179">
        <v>2021</v>
      </c>
      <c r="G1794" s="179">
        <v>11</v>
      </c>
      <c r="H1794" s="191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1" t="s">
        <v>1817</v>
      </c>
      <c r="K1794" s="191" t="s">
        <v>1818</v>
      </c>
      <c r="L1794" s="17" t="s">
        <v>78</v>
      </c>
      <c r="M1794" s="13" t="s">
        <v>46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47</v>
      </c>
      <c r="R1794" s="13" t="s">
        <v>48</v>
      </c>
      <c r="S1794" s="13" t="s">
        <v>39</v>
      </c>
      <c r="T1794" s="13" t="s">
        <v>161</v>
      </c>
      <c r="U1794" s="13" t="s">
        <v>162</v>
      </c>
      <c r="V1794" s="13" t="s">
        <v>163</v>
      </c>
      <c r="W1794" s="13" t="s">
        <v>50</v>
      </c>
      <c r="X1794" s="192">
        <v>1110000</v>
      </c>
      <c r="Y1794" s="196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85">
        <f t="shared" ref="AC1794:AC1857" si="436">IF(R1794&lt;&gt;"",AB1794*AD1794,"")</f>
        <v>205981.61946902654</v>
      </c>
      <c r="AD1794" s="141">
        <v>0.17330000000000001</v>
      </c>
      <c r="AE1794" s="186">
        <f t="shared" ref="AE1794:AE1857" si="437">IF(Q1794="","",IF(Q1794="Yes",1,0))</f>
        <v>0</v>
      </c>
      <c r="AF1794" s="186" t="str">
        <f>IF(AND(COUNTIFS($J$18:J1794,J1794)=1,AE1794=1),1,"")</f>
        <v/>
      </c>
      <c r="AG1794" s="186">
        <f>IF(C1794="","",IF(AND(COUNTIFS($J$18:J1794,J1794)=1,C1794&lt;&gt;""),1,""))</f>
        <v>1</v>
      </c>
      <c r="AH1794" s="186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214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40</v>
      </c>
      <c r="B1795" s="179">
        <v>2021</v>
      </c>
      <c r="C1795" s="179">
        <v>10</v>
      </c>
      <c r="D1795" s="39" t="str">
        <f t="shared" si="431"/>
        <v>Q3</v>
      </c>
      <c r="E1795" s="13" t="s">
        <v>40</v>
      </c>
      <c r="F1795" s="179">
        <v>2021</v>
      </c>
      <c r="G1795" s="179">
        <v>11</v>
      </c>
      <c r="H1795" s="191"/>
      <c r="I1795" s="39" t="str">
        <f t="shared" si="434"/>
        <v>Q3</v>
      </c>
      <c r="J1795" s="191" t="s">
        <v>1817</v>
      </c>
      <c r="K1795" s="191" t="s">
        <v>1818</v>
      </c>
      <c r="L1795" s="17" t="s">
        <v>78</v>
      </c>
      <c r="M1795" s="13" t="s">
        <v>46</v>
      </c>
      <c r="N1795" s="13">
        <v>1</v>
      </c>
      <c r="O1795" s="13"/>
      <c r="P1795" s="39" t="str">
        <f t="shared" si="435"/>
        <v>MAIN UNIT</v>
      </c>
      <c r="Q1795" s="13" t="s">
        <v>47</v>
      </c>
      <c r="R1795" s="13" t="s">
        <v>48</v>
      </c>
      <c r="S1795" s="13" t="s">
        <v>39</v>
      </c>
      <c r="T1795" s="13" t="s">
        <v>161</v>
      </c>
      <c r="U1795" s="13" t="s">
        <v>162</v>
      </c>
      <c r="V1795" s="13" t="s">
        <v>163</v>
      </c>
      <c r="W1795" s="13" t="s">
        <v>50</v>
      </c>
      <c r="X1795" s="192">
        <v>1110000</v>
      </c>
      <c r="Y1795" s="196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85">
        <f t="shared" si="436"/>
        <v>205981.61946902654</v>
      </c>
      <c r="AD1795" s="141">
        <v>0.17330000000000001</v>
      </c>
      <c r="AE1795" s="186">
        <f t="shared" si="437"/>
        <v>0</v>
      </c>
      <c r="AF1795" s="186" t="str">
        <f>IF(AND(COUNTIFS($J$18:J1795,J1795)=1,AE1795=1),1,"")</f>
        <v/>
      </c>
      <c r="AG1795" s="186" t="str">
        <f>IF(C1795="","",IF(AND(COUNTIFS($J$18:J1795,J1795)=1,C1795&lt;&gt;""),1,""))</f>
        <v/>
      </c>
      <c r="AH1795" s="186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214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35</v>
      </c>
      <c r="B1796" s="179">
        <v>2021</v>
      </c>
      <c r="C1796" s="179">
        <v>3</v>
      </c>
      <c r="D1796" s="39" t="str">
        <f t="shared" si="431"/>
        <v>Q4</v>
      </c>
      <c r="E1796" s="13" t="s">
        <v>40</v>
      </c>
      <c r="F1796" s="179">
        <v>2021</v>
      </c>
      <c r="G1796" s="179">
        <v>12</v>
      </c>
      <c r="H1796" s="191"/>
      <c r="I1796" s="39" t="str">
        <f t="shared" si="434"/>
        <v>Q3</v>
      </c>
      <c r="J1796" s="191" t="s">
        <v>1819</v>
      </c>
      <c r="K1796" s="191" t="s">
        <v>1820</v>
      </c>
      <c r="L1796" s="17" t="s">
        <v>78</v>
      </c>
      <c r="M1796" s="13" t="s">
        <v>46</v>
      </c>
      <c r="N1796" s="13">
        <v>1</v>
      </c>
      <c r="O1796" s="13"/>
      <c r="P1796" s="39" t="str">
        <f t="shared" si="435"/>
        <v>MAIN UNIT</v>
      </c>
      <c r="Q1796" s="13" t="s">
        <v>55</v>
      </c>
      <c r="R1796" s="13" t="s">
        <v>48</v>
      </c>
      <c r="S1796" s="13" t="s">
        <v>38</v>
      </c>
      <c r="T1796" s="13" t="s">
        <v>324</v>
      </c>
      <c r="U1796" s="13" t="s">
        <v>136</v>
      </c>
      <c r="V1796" s="13" t="s">
        <v>877</v>
      </c>
      <c r="W1796" s="13" t="s">
        <v>50</v>
      </c>
      <c r="X1796" s="192">
        <v>1275000</v>
      </c>
      <c r="Y1796" s="196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85">
        <f t="shared" si="436"/>
        <v>198918.6172566372</v>
      </c>
      <c r="AD1796" s="141">
        <v>0.14510000000000001</v>
      </c>
      <c r="AE1796" s="186">
        <f t="shared" si="437"/>
        <v>1</v>
      </c>
      <c r="AF1796" s="186">
        <f>IF(AND(COUNTIFS($J$18:J1796,J1796)=1,AE1796=1),1,"")</f>
        <v>1</v>
      </c>
      <c r="AG1796" s="186">
        <f>IF(C1796="","",IF(AND(COUNTIFS($J$18:J1796,J1796)=1,C1796&lt;&gt;""),1,""))</f>
        <v>1</v>
      </c>
      <c r="AH1796" s="186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214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35</v>
      </c>
      <c r="B1797" s="179">
        <v>2021</v>
      </c>
      <c r="C1797" s="179">
        <v>3</v>
      </c>
      <c r="D1797" s="39" t="str">
        <f t="shared" si="431"/>
        <v>Q4</v>
      </c>
      <c r="E1797" s="13" t="s">
        <v>40</v>
      </c>
      <c r="F1797" s="179">
        <v>2021</v>
      </c>
      <c r="G1797" s="179">
        <v>12</v>
      </c>
      <c r="H1797" s="191"/>
      <c r="I1797" s="39" t="str">
        <f t="shared" si="434"/>
        <v>Q3</v>
      </c>
      <c r="J1797" s="191" t="s">
        <v>1819</v>
      </c>
      <c r="K1797" s="191" t="s">
        <v>1820</v>
      </c>
      <c r="L1797" s="17" t="s">
        <v>54</v>
      </c>
      <c r="M1797" s="13" t="s">
        <v>46</v>
      </c>
      <c r="N1797" s="13">
        <v>1</v>
      </c>
      <c r="O1797" s="13"/>
      <c r="P1797" s="39" t="str">
        <f t="shared" si="435"/>
        <v>MAIN UNIT</v>
      </c>
      <c r="Q1797" s="13" t="s">
        <v>55</v>
      </c>
      <c r="R1797" s="13" t="s">
        <v>48</v>
      </c>
      <c r="S1797" s="13" t="s">
        <v>38</v>
      </c>
      <c r="T1797" s="13" t="s">
        <v>324</v>
      </c>
      <c r="U1797" s="13" t="s">
        <v>136</v>
      </c>
      <c r="V1797" s="13" t="s">
        <v>877</v>
      </c>
      <c r="W1797" s="13" t="s">
        <v>50</v>
      </c>
      <c r="X1797" s="192">
        <v>1000000</v>
      </c>
      <c r="Y1797" s="196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85">
        <f t="shared" si="436"/>
        <v>156014.60176991156</v>
      </c>
      <c r="AD1797" s="141">
        <v>0.14510000000000001</v>
      </c>
      <c r="AE1797" s="186">
        <f t="shared" si="437"/>
        <v>1</v>
      </c>
      <c r="AF1797" s="186" t="str">
        <f>IF(AND(COUNTIFS($J$18:J1797,J1797)=1,AE1797=1),1,"")</f>
        <v/>
      </c>
      <c r="AG1797" s="186" t="str">
        <f>IF(C1797="","",IF(AND(COUNTIFS($J$18:J1797,J1797)=1,C1797&lt;&gt;""),1,""))</f>
        <v/>
      </c>
      <c r="AH1797" s="186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214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40</v>
      </c>
      <c r="B1798" s="179">
        <v>2021</v>
      </c>
      <c r="C1798" s="179">
        <v>6</v>
      </c>
      <c r="D1798" s="39" t="str">
        <f t="shared" si="431"/>
        <v>Q1</v>
      </c>
      <c r="E1798" s="13" t="s">
        <v>40</v>
      </c>
      <c r="F1798" s="179">
        <v>2021</v>
      </c>
      <c r="G1798" s="179">
        <v>12</v>
      </c>
      <c r="H1798" s="191"/>
      <c r="I1798" s="39" t="str">
        <f t="shared" si="434"/>
        <v>Q3</v>
      </c>
      <c r="J1798" s="191" t="s">
        <v>1771</v>
      </c>
      <c r="K1798" s="191" t="s">
        <v>866</v>
      </c>
      <c r="L1798" s="17" t="s">
        <v>78</v>
      </c>
      <c r="M1798" s="13" t="s">
        <v>46</v>
      </c>
      <c r="N1798" s="13">
        <v>1</v>
      </c>
      <c r="O1798" s="13"/>
      <c r="P1798" s="39" t="str">
        <f t="shared" si="435"/>
        <v>MAIN UNIT</v>
      </c>
      <c r="Q1798" s="13" t="s">
        <v>47</v>
      </c>
      <c r="R1798" s="13" t="s">
        <v>48</v>
      </c>
      <c r="S1798" s="13" t="s">
        <v>36</v>
      </c>
      <c r="T1798" s="13" t="s">
        <v>64</v>
      </c>
      <c r="U1798" s="13" t="s">
        <v>65</v>
      </c>
      <c r="V1798" s="13" t="s">
        <v>98</v>
      </c>
      <c r="W1798" s="13" t="s">
        <v>95</v>
      </c>
      <c r="X1798" s="192">
        <v>12000000</v>
      </c>
      <c r="Y1798" s="196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85">
        <f t="shared" si="436"/>
        <v>82404.000000000015</v>
      </c>
      <c r="AD1798" s="141">
        <v>9.8100000000000007E-2</v>
      </c>
      <c r="AE1798" s="186">
        <f t="shared" si="437"/>
        <v>0</v>
      </c>
      <c r="AF1798" s="186" t="str">
        <f>IF(AND(COUNTIFS($J$18:J1798,J1798)=1,AE1798=1),1,"")</f>
        <v/>
      </c>
      <c r="AG1798" s="186" t="str">
        <f>IF(C1798="","",IF(AND(COUNTIFS($J$18:J1798,J1798)=1,C1798&lt;&gt;""),1,""))</f>
        <v/>
      </c>
      <c r="AH1798" s="186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214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40</v>
      </c>
      <c r="B1799" s="179">
        <v>2021</v>
      </c>
      <c r="C1799" s="179">
        <v>6</v>
      </c>
      <c r="D1799" s="39" t="str">
        <f t="shared" si="431"/>
        <v>Q1</v>
      </c>
      <c r="E1799" s="13" t="s">
        <v>40</v>
      </c>
      <c r="F1799" s="179">
        <v>2021</v>
      </c>
      <c r="G1799" s="179">
        <v>12</v>
      </c>
      <c r="H1799" s="191"/>
      <c r="I1799" s="39" t="str">
        <f t="shared" si="434"/>
        <v>Q3</v>
      </c>
      <c r="J1799" s="191" t="s">
        <v>1771</v>
      </c>
      <c r="K1799" s="191" t="s">
        <v>866</v>
      </c>
      <c r="L1799" s="17" t="s">
        <v>78</v>
      </c>
      <c r="M1799" s="13" t="s">
        <v>46</v>
      </c>
      <c r="N1799" s="13">
        <v>1</v>
      </c>
      <c r="O1799" s="13"/>
      <c r="P1799" s="39" t="str">
        <f t="shared" si="435"/>
        <v>MAIN UNIT</v>
      </c>
      <c r="Q1799" s="13" t="s">
        <v>47</v>
      </c>
      <c r="R1799" s="13" t="s">
        <v>48</v>
      </c>
      <c r="S1799" s="13" t="s">
        <v>36</v>
      </c>
      <c r="T1799" s="13" t="s">
        <v>64</v>
      </c>
      <c r="U1799" s="13" t="s">
        <v>65</v>
      </c>
      <c r="V1799" s="13" t="s">
        <v>98</v>
      </c>
      <c r="W1799" s="13" t="s">
        <v>95</v>
      </c>
      <c r="X1799" s="192">
        <v>12000000</v>
      </c>
      <c r="Y1799" s="196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85">
        <f t="shared" si="436"/>
        <v>82404.000000000015</v>
      </c>
      <c r="AD1799" s="141">
        <v>9.8100000000000007E-2</v>
      </c>
      <c r="AE1799" s="186">
        <f t="shared" si="437"/>
        <v>0</v>
      </c>
      <c r="AF1799" s="186" t="str">
        <f>IF(AND(COUNTIFS($J$18:J1799,J1799)=1,AE1799=1),1,"")</f>
        <v/>
      </c>
      <c r="AG1799" s="186" t="str">
        <f>IF(C1799="","",IF(AND(COUNTIFS($J$18:J1799,J1799)=1,C1799&lt;&gt;""),1,""))</f>
        <v/>
      </c>
      <c r="AH1799" s="186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214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40</v>
      </c>
      <c r="B1800" s="179">
        <v>2021</v>
      </c>
      <c r="C1800" s="179">
        <v>6</v>
      </c>
      <c r="D1800" s="39" t="str">
        <f t="shared" si="431"/>
        <v>Q1</v>
      </c>
      <c r="E1800" s="13" t="s">
        <v>40</v>
      </c>
      <c r="F1800" s="179">
        <v>2021</v>
      </c>
      <c r="G1800" s="179">
        <v>12</v>
      </c>
      <c r="H1800" s="191"/>
      <c r="I1800" s="39" t="str">
        <f t="shared" si="434"/>
        <v>Q3</v>
      </c>
      <c r="J1800" s="191" t="s">
        <v>1821</v>
      </c>
      <c r="K1800" s="191" t="s">
        <v>1822</v>
      </c>
      <c r="L1800" s="17" t="s">
        <v>78</v>
      </c>
      <c r="M1800" s="13" t="s">
        <v>46</v>
      </c>
      <c r="N1800" s="13">
        <v>1</v>
      </c>
      <c r="O1800" s="13"/>
      <c r="P1800" s="39" t="str">
        <f t="shared" si="435"/>
        <v>MAIN UNIT</v>
      </c>
      <c r="Q1800" s="13" t="s">
        <v>47</v>
      </c>
      <c r="R1800" s="13" t="s">
        <v>48</v>
      </c>
      <c r="S1800" s="13" t="s">
        <v>38</v>
      </c>
      <c r="T1800" s="13" t="s">
        <v>1823</v>
      </c>
      <c r="U1800" s="13" t="s">
        <v>136</v>
      </c>
      <c r="V1800" s="13" t="s">
        <v>121</v>
      </c>
      <c r="W1800" s="13" t="s">
        <v>50</v>
      </c>
      <c r="X1800" s="192">
        <v>884450</v>
      </c>
      <c r="Y1800" s="196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85">
        <f t="shared" si="436"/>
        <v>97950.880752212397</v>
      </c>
      <c r="AD1800" s="141">
        <v>0.10299999999999999</v>
      </c>
      <c r="AE1800" s="186">
        <f t="shared" si="437"/>
        <v>0</v>
      </c>
      <c r="AF1800" s="186" t="str">
        <f>IF(AND(COUNTIFS($J$18:J1800,J1800)=1,AE1800=1),1,"")</f>
        <v/>
      </c>
      <c r="AG1800" s="186">
        <f>IF(C1800="","",IF(AND(COUNTIFS($J$18:J1800,J1800)=1,C1800&lt;&gt;""),1,""))</f>
        <v>1</v>
      </c>
      <c r="AH1800" s="186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214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40</v>
      </c>
      <c r="B1801" s="179">
        <v>2021</v>
      </c>
      <c r="C1801" s="179">
        <v>6</v>
      </c>
      <c r="D1801" s="39" t="str">
        <f t="shared" si="431"/>
        <v>Q1</v>
      </c>
      <c r="E1801" s="13" t="s">
        <v>40</v>
      </c>
      <c r="F1801" s="179">
        <v>2021</v>
      </c>
      <c r="G1801" s="179">
        <v>12</v>
      </c>
      <c r="H1801" s="191"/>
      <c r="I1801" s="39" t="str">
        <f t="shared" si="434"/>
        <v>Q3</v>
      </c>
      <c r="J1801" s="191" t="s">
        <v>1821</v>
      </c>
      <c r="K1801" s="191" t="s">
        <v>1822</v>
      </c>
      <c r="L1801" s="17" t="s">
        <v>78</v>
      </c>
      <c r="M1801" s="13" t="s">
        <v>46</v>
      </c>
      <c r="N1801" s="13">
        <v>1</v>
      </c>
      <c r="O1801" s="13"/>
      <c r="P1801" s="39" t="str">
        <f t="shared" si="435"/>
        <v>MAIN UNIT</v>
      </c>
      <c r="Q1801" s="13" t="s">
        <v>47</v>
      </c>
      <c r="R1801" s="13" t="s">
        <v>48</v>
      </c>
      <c r="S1801" s="13" t="s">
        <v>38</v>
      </c>
      <c r="T1801" s="13" t="s">
        <v>1823</v>
      </c>
      <c r="U1801" s="13" t="s">
        <v>136</v>
      </c>
      <c r="V1801" s="13" t="s">
        <v>121</v>
      </c>
      <c r="W1801" s="13" t="s">
        <v>50</v>
      </c>
      <c r="X1801" s="192">
        <v>884450</v>
      </c>
      <c r="Y1801" s="196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85">
        <f t="shared" si="436"/>
        <v>97950.880752212397</v>
      </c>
      <c r="AD1801" s="141">
        <v>0.10299999999999999</v>
      </c>
      <c r="AE1801" s="186">
        <f t="shared" si="437"/>
        <v>0</v>
      </c>
      <c r="AF1801" s="186" t="str">
        <f>IF(AND(COUNTIFS($J$18:J1801,J1801)=1,AE1801=1),1,"")</f>
        <v/>
      </c>
      <c r="AG1801" s="186" t="str">
        <f>IF(C1801="","",IF(AND(COUNTIFS($J$18:J1801,J1801)=1,C1801&lt;&gt;""),1,""))</f>
        <v/>
      </c>
      <c r="AH1801" s="186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214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40</v>
      </c>
      <c r="B1802" s="179">
        <v>2021</v>
      </c>
      <c r="C1802" s="179">
        <v>7</v>
      </c>
      <c r="D1802" s="39" t="str">
        <f t="shared" si="431"/>
        <v>Q2</v>
      </c>
      <c r="E1802" s="13" t="s">
        <v>40</v>
      </c>
      <c r="F1802" s="179">
        <v>2021</v>
      </c>
      <c r="G1802" s="179">
        <v>12</v>
      </c>
      <c r="H1802" s="191"/>
      <c r="I1802" s="39" t="str">
        <f t="shared" si="434"/>
        <v>Q3</v>
      </c>
      <c r="J1802" s="191" t="s">
        <v>1824</v>
      </c>
      <c r="K1802" s="191" t="s">
        <v>1825</v>
      </c>
      <c r="L1802" s="17" t="s">
        <v>54</v>
      </c>
      <c r="M1802" s="13" t="s">
        <v>46</v>
      </c>
      <c r="N1802" s="13">
        <v>1</v>
      </c>
      <c r="O1802" s="13"/>
      <c r="P1802" s="39" t="str">
        <f t="shared" si="435"/>
        <v>MAIN UNIT</v>
      </c>
      <c r="Q1802" s="13" t="s">
        <v>55</v>
      </c>
      <c r="R1802" s="13" t="s">
        <v>48</v>
      </c>
      <c r="S1802" s="13" t="s">
        <v>39</v>
      </c>
      <c r="T1802" s="13" t="s">
        <v>1572</v>
      </c>
      <c r="U1802" s="13" t="s">
        <v>162</v>
      </c>
      <c r="V1802" s="13" t="s">
        <v>163</v>
      </c>
      <c r="W1802" s="13" t="s">
        <v>50</v>
      </c>
      <c r="X1802" s="192">
        <v>505000</v>
      </c>
      <c r="Y1802" s="196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85">
        <f t="shared" si="436"/>
        <v>81773.800884955766</v>
      </c>
      <c r="AD1802" s="141">
        <v>0.15060000000000001</v>
      </c>
      <c r="AE1802" s="186">
        <f t="shared" si="437"/>
        <v>1</v>
      </c>
      <c r="AF1802" s="186">
        <f>IF(AND(COUNTIFS($J$18:J1802,J1802)=1,AE1802=1),1,"")</f>
        <v>1</v>
      </c>
      <c r="AG1802" s="186">
        <f>IF(C1802="","",IF(AND(COUNTIFS($J$18:J1802,J1802)=1,C1802&lt;&gt;""),1,""))</f>
        <v>1</v>
      </c>
      <c r="AH1802" s="186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214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40</v>
      </c>
      <c r="B1803" s="179">
        <v>2021</v>
      </c>
      <c r="C1803" s="179">
        <v>9</v>
      </c>
      <c r="D1803" s="39" t="str">
        <f t="shared" si="431"/>
        <v>Q2</v>
      </c>
      <c r="E1803" s="13" t="s">
        <v>40</v>
      </c>
      <c r="F1803" s="179">
        <v>2021</v>
      </c>
      <c r="G1803" s="179">
        <v>12</v>
      </c>
      <c r="H1803" s="191"/>
      <c r="I1803" s="39" t="str">
        <f t="shared" si="434"/>
        <v>Q3</v>
      </c>
      <c r="J1803" s="191" t="s">
        <v>1826</v>
      </c>
      <c r="K1803" s="191" t="s">
        <v>1827</v>
      </c>
      <c r="L1803" s="17" t="s">
        <v>54</v>
      </c>
      <c r="M1803" s="13" t="s">
        <v>46</v>
      </c>
      <c r="N1803" s="13">
        <v>1</v>
      </c>
      <c r="O1803" s="13"/>
      <c r="P1803" s="39" t="str">
        <f t="shared" si="435"/>
        <v>MAIN UNIT</v>
      </c>
      <c r="Q1803" s="13" t="s">
        <v>55</v>
      </c>
      <c r="R1803" s="13" t="s">
        <v>48</v>
      </c>
      <c r="S1803" s="13" t="s">
        <v>37</v>
      </c>
      <c r="T1803" s="13" t="s">
        <v>1828</v>
      </c>
      <c r="U1803" s="13" t="s">
        <v>57</v>
      </c>
      <c r="V1803" s="13" t="s">
        <v>80</v>
      </c>
      <c r="W1803" s="13" t="s">
        <v>50</v>
      </c>
      <c r="X1803" s="192">
        <v>776666</v>
      </c>
      <c r="Y1803" s="196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85">
        <f t="shared" si="436"/>
        <v>139042.11516371684</v>
      </c>
      <c r="AD1803" s="141">
        <v>0.16650000000000001</v>
      </c>
      <c r="AE1803" s="186">
        <f t="shared" si="437"/>
        <v>1</v>
      </c>
      <c r="AF1803" s="186">
        <f>IF(AND(COUNTIFS($J$18:J1803,J1803)=1,AE1803=1),1,"")</f>
        <v>1</v>
      </c>
      <c r="AG1803" s="186">
        <f>IF(C1803="","",IF(AND(COUNTIFS($J$18:J1803,J1803)=1,C1803&lt;&gt;""),1,""))</f>
        <v>1</v>
      </c>
      <c r="AH1803" s="186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214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40</v>
      </c>
      <c r="B1804" s="179">
        <v>2021</v>
      </c>
      <c r="C1804" s="179">
        <v>9</v>
      </c>
      <c r="D1804" s="39" t="str">
        <f t="shared" si="431"/>
        <v>Q2</v>
      </c>
      <c r="E1804" s="13" t="s">
        <v>40</v>
      </c>
      <c r="F1804" s="179">
        <v>2021</v>
      </c>
      <c r="G1804" s="179">
        <v>12</v>
      </c>
      <c r="H1804" s="191"/>
      <c r="I1804" s="39" t="str">
        <f t="shared" si="434"/>
        <v>Q3</v>
      </c>
      <c r="J1804" s="191" t="s">
        <v>1826</v>
      </c>
      <c r="K1804" s="191" t="s">
        <v>1827</v>
      </c>
      <c r="L1804" s="17" t="s">
        <v>78</v>
      </c>
      <c r="M1804" s="13" t="s">
        <v>46</v>
      </c>
      <c r="N1804" s="13">
        <v>1</v>
      </c>
      <c r="O1804" s="13"/>
      <c r="P1804" s="39" t="str">
        <f t="shared" si="435"/>
        <v>MAIN UNIT</v>
      </c>
      <c r="Q1804" s="13" t="s">
        <v>55</v>
      </c>
      <c r="R1804" s="13" t="s">
        <v>48</v>
      </c>
      <c r="S1804" s="13" t="s">
        <v>37</v>
      </c>
      <c r="T1804" s="13" t="s">
        <v>1828</v>
      </c>
      <c r="U1804" s="13" t="s">
        <v>57</v>
      </c>
      <c r="V1804" s="13" t="s">
        <v>80</v>
      </c>
      <c r="W1804" s="13" t="s">
        <v>50</v>
      </c>
      <c r="X1804" s="192">
        <v>1000000</v>
      </c>
      <c r="Y1804" s="196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85">
        <f t="shared" si="436"/>
        <v>179024.3362831859</v>
      </c>
      <c r="AD1804" s="141">
        <v>0.16650000000000001</v>
      </c>
      <c r="AE1804" s="186">
        <f t="shared" si="437"/>
        <v>1</v>
      </c>
      <c r="AF1804" s="186" t="str">
        <f>IF(AND(COUNTIFS($J$18:J1804,J1804)=1,AE1804=1),1,"")</f>
        <v/>
      </c>
      <c r="AG1804" s="186" t="str">
        <f>IF(C1804="","",IF(AND(COUNTIFS($J$18:J1804,J1804)=1,C1804&lt;&gt;""),1,""))</f>
        <v/>
      </c>
      <c r="AH1804" s="186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214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40</v>
      </c>
      <c r="B1805" s="179">
        <v>2021</v>
      </c>
      <c r="C1805" s="179">
        <v>9</v>
      </c>
      <c r="D1805" s="39" t="str">
        <f t="shared" si="431"/>
        <v>Q2</v>
      </c>
      <c r="E1805" s="13" t="s">
        <v>40</v>
      </c>
      <c r="F1805" s="179">
        <v>2021</v>
      </c>
      <c r="G1805" s="179">
        <v>12</v>
      </c>
      <c r="H1805" s="191"/>
      <c r="I1805" s="39" t="str">
        <f t="shared" si="434"/>
        <v>Q3</v>
      </c>
      <c r="J1805" s="191" t="s">
        <v>1826</v>
      </c>
      <c r="K1805" s="191" t="s">
        <v>1827</v>
      </c>
      <c r="L1805" s="17" t="s">
        <v>78</v>
      </c>
      <c r="M1805" s="13" t="s">
        <v>46</v>
      </c>
      <c r="N1805" s="13">
        <v>1</v>
      </c>
      <c r="O1805" s="13"/>
      <c r="P1805" s="39" t="str">
        <f t="shared" si="435"/>
        <v>MAIN UNIT</v>
      </c>
      <c r="Q1805" s="13" t="s">
        <v>55</v>
      </c>
      <c r="R1805" s="13" t="s">
        <v>48</v>
      </c>
      <c r="S1805" s="13" t="s">
        <v>37</v>
      </c>
      <c r="T1805" s="13" t="s">
        <v>1828</v>
      </c>
      <c r="U1805" s="13" t="s">
        <v>57</v>
      </c>
      <c r="V1805" s="13" t="s">
        <v>80</v>
      </c>
      <c r="W1805" s="13" t="s">
        <v>50</v>
      </c>
      <c r="X1805" s="192">
        <v>1000000</v>
      </c>
      <c r="Y1805" s="196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85">
        <f t="shared" si="436"/>
        <v>179024.3362831859</v>
      </c>
      <c r="AD1805" s="141">
        <v>0.16650000000000001</v>
      </c>
      <c r="AE1805" s="186">
        <f t="shared" si="437"/>
        <v>1</v>
      </c>
      <c r="AF1805" s="186" t="str">
        <f>IF(AND(COUNTIFS($J$18:J1805,J1805)=1,AE1805=1),1,"")</f>
        <v/>
      </c>
      <c r="AG1805" s="186" t="str">
        <f>IF(C1805="","",IF(AND(COUNTIFS($J$18:J1805,J1805)=1,C1805&lt;&gt;""),1,""))</f>
        <v/>
      </c>
      <c r="AH1805" s="186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214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40</v>
      </c>
      <c r="B1806" s="179">
        <v>2021</v>
      </c>
      <c r="C1806" s="179">
        <v>11</v>
      </c>
      <c r="D1806" s="39" t="str">
        <f t="shared" si="431"/>
        <v>Q3</v>
      </c>
      <c r="E1806" s="13" t="s">
        <v>40</v>
      </c>
      <c r="F1806" s="179">
        <v>2021</v>
      </c>
      <c r="G1806" s="179">
        <v>12</v>
      </c>
      <c r="H1806" s="191"/>
      <c r="I1806" s="39" t="str">
        <f t="shared" si="434"/>
        <v>Q3</v>
      </c>
      <c r="J1806" s="191" t="s">
        <v>1829</v>
      </c>
      <c r="K1806" s="191" t="s">
        <v>1207</v>
      </c>
      <c r="L1806" s="17" t="s">
        <v>78</v>
      </c>
      <c r="M1806" s="13" t="s">
        <v>46</v>
      </c>
      <c r="N1806" s="13">
        <v>1</v>
      </c>
      <c r="O1806" s="13"/>
      <c r="P1806" s="39" t="str">
        <f t="shared" si="435"/>
        <v>MAIN UNIT</v>
      </c>
      <c r="Q1806" s="13" t="s">
        <v>47</v>
      </c>
      <c r="R1806" s="13" t="s">
        <v>48</v>
      </c>
      <c r="S1806" s="13" t="s">
        <v>37</v>
      </c>
      <c r="T1806" s="13" t="s">
        <v>69</v>
      </c>
      <c r="U1806" s="13" t="s">
        <v>57</v>
      </c>
      <c r="V1806" s="13" t="s">
        <v>155</v>
      </c>
      <c r="W1806" s="13" t="s">
        <v>50</v>
      </c>
      <c r="X1806" s="192">
        <v>1155000</v>
      </c>
      <c r="Y1806" s="196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85">
        <f t="shared" si="436"/>
        <v>219688.66592920356</v>
      </c>
      <c r="AD1806" s="141">
        <v>0.1769</v>
      </c>
      <c r="AE1806" s="186">
        <f t="shared" si="437"/>
        <v>0</v>
      </c>
      <c r="AF1806" s="186" t="str">
        <f>IF(AND(COUNTIFS($J$18:J1806,J1806)=1,AE1806=1),1,"")</f>
        <v/>
      </c>
      <c r="AG1806" s="186">
        <f>IF(C1806="","",IF(AND(COUNTIFS($J$18:J1806,J1806)=1,C1806&lt;&gt;""),1,""))</f>
        <v>1</v>
      </c>
      <c r="AH1806" s="186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214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40</v>
      </c>
      <c r="B1807" s="179">
        <v>2021</v>
      </c>
      <c r="C1807" s="179">
        <v>11</v>
      </c>
      <c r="D1807" s="39" t="str">
        <f t="shared" si="431"/>
        <v>Q3</v>
      </c>
      <c r="E1807" s="13" t="s">
        <v>40</v>
      </c>
      <c r="F1807" s="179">
        <v>2021</v>
      </c>
      <c r="G1807" s="179">
        <v>12</v>
      </c>
      <c r="H1807" s="191"/>
      <c r="I1807" s="39" t="str">
        <f t="shared" si="434"/>
        <v>Q3</v>
      </c>
      <c r="J1807" s="191" t="s">
        <v>1830</v>
      </c>
      <c r="K1807" s="191" t="s">
        <v>1831</v>
      </c>
      <c r="L1807" s="17" t="s">
        <v>54</v>
      </c>
      <c r="M1807" s="13" t="s">
        <v>46</v>
      </c>
      <c r="N1807" s="13">
        <v>1</v>
      </c>
      <c r="O1807" s="13"/>
      <c r="P1807" s="39" t="str">
        <f t="shared" si="435"/>
        <v>MAIN UNIT</v>
      </c>
      <c r="Q1807" s="13" t="s">
        <v>47</v>
      </c>
      <c r="R1807" s="13" t="s">
        <v>48</v>
      </c>
      <c r="S1807" s="13" t="s">
        <v>36</v>
      </c>
      <c r="T1807" s="13" t="s">
        <v>444</v>
      </c>
      <c r="U1807" s="13" t="s">
        <v>444</v>
      </c>
      <c r="V1807" s="13" t="s">
        <v>98</v>
      </c>
      <c r="W1807" s="13" t="s">
        <v>50</v>
      </c>
      <c r="X1807" s="192">
        <v>868670</v>
      </c>
      <c r="Y1807" s="196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85">
        <f t="shared" si="436"/>
        <v>160743.53982743365</v>
      </c>
      <c r="AD1807" s="141">
        <v>0.1721</v>
      </c>
      <c r="AE1807" s="186">
        <f t="shared" si="437"/>
        <v>0</v>
      </c>
      <c r="AF1807" s="186" t="str">
        <f>IF(AND(COUNTIFS($J$18:J1807,J1807)=1,AE1807=1),1,"")</f>
        <v/>
      </c>
      <c r="AG1807" s="186">
        <f>IF(C1807="","",IF(AND(COUNTIFS($J$18:J1807,J1807)=1,C1807&lt;&gt;""),1,""))</f>
        <v>1</v>
      </c>
      <c r="AH1807" s="186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214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40</v>
      </c>
      <c r="B1808" s="179">
        <v>2021</v>
      </c>
      <c r="C1808" s="179">
        <v>11</v>
      </c>
      <c r="D1808" s="39" t="str">
        <f t="shared" si="431"/>
        <v>Q3</v>
      </c>
      <c r="E1808" s="13" t="s">
        <v>40</v>
      </c>
      <c r="F1808" s="179">
        <v>2021</v>
      </c>
      <c r="G1808" s="179">
        <v>12</v>
      </c>
      <c r="H1808" s="191"/>
      <c r="I1808" s="39" t="str">
        <f t="shared" si="434"/>
        <v>Q3</v>
      </c>
      <c r="J1808" s="191" t="s">
        <v>1830</v>
      </c>
      <c r="K1808" s="191" t="s">
        <v>1831</v>
      </c>
      <c r="L1808" s="17" t="s">
        <v>54</v>
      </c>
      <c r="M1808" s="13" t="s">
        <v>46</v>
      </c>
      <c r="N1808" s="13">
        <v>1</v>
      </c>
      <c r="O1808" s="13"/>
      <c r="P1808" s="39" t="str">
        <f t="shared" si="435"/>
        <v>MAIN UNIT</v>
      </c>
      <c r="Q1808" s="13" t="s">
        <v>47</v>
      </c>
      <c r="R1808" s="13" t="s">
        <v>48</v>
      </c>
      <c r="S1808" s="13" t="s">
        <v>36</v>
      </c>
      <c r="T1808" s="13" t="s">
        <v>444</v>
      </c>
      <c r="U1808" s="13" t="s">
        <v>444</v>
      </c>
      <c r="V1808" s="13" t="s">
        <v>98</v>
      </c>
      <c r="W1808" s="13" t="s">
        <v>50</v>
      </c>
      <c r="X1808" s="192">
        <v>868670</v>
      </c>
      <c r="Y1808" s="196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85">
        <f t="shared" si="436"/>
        <v>160743.53982743365</v>
      </c>
      <c r="AD1808" s="141">
        <v>0.1721</v>
      </c>
      <c r="AE1808" s="186">
        <f t="shared" si="437"/>
        <v>0</v>
      </c>
      <c r="AF1808" s="186" t="str">
        <f>IF(AND(COUNTIFS($J$18:J1808,J1808)=1,AE1808=1),1,"")</f>
        <v/>
      </c>
      <c r="AG1808" s="186" t="str">
        <f>IF(C1808="","",IF(AND(COUNTIFS($J$18:J1808,J1808)=1,C1808&lt;&gt;""),1,""))</f>
        <v/>
      </c>
      <c r="AH1808" s="186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214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40</v>
      </c>
      <c r="B1809" s="179">
        <v>2021</v>
      </c>
      <c r="C1809" s="179">
        <v>11</v>
      </c>
      <c r="D1809" s="39" t="str">
        <f t="shared" si="431"/>
        <v>Q3</v>
      </c>
      <c r="E1809" s="13" t="s">
        <v>40</v>
      </c>
      <c r="F1809" s="179">
        <v>2021</v>
      </c>
      <c r="G1809" s="179">
        <v>12</v>
      </c>
      <c r="H1809" s="191"/>
      <c r="I1809" s="39" t="str">
        <f t="shared" si="434"/>
        <v>Q3</v>
      </c>
      <c r="J1809" s="191" t="s">
        <v>1832</v>
      </c>
      <c r="K1809" s="191" t="s">
        <v>1833</v>
      </c>
      <c r="L1809" s="17" t="s">
        <v>78</v>
      </c>
      <c r="M1809" s="13" t="s">
        <v>46</v>
      </c>
      <c r="N1809" s="13">
        <v>1</v>
      </c>
      <c r="O1809" s="13"/>
      <c r="P1809" s="39" t="str">
        <f t="shared" si="435"/>
        <v>MAIN UNIT</v>
      </c>
      <c r="Q1809" s="13" t="s">
        <v>55</v>
      </c>
      <c r="R1809" s="13" t="s">
        <v>48</v>
      </c>
      <c r="S1809" s="13" t="s">
        <v>36</v>
      </c>
      <c r="T1809" s="13" t="s">
        <v>64</v>
      </c>
      <c r="U1809" s="13" t="s">
        <v>65</v>
      </c>
      <c r="V1809" s="13" t="s">
        <v>288</v>
      </c>
      <c r="W1809" s="13" t="s">
        <v>50</v>
      </c>
      <c r="X1809" s="192">
        <v>874688</v>
      </c>
      <c r="Y1809" s="196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85">
        <f t="shared" si="436"/>
        <v>80693.451270796475</v>
      </c>
      <c r="AD1809" s="141">
        <v>8.5800000000000001E-2</v>
      </c>
      <c r="AE1809" s="186">
        <f t="shared" si="437"/>
        <v>1</v>
      </c>
      <c r="AF1809" s="186">
        <f>IF(AND(COUNTIFS($J$18:J1809,J1809)=1,AE1809=1),1,"")</f>
        <v>1</v>
      </c>
      <c r="AG1809" s="186">
        <f>IF(C1809="","",IF(AND(COUNTIFS($J$18:J1809,J1809)=1,C1809&lt;&gt;""),1,""))</f>
        <v>1</v>
      </c>
      <c r="AH1809" s="186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214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40</v>
      </c>
      <c r="B1810" s="179">
        <v>2021</v>
      </c>
      <c r="C1810" s="179">
        <v>11</v>
      </c>
      <c r="D1810" s="39" t="str">
        <f t="shared" si="431"/>
        <v>Q3</v>
      </c>
      <c r="E1810" s="13" t="s">
        <v>40</v>
      </c>
      <c r="F1810" s="179">
        <v>2021</v>
      </c>
      <c r="G1810" s="179">
        <v>12</v>
      </c>
      <c r="H1810" s="191"/>
      <c r="I1810" s="39" t="str">
        <f t="shared" si="434"/>
        <v>Q3</v>
      </c>
      <c r="J1810" s="191" t="s">
        <v>1834</v>
      </c>
      <c r="K1810" s="191" t="s">
        <v>1835</v>
      </c>
      <c r="L1810" s="17" t="s">
        <v>78</v>
      </c>
      <c r="M1810" s="13" t="s">
        <v>46</v>
      </c>
      <c r="N1810" s="13">
        <v>1</v>
      </c>
      <c r="O1810" s="13"/>
      <c r="P1810" s="39" t="str">
        <f t="shared" si="435"/>
        <v>MAIN UNIT</v>
      </c>
      <c r="Q1810" s="13" t="s">
        <v>47</v>
      </c>
      <c r="R1810" s="13" t="s">
        <v>48</v>
      </c>
      <c r="S1810" s="13" t="s">
        <v>37</v>
      </c>
      <c r="T1810" s="13" t="s">
        <v>195</v>
      </c>
      <c r="U1810" s="13" t="s">
        <v>196</v>
      </c>
      <c r="V1810" s="13" t="s">
        <v>197</v>
      </c>
      <c r="W1810" s="13" t="s">
        <v>50</v>
      </c>
      <c r="X1810" s="192">
        <v>979000</v>
      </c>
      <c r="Y1810" s="196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85">
        <f t="shared" si="436"/>
        <v>148317.20044247792</v>
      </c>
      <c r="AD1810" s="141">
        <v>0.1409</v>
      </c>
      <c r="AE1810" s="186">
        <f t="shared" si="437"/>
        <v>0</v>
      </c>
      <c r="AF1810" s="186" t="str">
        <f>IF(AND(COUNTIFS($J$18:J1810,J1810)=1,AE1810=1),1,"")</f>
        <v/>
      </c>
      <c r="AG1810" s="186">
        <f>IF(C1810="","",IF(AND(COUNTIFS($J$18:J1810,J1810)=1,C1810&lt;&gt;""),1,""))</f>
        <v>1</v>
      </c>
      <c r="AH1810" s="186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214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40</v>
      </c>
      <c r="B1811" s="179">
        <v>2021</v>
      </c>
      <c r="C1811" s="179">
        <v>12</v>
      </c>
      <c r="D1811" s="39" t="str">
        <f t="shared" si="431"/>
        <v>Q3</v>
      </c>
      <c r="E1811" s="13" t="s">
        <v>40</v>
      </c>
      <c r="F1811" s="179">
        <v>2021</v>
      </c>
      <c r="G1811" s="179">
        <v>12</v>
      </c>
      <c r="H1811" s="191"/>
      <c r="I1811" s="39" t="str">
        <f t="shared" si="434"/>
        <v>Q3</v>
      </c>
      <c r="J1811" s="191" t="s">
        <v>1836</v>
      </c>
      <c r="K1811" s="191" t="s">
        <v>1643</v>
      </c>
      <c r="L1811" s="17" t="s">
        <v>78</v>
      </c>
      <c r="M1811" s="13" t="s">
        <v>46</v>
      </c>
      <c r="N1811" s="13">
        <v>1</v>
      </c>
      <c r="O1811" s="13"/>
      <c r="P1811" s="39" t="str">
        <f t="shared" si="435"/>
        <v>MAIN UNIT</v>
      </c>
      <c r="Q1811" s="13" t="s">
        <v>47</v>
      </c>
      <c r="R1811" s="13" t="s">
        <v>48</v>
      </c>
      <c r="S1811" s="13" t="s">
        <v>36</v>
      </c>
      <c r="T1811" s="13" t="s">
        <v>64</v>
      </c>
      <c r="U1811" s="13" t="s">
        <v>65</v>
      </c>
      <c r="V1811" s="13" t="s">
        <v>1321</v>
      </c>
      <c r="W1811" s="13" t="s">
        <v>50</v>
      </c>
      <c r="X1811" s="192">
        <v>1250000</v>
      </c>
      <c r="Y1811" s="196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85">
        <f t="shared" si="436"/>
        <v>94081.858407079664</v>
      </c>
      <c r="AD1811" s="141">
        <v>7.0000000000000007E-2</v>
      </c>
      <c r="AE1811" s="186">
        <f t="shared" si="437"/>
        <v>0</v>
      </c>
      <c r="AF1811" s="186" t="str">
        <f>IF(AND(COUNTIFS($J$18:J1811,J1811)=1,AE1811=1),1,"")</f>
        <v/>
      </c>
      <c r="AG1811" s="186">
        <f>IF(C1811="","",IF(AND(COUNTIFS($J$18:J1811,J1811)=1,C1811&lt;&gt;""),1,""))</f>
        <v>1</v>
      </c>
      <c r="AH1811" s="186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214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6.4">
      <c r="A1812" s="13" t="s">
        <v>40</v>
      </c>
      <c r="B1812" s="179">
        <v>2021</v>
      </c>
      <c r="C1812" s="179">
        <v>12</v>
      </c>
      <c r="D1812" s="39" t="str">
        <f t="shared" si="431"/>
        <v>Q3</v>
      </c>
      <c r="E1812" s="13" t="s">
        <v>40</v>
      </c>
      <c r="F1812" s="179">
        <v>2021</v>
      </c>
      <c r="G1812" s="179">
        <v>12</v>
      </c>
      <c r="H1812" s="191"/>
      <c r="I1812" s="39" t="str">
        <f t="shared" si="434"/>
        <v>Q3</v>
      </c>
      <c r="J1812" s="191" t="s">
        <v>1837</v>
      </c>
      <c r="K1812" s="191" t="s">
        <v>1664</v>
      </c>
      <c r="L1812" s="17" t="s">
        <v>479</v>
      </c>
      <c r="M1812" s="13" t="s">
        <v>46</v>
      </c>
      <c r="N1812" s="13">
        <v>0</v>
      </c>
      <c r="O1812" s="13">
        <v>2</v>
      </c>
      <c r="P1812" s="39" t="str">
        <f t="shared" si="435"/>
        <v>SERVICE/ PARTS</v>
      </c>
      <c r="Q1812" s="13" t="s">
        <v>47</v>
      </c>
      <c r="R1812" s="13" t="s">
        <v>48</v>
      </c>
      <c r="S1812" s="13" t="s">
        <v>37</v>
      </c>
      <c r="T1812" s="13" t="s">
        <v>87</v>
      </c>
      <c r="U1812" s="13" t="s">
        <v>57</v>
      </c>
      <c r="V1812" s="13" t="s">
        <v>88</v>
      </c>
      <c r="W1812" s="13" t="s">
        <v>50</v>
      </c>
      <c r="X1812" s="192">
        <v>5580</v>
      </c>
      <c r="Y1812" s="196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85">
        <f t="shared" si="436"/>
        <v>2049.5093097345139</v>
      </c>
      <c r="AD1812" s="141">
        <v>0.17080000000000001</v>
      </c>
      <c r="AE1812" s="186">
        <f t="shared" si="437"/>
        <v>0</v>
      </c>
      <c r="AF1812" s="186" t="str">
        <f>IF(AND(COUNTIFS($J$18:J1812,J1812)=1,AE1812=1),1,"")</f>
        <v/>
      </c>
      <c r="AG1812" s="186">
        <f>IF(C1812="","",IF(AND(COUNTIFS($J$18:J1812,J1812)=1,C1812&lt;&gt;""),1,""))</f>
        <v>1</v>
      </c>
      <c r="AH1812" s="186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214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35</v>
      </c>
      <c r="B1813" s="179">
        <v>2021</v>
      </c>
      <c r="C1813" s="179">
        <v>1</v>
      </c>
      <c r="D1813" s="39" t="str">
        <f t="shared" si="431"/>
        <v>Q4</v>
      </c>
      <c r="E1813" s="13" t="s">
        <v>40</v>
      </c>
      <c r="F1813" s="179">
        <v>2022</v>
      </c>
      <c r="G1813" s="179">
        <v>1</v>
      </c>
      <c r="H1813" s="191"/>
      <c r="I1813" s="39" t="str">
        <f t="shared" si="434"/>
        <v>Q4</v>
      </c>
      <c r="J1813" s="191" t="s">
        <v>1838</v>
      </c>
      <c r="K1813" s="191" t="s">
        <v>1318</v>
      </c>
      <c r="L1813" s="17" t="s">
        <v>78</v>
      </c>
      <c r="M1813" s="13" t="s">
        <v>46</v>
      </c>
      <c r="N1813" s="13">
        <v>1</v>
      </c>
      <c r="O1813" s="13"/>
      <c r="P1813" s="39" t="str">
        <f t="shared" si="435"/>
        <v>MAIN UNIT</v>
      </c>
      <c r="Q1813" s="13" t="s">
        <v>47</v>
      </c>
      <c r="R1813" s="13" t="s">
        <v>48</v>
      </c>
      <c r="S1813" s="13" t="s">
        <v>36</v>
      </c>
      <c r="T1813" s="13" t="s">
        <v>64</v>
      </c>
      <c r="U1813" s="13" t="s">
        <v>65</v>
      </c>
      <c r="V1813" s="13" t="s">
        <v>98</v>
      </c>
      <c r="W1813" s="13" t="s">
        <v>95</v>
      </c>
      <c r="X1813" s="192">
        <v>12650000</v>
      </c>
      <c r="Y1813" s="196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85">
        <f t="shared" si="436"/>
        <v>74669.914000000004</v>
      </c>
      <c r="AD1813" s="141">
        <v>8.5300000000000001E-2</v>
      </c>
      <c r="AE1813" s="186">
        <f t="shared" si="437"/>
        <v>0</v>
      </c>
      <c r="AF1813" s="186" t="str">
        <f>IF(AND(COUNTIFS($J$18:J1813,J1813)=1,AE1813=1),1,"")</f>
        <v/>
      </c>
      <c r="AG1813" s="186">
        <f>IF(C1813="","",IF(AND(COUNTIFS($J$18:J1813,J1813)=1,C1813&lt;&gt;""),1,""))</f>
        <v>1</v>
      </c>
      <c r="AH1813" s="186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214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35</v>
      </c>
      <c r="B1814" s="179">
        <v>2021</v>
      </c>
      <c r="C1814" s="179">
        <v>1</v>
      </c>
      <c r="D1814" s="39" t="str">
        <f t="shared" si="431"/>
        <v>Q4</v>
      </c>
      <c r="E1814" s="13" t="s">
        <v>40</v>
      </c>
      <c r="F1814" s="179">
        <v>2022</v>
      </c>
      <c r="G1814" s="179">
        <v>1</v>
      </c>
      <c r="H1814" s="191"/>
      <c r="I1814" s="39" t="str">
        <f t="shared" si="434"/>
        <v>Q4</v>
      </c>
      <c r="J1814" s="191" t="s">
        <v>1838</v>
      </c>
      <c r="K1814" s="191" t="s">
        <v>1318</v>
      </c>
      <c r="L1814" s="17" t="s">
        <v>78</v>
      </c>
      <c r="M1814" s="13" t="s">
        <v>46</v>
      </c>
      <c r="N1814" s="13">
        <v>1</v>
      </c>
      <c r="O1814" s="13"/>
      <c r="P1814" s="39" t="str">
        <f t="shared" si="435"/>
        <v>MAIN UNIT</v>
      </c>
      <c r="Q1814" s="13" t="s">
        <v>47</v>
      </c>
      <c r="R1814" s="13" t="s">
        <v>48</v>
      </c>
      <c r="S1814" s="13" t="s">
        <v>36</v>
      </c>
      <c r="T1814" s="13" t="s">
        <v>64</v>
      </c>
      <c r="U1814" s="13" t="s">
        <v>65</v>
      </c>
      <c r="V1814" s="13" t="s">
        <v>98</v>
      </c>
      <c r="W1814" s="13" t="s">
        <v>95</v>
      </c>
      <c r="X1814" s="192">
        <v>12650000</v>
      </c>
      <c r="Y1814" s="196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85">
        <f t="shared" si="436"/>
        <v>74669.914000000004</v>
      </c>
      <c r="AD1814" s="141">
        <v>8.5300000000000001E-2</v>
      </c>
      <c r="AE1814" s="186">
        <f t="shared" si="437"/>
        <v>0</v>
      </c>
      <c r="AF1814" s="186" t="str">
        <f>IF(AND(COUNTIFS($J$18:J1814,J1814)=1,AE1814=1),1,"")</f>
        <v/>
      </c>
      <c r="AG1814" s="186" t="str">
        <f>IF(C1814="","",IF(AND(COUNTIFS($J$18:J1814,J1814)=1,C1814&lt;&gt;""),1,""))</f>
        <v/>
      </c>
      <c r="AH1814" s="186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214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35</v>
      </c>
      <c r="B1815" s="179">
        <v>2021</v>
      </c>
      <c r="C1815" s="179">
        <v>3</v>
      </c>
      <c r="D1815" s="39" t="str">
        <f t="shared" si="431"/>
        <v>Q4</v>
      </c>
      <c r="E1815" s="13" t="s">
        <v>40</v>
      </c>
      <c r="F1815" s="179">
        <v>2022</v>
      </c>
      <c r="G1815" s="179">
        <v>1</v>
      </c>
      <c r="H1815" s="191"/>
      <c r="I1815" s="39" t="str">
        <f t="shared" si="434"/>
        <v>Q4</v>
      </c>
      <c r="J1815" s="191" t="s">
        <v>1839</v>
      </c>
      <c r="K1815" s="191" t="s">
        <v>1840</v>
      </c>
      <c r="L1815" s="17" t="s">
        <v>78</v>
      </c>
      <c r="M1815" s="13" t="s">
        <v>46</v>
      </c>
      <c r="N1815" s="13">
        <v>1</v>
      </c>
      <c r="O1815" s="13"/>
      <c r="P1815" s="39" t="str">
        <f t="shared" si="435"/>
        <v>MAIN UNIT</v>
      </c>
      <c r="Q1815" s="13" t="s">
        <v>1841</v>
      </c>
      <c r="R1815" s="13" t="s">
        <v>48</v>
      </c>
      <c r="S1815" s="13" t="s">
        <v>36</v>
      </c>
      <c r="T1815" s="13" t="s">
        <v>64</v>
      </c>
      <c r="U1815" s="13" t="s">
        <v>65</v>
      </c>
      <c r="V1815" s="13" t="s">
        <v>1400</v>
      </c>
      <c r="W1815" s="13" t="s">
        <v>1254</v>
      </c>
      <c r="X1815" s="192">
        <v>11800000</v>
      </c>
      <c r="Y1815" s="196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85">
        <f t="shared" si="436"/>
        <v>80022.880000000005</v>
      </c>
      <c r="AD1815" s="141">
        <v>9.8000000000000004E-2</v>
      </c>
      <c r="AE1815" s="186">
        <f t="shared" si="437"/>
        <v>0</v>
      </c>
      <c r="AF1815" s="186" t="str">
        <f>IF(AND(COUNTIFS($J$18:J1815,J1815)=1,AE1815=1),1,"")</f>
        <v/>
      </c>
      <c r="AG1815" s="186">
        <f>IF(C1815="","",IF(AND(COUNTIFS($J$18:J1815,J1815)=1,C1815&lt;&gt;""),1,""))</f>
        <v>1</v>
      </c>
      <c r="AH1815" s="186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214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40</v>
      </c>
      <c r="B1816" s="179">
        <v>2021</v>
      </c>
      <c r="C1816" s="179">
        <v>4</v>
      </c>
      <c r="D1816" s="39" t="str">
        <f t="shared" si="431"/>
        <v>Q1</v>
      </c>
      <c r="E1816" s="13" t="s">
        <v>40</v>
      </c>
      <c r="F1816" s="179">
        <v>2022</v>
      </c>
      <c r="G1816" s="179">
        <v>1</v>
      </c>
      <c r="H1816" s="191"/>
      <c r="I1816" s="39" t="str">
        <f t="shared" si="434"/>
        <v>Q4</v>
      </c>
      <c r="J1816" s="191" t="s">
        <v>1787</v>
      </c>
      <c r="K1816" s="191" t="s">
        <v>1083</v>
      </c>
      <c r="L1816" s="17" t="s">
        <v>78</v>
      </c>
      <c r="M1816" s="13" t="s">
        <v>46</v>
      </c>
      <c r="N1816" s="13">
        <v>1</v>
      </c>
      <c r="O1816" s="13"/>
      <c r="P1816" s="39" t="str">
        <f t="shared" si="435"/>
        <v>MAIN UNIT</v>
      </c>
      <c r="Q1816" s="13" t="s">
        <v>47</v>
      </c>
      <c r="R1816" s="13" t="s">
        <v>48</v>
      </c>
      <c r="S1816" s="13" t="s">
        <v>36</v>
      </c>
      <c r="T1816" s="13" t="s">
        <v>64</v>
      </c>
      <c r="U1816" s="13" t="s">
        <v>65</v>
      </c>
      <c r="V1816" s="13" t="s">
        <v>113</v>
      </c>
      <c r="W1816" s="13" t="s">
        <v>95</v>
      </c>
      <c r="X1816" s="192">
        <v>11100000</v>
      </c>
      <c r="Y1816" s="196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85">
        <f t="shared" si="436"/>
        <v>61987.283999999992</v>
      </c>
      <c r="AD1816" s="141">
        <v>8.0699999999999994E-2</v>
      </c>
      <c r="AE1816" s="186">
        <f t="shared" si="437"/>
        <v>0</v>
      </c>
      <c r="AF1816" s="186" t="str">
        <f>IF(AND(COUNTIFS($J$18:J1816,J1816)=1,AE1816=1),1,"")</f>
        <v/>
      </c>
      <c r="AG1816" s="186" t="str">
        <f>IF(C1816="","",IF(AND(COUNTIFS($J$18:J1816,J1816)=1,C1816&lt;&gt;""),1,""))</f>
        <v/>
      </c>
      <c r="AH1816" s="186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214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40</v>
      </c>
      <c r="B1817" s="179">
        <v>2021</v>
      </c>
      <c r="C1817" s="179">
        <v>4</v>
      </c>
      <c r="D1817" s="39" t="str">
        <f t="shared" si="431"/>
        <v>Q1</v>
      </c>
      <c r="E1817" s="13" t="s">
        <v>40</v>
      </c>
      <c r="F1817" s="179">
        <v>2022</v>
      </c>
      <c r="G1817" s="179">
        <v>1</v>
      </c>
      <c r="H1817" s="191"/>
      <c r="I1817" s="39" t="str">
        <f t="shared" si="434"/>
        <v>Q4</v>
      </c>
      <c r="J1817" s="191" t="s">
        <v>1842</v>
      </c>
      <c r="K1817" s="191" t="s">
        <v>1843</v>
      </c>
      <c r="L1817" s="17" t="s">
        <v>54</v>
      </c>
      <c r="M1817" s="13" t="s">
        <v>46</v>
      </c>
      <c r="N1817" s="13">
        <v>1</v>
      </c>
      <c r="O1817" s="13"/>
      <c r="P1817" s="39" t="str">
        <f t="shared" si="435"/>
        <v>MAIN UNIT</v>
      </c>
      <c r="Q1817" s="13" t="s">
        <v>55</v>
      </c>
      <c r="R1817" s="13" t="s">
        <v>48</v>
      </c>
      <c r="S1817" s="13" t="s">
        <v>36</v>
      </c>
      <c r="T1817" s="13" t="s">
        <v>64</v>
      </c>
      <c r="U1817" s="13" t="s">
        <v>65</v>
      </c>
      <c r="V1817" s="13" t="s">
        <v>1626</v>
      </c>
      <c r="W1817" s="13" t="s">
        <v>95</v>
      </c>
      <c r="X1817" s="192">
        <v>8300000</v>
      </c>
      <c r="Y1817" s="196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85">
        <f t="shared" si="436"/>
        <v>56057.536</v>
      </c>
      <c r="AD1817" s="141">
        <v>9.7600000000000006E-2</v>
      </c>
      <c r="AE1817" s="186">
        <f t="shared" si="437"/>
        <v>1</v>
      </c>
      <c r="AF1817" s="186">
        <f>IF(AND(COUNTIFS($J$18:J1817,J1817)=1,AE1817=1),1,"")</f>
        <v>1</v>
      </c>
      <c r="AG1817" s="186">
        <f>IF(C1817="","",IF(AND(COUNTIFS($J$18:J1817,J1817)=1,C1817&lt;&gt;""),1,""))</f>
        <v>1</v>
      </c>
      <c r="AH1817" s="186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214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40</v>
      </c>
      <c r="B1818" s="179">
        <v>2021</v>
      </c>
      <c r="C1818" s="179">
        <v>4</v>
      </c>
      <c r="D1818" s="39" t="str">
        <f t="shared" si="431"/>
        <v>Q1</v>
      </c>
      <c r="E1818" s="13" t="s">
        <v>40</v>
      </c>
      <c r="F1818" s="179">
        <v>2022</v>
      </c>
      <c r="G1818" s="179">
        <v>1</v>
      </c>
      <c r="H1818" s="191"/>
      <c r="I1818" s="39" t="str">
        <f t="shared" si="434"/>
        <v>Q4</v>
      </c>
      <c r="J1818" s="191" t="s">
        <v>1844</v>
      </c>
      <c r="K1818" s="191" t="s">
        <v>389</v>
      </c>
      <c r="L1818" s="17" t="s">
        <v>54</v>
      </c>
      <c r="M1818" s="13" t="s">
        <v>46</v>
      </c>
      <c r="N1818" s="13">
        <v>1</v>
      </c>
      <c r="O1818" s="13"/>
      <c r="P1818" s="39" t="str">
        <f t="shared" si="435"/>
        <v>MAIN UNIT</v>
      </c>
      <c r="Q1818" s="13" t="s">
        <v>47</v>
      </c>
      <c r="R1818" s="13" t="s">
        <v>48</v>
      </c>
      <c r="S1818" s="13" t="s">
        <v>36</v>
      </c>
      <c r="T1818" s="13" t="s">
        <v>64</v>
      </c>
      <c r="U1818" s="13" t="s">
        <v>65</v>
      </c>
      <c r="V1818" s="13" t="s">
        <v>98</v>
      </c>
      <c r="W1818" s="13" t="s">
        <v>95</v>
      </c>
      <c r="X1818" s="192">
        <v>8590000</v>
      </c>
      <c r="Y1818" s="196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85">
        <f t="shared" si="436"/>
        <v>60631.655999999995</v>
      </c>
      <c r="AD1818" s="141">
        <v>0.10199999999999999</v>
      </c>
      <c r="AE1818" s="186">
        <f t="shared" si="437"/>
        <v>0</v>
      </c>
      <c r="AF1818" s="186" t="str">
        <f>IF(AND(COUNTIFS($J$18:J1818,J1818)=1,AE1818=1),1,"")</f>
        <v/>
      </c>
      <c r="AG1818" s="186">
        <f>IF(C1818="","",IF(AND(COUNTIFS($J$18:J1818,J1818)=1,C1818&lt;&gt;""),1,""))</f>
        <v>1</v>
      </c>
      <c r="AH1818" s="186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214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40</v>
      </c>
      <c r="B1819" s="179">
        <v>2021</v>
      </c>
      <c r="C1819" s="179">
        <v>5</v>
      </c>
      <c r="D1819" s="39" t="str">
        <f t="shared" si="431"/>
        <v>Q1</v>
      </c>
      <c r="E1819" s="13" t="s">
        <v>40</v>
      </c>
      <c r="F1819" s="179">
        <v>2022</v>
      </c>
      <c r="G1819" s="179">
        <v>1</v>
      </c>
      <c r="H1819" s="191"/>
      <c r="I1819" s="39" t="str">
        <f t="shared" si="434"/>
        <v>Q4</v>
      </c>
      <c r="J1819" s="191" t="s">
        <v>1845</v>
      </c>
      <c r="K1819" s="191" t="s">
        <v>1846</v>
      </c>
      <c r="L1819" s="17" t="s">
        <v>54</v>
      </c>
      <c r="M1819" s="13" t="s">
        <v>46</v>
      </c>
      <c r="N1819" s="13">
        <v>1</v>
      </c>
      <c r="O1819" s="13"/>
      <c r="P1819" s="39" t="str">
        <f t="shared" si="435"/>
        <v>MAIN UNIT</v>
      </c>
      <c r="Q1819" s="13" t="s">
        <v>55</v>
      </c>
      <c r="R1819" s="13" t="s">
        <v>48</v>
      </c>
      <c r="S1819" s="13" t="s">
        <v>36</v>
      </c>
      <c r="T1819" s="13" t="s">
        <v>64</v>
      </c>
      <c r="U1819" s="13" t="s">
        <v>65</v>
      </c>
      <c r="V1819" s="13" t="s">
        <v>98</v>
      </c>
      <c r="W1819" s="13" t="s">
        <v>95</v>
      </c>
      <c r="X1819" s="192">
        <v>8221500</v>
      </c>
      <c r="Y1819" s="196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85">
        <f t="shared" si="436"/>
        <v>64857.769199999995</v>
      </c>
      <c r="AD1819" s="141">
        <v>0.114</v>
      </c>
      <c r="AE1819" s="186">
        <f t="shared" si="437"/>
        <v>1</v>
      </c>
      <c r="AF1819" s="186">
        <f>IF(AND(COUNTIFS($J$18:J1819,J1819)=1,AE1819=1),1,"")</f>
        <v>1</v>
      </c>
      <c r="AG1819" s="186">
        <f>IF(C1819="","",IF(AND(COUNTIFS($J$18:J1819,J1819)=1,C1819&lt;&gt;""),1,""))</f>
        <v>1</v>
      </c>
      <c r="AH1819" s="186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214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40</v>
      </c>
      <c r="B1820" s="179">
        <v>2021</v>
      </c>
      <c r="C1820" s="179">
        <v>5</v>
      </c>
      <c r="D1820" s="39" t="str">
        <f t="shared" si="431"/>
        <v>Q1</v>
      </c>
      <c r="E1820" s="13" t="s">
        <v>40</v>
      </c>
      <c r="F1820" s="179">
        <v>2022</v>
      </c>
      <c r="G1820" s="179">
        <v>1</v>
      </c>
      <c r="H1820" s="191"/>
      <c r="I1820" s="39" t="str">
        <f t="shared" si="434"/>
        <v>Q4</v>
      </c>
      <c r="J1820" s="191" t="s">
        <v>1847</v>
      </c>
      <c r="K1820" s="191" t="s">
        <v>1329</v>
      </c>
      <c r="L1820" s="17" t="s">
        <v>54</v>
      </c>
      <c r="M1820" s="13" t="s">
        <v>46</v>
      </c>
      <c r="N1820" s="13">
        <v>1</v>
      </c>
      <c r="O1820" s="13"/>
      <c r="P1820" s="39" t="str">
        <f t="shared" si="435"/>
        <v>MAIN UNIT</v>
      </c>
      <c r="Q1820" s="13" t="s">
        <v>47</v>
      </c>
      <c r="R1820" s="13" t="s">
        <v>48</v>
      </c>
      <c r="S1820" s="13" t="s">
        <v>36</v>
      </c>
      <c r="T1820" s="13" t="s">
        <v>64</v>
      </c>
      <c r="U1820" s="13" t="s">
        <v>65</v>
      </c>
      <c r="V1820" s="13" t="s">
        <v>118</v>
      </c>
      <c r="W1820" s="13" t="s">
        <v>95</v>
      </c>
      <c r="X1820" s="192">
        <v>11730000</v>
      </c>
      <c r="Y1820" s="196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85">
        <f t="shared" si="436"/>
        <v>147326.454</v>
      </c>
      <c r="AD1820" s="141">
        <v>0.18149999999999999</v>
      </c>
      <c r="AE1820" s="186">
        <f t="shared" si="437"/>
        <v>0</v>
      </c>
      <c r="AF1820" s="186" t="str">
        <f>IF(AND(COUNTIFS($J$18:J1820,J1820)=1,AE1820=1),1,"")</f>
        <v/>
      </c>
      <c r="AG1820" s="186">
        <f>IF(C1820="","",IF(AND(COUNTIFS($J$18:J1820,J1820)=1,C1820&lt;&gt;""),1,""))</f>
        <v>1</v>
      </c>
      <c r="AH1820" s="186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214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40</v>
      </c>
      <c r="B1821" s="179">
        <v>2021</v>
      </c>
      <c r="C1821" s="179">
        <v>5</v>
      </c>
      <c r="D1821" s="39" t="str">
        <f t="shared" si="431"/>
        <v>Q1</v>
      </c>
      <c r="E1821" s="13" t="s">
        <v>40</v>
      </c>
      <c r="F1821" s="179">
        <v>2022</v>
      </c>
      <c r="G1821" s="179">
        <v>1</v>
      </c>
      <c r="H1821" s="191"/>
      <c r="I1821" s="39" t="str">
        <f t="shared" si="434"/>
        <v>Q4</v>
      </c>
      <c r="J1821" s="191" t="s">
        <v>1752</v>
      </c>
      <c r="K1821" s="191" t="s">
        <v>1753</v>
      </c>
      <c r="L1821" s="17" t="s">
        <v>54</v>
      </c>
      <c r="M1821" s="13" t="s">
        <v>46</v>
      </c>
      <c r="N1821" s="13">
        <v>1</v>
      </c>
      <c r="O1821" s="13"/>
      <c r="P1821" s="39" t="str">
        <f t="shared" si="435"/>
        <v>MAIN UNIT</v>
      </c>
      <c r="Q1821" s="13" t="s">
        <v>55</v>
      </c>
      <c r="R1821" s="13" t="s">
        <v>48</v>
      </c>
      <c r="S1821" s="13" t="s">
        <v>36</v>
      </c>
      <c r="T1821" s="13" t="s">
        <v>64</v>
      </c>
      <c r="U1821" s="13" t="s">
        <v>65</v>
      </c>
      <c r="V1821" s="13" t="s">
        <v>1754</v>
      </c>
      <c r="W1821" s="13" t="s">
        <v>95</v>
      </c>
      <c r="X1821" s="192">
        <v>9500000</v>
      </c>
      <c r="Y1821" s="196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85">
        <f t="shared" si="436"/>
        <v>106958.98000000001</v>
      </c>
      <c r="AD1821" s="141">
        <v>0.16270000000000001</v>
      </c>
      <c r="AE1821" s="186">
        <f t="shared" si="437"/>
        <v>1</v>
      </c>
      <c r="AF1821" s="186" t="str">
        <f>IF(AND(COUNTIFS($J$18:J1821,J1821)=1,AE1821=1),1,"")</f>
        <v/>
      </c>
      <c r="AG1821" s="186" t="str">
        <f>IF(C1821="","",IF(AND(COUNTIFS($J$18:J1821,J1821)=1,C1821&lt;&gt;""),1,""))</f>
        <v/>
      </c>
      <c r="AH1821" s="186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214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40</v>
      </c>
      <c r="B1822" s="179">
        <v>2021</v>
      </c>
      <c r="C1822" s="179">
        <v>6</v>
      </c>
      <c r="D1822" s="39" t="str">
        <f t="shared" si="431"/>
        <v>Q1</v>
      </c>
      <c r="E1822" s="13" t="s">
        <v>40</v>
      </c>
      <c r="F1822" s="179">
        <v>2022</v>
      </c>
      <c r="G1822" s="179">
        <v>1</v>
      </c>
      <c r="H1822" s="191"/>
      <c r="I1822" s="39" t="str">
        <f t="shared" si="434"/>
        <v>Q4</v>
      </c>
      <c r="J1822" s="191" t="s">
        <v>1848</v>
      </c>
      <c r="K1822" s="191" t="s">
        <v>1849</v>
      </c>
      <c r="L1822" s="17" t="s">
        <v>54</v>
      </c>
      <c r="M1822" s="13" t="s">
        <v>46</v>
      </c>
      <c r="N1822" s="13">
        <v>1</v>
      </c>
      <c r="O1822" s="13"/>
      <c r="P1822" s="39" t="str">
        <f t="shared" si="435"/>
        <v>MAIN UNIT</v>
      </c>
      <c r="Q1822" s="13" t="s">
        <v>47</v>
      </c>
      <c r="R1822" s="13" t="s">
        <v>48</v>
      </c>
      <c r="S1822" s="13" t="s">
        <v>39</v>
      </c>
      <c r="T1822" s="13" t="s">
        <v>1572</v>
      </c>
      <c r="U1822" s="13" t="s">
        <v>162</v>
      </c>
      <c r="V1822" s="13" t="s">
        <v>163</v>
      </c>
      <c r="W1822" s="13" t="s">
        <v>50</v>
      </c>
      <c r="X1822" s="192">
        <v>750000</v>
      </c>
      <c r="Y1822" s="196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85">
        <f t="shared" si="436"/>
        <v>87613.274336283197</v>
      </c>
      <c r="AD1822" s="141">
        <v>0.1082</v>
      </c>
      <c r="AE1822" s="186">
        <f t="shared" si="437"/>
        <v>0</v>
      </c>
      <c r="AF1822" s="186" t="str">
        <f>IF(AND(COUNTIFS($J$18:J1822,J1822)=1,AE1822=1),1,"")</f>
        <v/>
      </c>
      <c r="AG1822" s="186">
        <f>IF(C1822="","",IF(AND(COUNTIFS($J$18:J1822,J1822)=1,C1822&lt;&gt;""),1,""))</f>
        <v>1</v>
      </c>
      <c r="AH1822" s="186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214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40</v>
      </c>
      <c r="B1823" s="179">
        <v>2021</v>
      </c>
      <c r="C1823" s="179">
        <v>6</v>
      </c>
      <c r="D1823" s="39" t="str">
        <f t="shared" si="431"/>
        <v>Q1</v>
      </c>
      <c r="E1823" s="13" t="s">
        <v>40</v>
      </c>
      <c r="F1823" s="179">
        <v>2022</v>
      </c>
      <c r="G1823" s="179">
        <v>1</v>
      </c>
      <c r="H1823" s="191"/>
      <c r="I1823" s="39" t="str">
        <f t="shared" si="434"/>
        <v>Q4</v>
      </c>
      <c r="J1823" s="191" t="s">
        <v>1850</v>
      </c>
      <c r="K1823" s="191" t="s">
        <v>1851</v>
      </c>
      <c r="L1823" s="17" t="s">
        <v>54</v>
      </c>
      <c r="M1823" s="13" t="s">
        <v>46</v>
      </c>
      <c r="N1823" s="13">
        <v>1</v>
      </c>
      <c r="O1823" s="13"/>
      <c r="P1823" s="39" t="str">
        <f t="shared" si="435"/>
        <v>MAIN UNIT</v>
      </c>
      <c r="Q1823" s="13" t="s">
        <v>55</v>
      </c>
      <c r="R1823" s="13" t="s">
        <v>48</v>
      </c>
      <c r="S1823" s="13" t="s">
        <v>36</v>
      </c>
      <c r="T1823" s="13" t="s">
        <v>64</v>
      </c>
      <c r="U1823" s="13" t="s">
        <v>65</v>
      </c>
      <c r="V1823" s="13" t="s">
        <v>1852</v>
      </c>
      <c r="W1823" s="13" t="s">
        <v>95</v>
      </c>
      <c r="X1823" s="192">
        <v>8452000</v>
      </c>
      <c r="Y1823" s="196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85">
        <f t="shared" si="436"/>
        <v>74045.605439999999</v>
      </c>
      <c r="AD1823" s="141">
        <v>0.12659999999999999</v>
      </c>
      <c r="AE1823" s="186">
        <f t="shared" si="437"/>
        <v>1</v>
      </c>
      <c r="AF1823" s="186">
        <f>IF(AND(COUNTIFS($J$18:J1823,J1823)=1,AE1823=1),1,"")</f>
        <v>1</v>
      </c>
      <c r="AG1823" s="186">
        <f>IF(C1823="","",IF(AND(COUNTIFS($J$18:J1823,J1823)=1,C1823&lt;&gt;""),1,""))</f>
        <v>1</v>
      </c>
      <c r="AH1823" s="186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214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40</v>
      </c>
      <c r="B1824" s="179">
        <v>2021</v>
      </c>
      <c r="C1824" s="179">
        <v>6</v>
      </c>
      <c r="D1824" s="39" t="str">
        <f t="shared" si="431"/>
        <v>Q1</v>
      </c>
      <c r="E1824" s="13" t="s">
        <v>40</v>
      </c>
      <c r="F1824" s="179">
        <v>2022</v>
      </c>
      <c r="G1824" s="179">
        <v>1</v>
      </c>
      <c r="H1824" s="191"/>
      <c r="I1824" s="39" t="str">
        <f t="shared" si="434"/>
        <v>Q4</v>
      </c>
      <c r="J1824" s="191" t="s">
        <v>1853</v>
      </c>
      <c r="K1824" s="191" t="s">
        <v>1854</v>
      </c>
      <c r="L1824" s="17" t="s">
        <v>78</v>
      </c>
      <c r="M1824" s="13" t="s">
        <v>46</v>
      </c>
      <c r="N1824" s="13">
        <v>1</v>
      </c>
      <c r="O1824" s="13"/>
      <c r="P1824" s="39" t="str">
        <f t="shared" si="435"/>
        <v>MAIN UNIT</v>
      </c>
      <c r="Q1824" s="13" t="s">
        <v>47</v>
      </c>
      <c r="R1824" s="13" t="s">
        <v>48</v>
      </c>
      <c r="S1824" s="13" t="s">
        <v>36</v>
      </c>
      <c r="T1824" s="13" t="s">
        <v>64</v>
      </c>
      <c r="U1824" s="13" t="s">
        <v>65</v>
      </c>
      <c r="V1824" s="13" t="s">
        <v>118</v>
      </c>
      <c r="W1824" s="13" t="s">
        <v>95</v>
      </c>
      <c r="X1824" s="192">
        <v>12700000</v>
      </c>
      <c r="Y1824" s="196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85">
        <f t="shared" si="436"/>
        <v>70482.967999999993</v>
      </c>
      <c r="AD1824" s="141">
        <v>8.0199999999999994E-2</v>
      </c>
      <c r="AE1824" s="186">
        <f t="shared" si="437"/>
        <v>0</v>
      </c>
      <c r="AF1824" s="186" t="str">
        <f>IF(AND(COUNTIFS($J$18:J1824,J1824)=1,AE1824=1),1,"")</f>
        <v/>
      </c>
      <c r="AG1824" s="186">
        <f>IF(C1824="","",IF(AND(COUNTIFS($J$18:J1824,J1824)=1,C1824&lt;&gt;""),1,""))</f>
        <v>1</v>
      </c>
      <c r="AH1824" s="186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214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40</v>
      </c>
      <c r="B1825" s="179">
        <v>2021</v>
      </c>
      <c r="C1825" s="179">
        <v>6</v>
      </c>
      <c r="D1825" s="39" t="str">
        <f t="shared" si="431"/>
        <v>Q1</v>
      </c>
      <c r="E1825" s="13" t="s">
        <v>40</v>
      </c>
      <c r="F1825" s="179">
        <v>2022</v>
      </c>
      <c r="G1825" s="179">
        <v>1</v>
      </c>
      <c r="H1825" s="191"/>
      <c r="I1825" s="39" t="str">
        <f t="shared" si="434"/>
        <v>Q4</v>
      </c>
      <c r="J1825" s="191" t="s">
        <v>1853</v>
      </c>
      <c r="K1825" s="191" t="s">
        <v>1854</v>
      </c>
      <c r="L1825" s="17" t="s">
        <v>78</v>
      </c>
      <c r="M1825" s="13" t="s">
        <v>46</v>
      </c>
      <c r="N1825" s="13">
        <v>1</v>
      </c>
      <c r="O1825" s="13"/>
      <c r="P1825" s="39" t="str">
        <f t="shared" si="435"/>
        <v>MAIN UNIT</v>
      </c>
      <c r="Q1825" s="13" t="s">
        <v>47</v>
      </c>
      <c r="R1825" s="13" t="s">
        <v>48</v>
      </c>
      <c r="S1825" s="13" t="s">
        <v>36</v>
      </c>
      <c r="T1825" s="13" t="s">
        <v>64</v>
      </c>
      <c r="U1825" s="13" t="s">
        <v>65</v>
      </c>
      <c r="V1825" s="13" t="s">
        <v>118</v>
      </c>
      <c r="W1825" s="13" t="s">
        <v>95</v>
      </c>
      <c r="X1825" s="192">
        <v>12700000</v>
      </c>
      <c r="Y1825" s="196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85">
        <f t="shared" si="436"/>
        <v>70482.967999999993</v>
      </c>
      <c r="AD1825" s="141">
        <v>8.0199999999999994E-2</v>
      </c>
      <c r="AE1825" s="186">
        <f t="shared" si="437"/>
        <v>0</v>
      </c>
      <c r="AF1825" s="186" t="str">
        <f>IF(AND(COUNTIFS($J$18:J1825,J1825)=1,AE1825=1),1,"")</f>
        <v/>
      </c>
      <c r="AG1825" s="186" t="str">
        <f>IF(C1825="","",IF(AND(COUNTIFS($J$18:J1825,J1825)=1,C1825&lt;&gt;""),1,""))</f>
        <v/>
      </c>
      <c r="AH1825" s="186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214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40</v>
      </c>
      <c r="B1826" s="179">
        <v>2021</v>
      </c>
      <c r="C1826" s="179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40</v>
      </c>
      <c r="F1826" s="179">
        <v>2022</v>
      </c>
      <c r="G1826" s="179">
        <v>1</v>
      </c>
      <c r="H1826" s="191"/>
      <c r="I1826" s="39" t="str">
        <f t="shared" si="434"/>
        <v>Q4</v>
      </c>
      <c r="J1826" s="191" t="s">
        <v>1853</v>
      </c>
      <c r="K1826" s="191" t="s">
        <v>1854</v>
      </c>
      <c r="L1826" s="17" t="s">
        <v>54</v>
      </c>
      <c r="M1826" s="13" t="s">
        <v>46</v>
      </c>
      <c r="N1826" s="13">
        <v>1</v>
      </c>
      <c r="O1826" s="13"/>
      <c r="P1826" s="39" t="str">
        <f t="shared" si="435"/>
        <v>MAIN UNIT</v>
      </c>
      <c r="Q1826" s="13" t="s">
        <v>47</v>
      </c>
      <c r="R1826" s="13" t="s">
        <v>48</v>
      </c>
      <c r="S1826" s="13" t="s">
        <v>36</v>
      </c>
      <c r="T1826" s="13" t="s">
        <v>64</v>
      </c>
      <c r="U1826" s="13" t="s">
        <v>65</v>
      </c>
      <c r="V1826" s="13" t="s">
        <v>118</v>
      </c>
      <c r="W1826" s="13" t="s">
        <v>95</v>
      </c>
      <c r="X1826" s="192">
        <v>9880000</v>
      </c>
      <c r="Y1826" s="196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85">
        <f t="shared" si="436"/>
        <v>54832.419199999997</v>
      </c>
      <c r="AD1826" s="141">
        <v>8.0199999999999994E-2</v>
      </c>
      <c r="AE1826" s="186">
        <f t="shared" si="437"/>
        <v>0</v>
      </c>
      <c r="AF1826" s="186" t="str">
        <f>IF(AND(COUNTIFS($J$18:J1826,J1826)=1,AE1826=1),1,"")</f>
        <v/>
      </c>
      <c r="AG1826" s="186" t="str">
        <f>IF(C1826="","",IF(AND(COUNTIFS($J$18:J1826,J1826)=1,C1826&lt;&gt;""),1,""))</f>
        <v/>
      </c>
      <c r="AH1826" s="186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214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40</v>
      </c>
      <c r="B1827" s="179">
        <v>2021</v>
      </c>
      <c r="C1827" s="179">
        <v>6</v>
      </c>
      <c r="D1827" s="39" t="str">
        <f t="shared" si="447"/>
        <v>Q1</v>
      </c>
      <c r="E1827" s="13" t="s">
        <v>40</v>
      </c>
      <c r="F1827" s="179">
        <v>2022</v>
      </c>
      <c r="G1827" s="179">
        <v>1</v>
      </c>
      <c r="H1827" s="191"/>
      <c r="I1827" s="39" t="str">
        <f t="shared" si="434"/>
        <v>Q4</v>
      </c>
      <c r="J1827" s="191" t="s">
        <v>1853</v>
      </c>
      <c r="K1827" s="191" t="s">
        <v>1854</v>
      </c>
      <c r="L1827" s="17" t="s">
        <v>54</v>
      </c>
      <c r="M1827" s="13" t="s">
        <v>46</v>
      </c>
      <c r="N1827" s="13">
        <v>1</v>
      </c>
      <c r="O1827" s="13"/>
      <c r="P1827" s="39" t="str">
        <f t="shared" si="435"/>
        <v>MAIN UNIT</v>
      </c>
      <c r="Q1827" s="13" t="s">
        <v>47</v>
      </c>
      <c r="R1827" s="13" t="s">
        <v>48</v>
      </c>
      <c r="S1827" s="13" t="s">
        <v>36</v>
      </c>
      <c r="T1827" s="13" t="s">
        <v>64</v>
      </c>
      <c r="U1827" s="13" t="s">
        <v>65</v>
      </c>
      <c r="V1827" s="13" t="s">
        <v>118</v>
      </c>
      <c r="W1827" s="13" t="s">
        <v>95</v>
      </c>
      <c r="X1827" s="192">
        <v>9880000</v>
      </c>
      <c r="Y1827" s="196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85">
        <f t="shared" si="436"/>
        <v>54832.419199999997</v>
      </c>
      <c r="AD1827" s="141">
        <v>8.0199999999999994E-2</v>
      </c>
      <c r="AE1827" s="186">
        <f t="shared" si="437"/>
        <v>0</v>
      </c>
      <c r="AF1827" s="186" t="str">
        <f>IF(AND(COUNTIFS($J$18:J1827,J1827)=1,AE1827=1),1,"")</f>
        <v/>
      </c>
      <c r="AG1827" s="186" t="str">
        <f>IF(C1827="","",IF(AND(COUNTIFS($J$18:J1827,J1827)=1,C1827&lt;&gt;""),1,""))</f>
        <v/>
      </c>
      <c r="AH1827" s="186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214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40</v>
      </c>
      <c r="B1828" s="179">
        <v>2021</v>
      </c>
      <c r="C1828" s="179">
        <v>6</v>
      </c>
      <c r="D1828" s="39" t="str">
        <f t="shared" si="447"/>
        <v>Q1</v>
      </c>
      <c r="E1828" s="13" t="s">
        <v>40</v>
      </c>
      <c r="F1828" s="179">
        <v>2022</v>
      </c>
      <c r="G1828" s="179">
        <v>1</v>
      </c>
      <c r="H1828" s="191"/>
      <c r="I1828" s="39" t="str">
        <f t="shared" si="434"/>
        <v>Q4</v>
      </c>
      <c r="J1828" s="191" t="s">
        <v>1855</v>
      </c>
      <c r="K1828" s="191" t="s">
        <v>883</v>
      </c>
      <c r="L1828" s="17" t="s">
        <v>78</v>
      </c>
      <c r="M1828" s="13" t="s">
        <v>46</v>
      </c>
      <c r="N1828" s="13">
        <v>1</v>
      </c>
      <c r="O1828" s="13"/>
      <c r="P1828" s="39" t="str">
        <f t="shared" si="435"/>
        <v>MAIN UNIT</v>
      </c>
      <c r="Q1828" s="13" t="s">
        <v>47</v>
      </c>
      <c r="R1828" s="13" t="s">
        <v>48</v>
      </c>
      <c r="S1828" s="13" t="s">
        <v>36</v>
      </c>
      <c r="T1828" s="13" t="s">
        <v>64</v>
      </c>
      <c r="U1828" s="13" t="s">
        <v>65</v>
      </c>
      <c r="V1828" s="13" t="s">
        <v>113</v>
      </c>
      <c r="W1828" s="13" t="s">
        <v>95</v>
      </c>
      <c r="X1828" s="192">
        <v>12270000</v>
      </c>
      <c r="Y1828" s="196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85">
        <f t="shared" si="436"/>
        <v>79474.262400000007</v>
      </c>
      <c r="AD1828" s="141">
        <v>9.3600000000000003E-2</v>
      </c>
      <c r="AE1828" s="186">
        <f t="shared" si="437"/>
        <v>0</v>
      </c>
      <c r="AF1828" s="186" t="str">
        <f>IF(AND(COUNTIFS($J$18:J1828,J1828)=1,AE1828=1),1,"")</f>
        <v/>
      </c>
      <c r="AG1828" s="186">
        <f>IF(C1828="","",IF(AND(COUNTIFS($J$18:J1828,J1828)=1,C1828&lt;&gt;""),1,""))</f>
        <v>1</v>
      </c>
      <c r="AH1828" s="186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214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40</v>
      </c>
      <c r="B1829" s="179">
        <v>2021</v>
      </c>
      <c r="C1829" s="179">
        <v>9</v>
      </c>
      <c r="D1829" s="39" t="str">
        <f t="shared" si="447"/>
        <v>Q2</v>
      </c>
      <c r="E1829" s="13" t="s">
        <v>40</v>
      </c>
      <c r="F1829" s="179">
        <v>2022</v>
      </c>
      <c r="G1829" s="179">
        <v>1</v>
      </c>
      <c r="H1829" s="191"/>
      <c r="I1829" s="39" t="str">
        <f t="shared" si="434"/>
        <v>Q4</v>
      </c>
      <c r="J1829" s="191" t="s">
        <v>1856</v>
      </c>
      <c r="K1829" s="191" t="s">
        <v>1857</v>
      </c>
      <c r="L1829" s="17" t="s">
        <v>78</v>
      </c>
      <c r="M1829" s="13" t="s">
        <v>46</v>
      </c>
      <c r="N1829" s="13">
        <v>1</v>
      </c>
      <c r="O1829" s="13"/>
      <c r="P1829" s="39" t="str">
        <f t="shared" si="435"/>
        <v>MAIN UNIT</v>
      </c>
      <c r="Q1829" s="13" t="s">
        <v>47</v>
      </c>
      <c r="R1829" s="13" t="s">
        <v>48</v>
      </c>
      <c r="S1829" s="13" t="s">
        <v>36</v>
      </c>
      <c r="T1829" s="13" t="s">
        <v>64</v>
      </c>
      <c r="U1829" s="13" t="s">
        <v>65</v>
      </c>
      <c r="V1829" s="13" t="s">
        <v>660</v>
      </c>
      <c r="W1829" s="13" t="s">
        <v>95</v>
      </c>
      <c r="X1829" s="192">
        <v>14300000</v>
      </c>
      <c r="Y1829" s="196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85">
        <f t="shared" si="436"/>
        <v>157340.04</v>
      </c>
      <c r="AD1829" s="141">
        <v>0.159</v>
      </c>
      <c r="AE1829" s="186">
        <f t="shared" si="437"/>
        <v>0</v>
      </c>
      <c r="AF1829" s="186" t="str">
        <f>IF(AND(COUNTIFS($J$18:J1829,J1829)=1,AE1829=1),1,"")</f>
        <v/>
      </c>
      <c r="AG1829" s="186">
        <f>IF(C1829="","",IF(AND(COUNTIFS($J$18:J1829,J1829)=1,C1829&lt;&gt;""),1,""))</f>
        <v>1</v>
      </c>
      <c r="AH1829" s="186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214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40</v>
      </c>
      <c r="B1830" s="179">
        <v>2021</v>
      </c>
      <c r="C1830" s="179">
        <v>9</v>
      </c>
      <c r="D1830" s="39" t="str">
        <f t="shared" si="447"/>
        <v>Q2</v>
      </c>
      <c r="E1830" s="13" t="s">
        <v>40</v>
      </c>
      <c r="F1830" s="179">
        <v>2022</v>
      </c>
      <c r="G1830" s="179">
        <v>1</v>
      </c>
      <c r="H1830" s="191"/>
      <c r="I1830" s="39" t="str">
        <f t="shared" si="434"/>
        <v>Q4</v>
      </c>
      <c r="J1830" s="191" t="s">
        <v>1826</v>
      </c>
      <c r="K1830" s="191" t="s">
        <v>1827</v>
      </c>
      <c r="L1830" s="17" t="s">
        <v>54</v>
      </c>
      <c r="M1830" s="13" t="s">
        <v>46</v>
      </c>
      <c r="N1830" s="13">
        <v>1</v>
      </c>
      <c r="O1830" s="13"/>
      <c r="P1830" s="39" t="str">
        <f t="shared" si="435"/>
        <v>MAIN UNIT</v>
      </c>
      <c r="Q1830" s="13" t="s">
        <v>55</v>
      </c>
      <c r="R1830" s="13" t="s">
        <v>48</v>
      </c>
      <c r="S1830" s="13" t="s">
        <v>37</v>
      </c>
      <c r="T1830" s="13" t="s">
        <v>1828</v>
      </c>
      <c r="U1830" s="13" t="s">
        <v>57</v>
      </c>
      <c r="V1830" s="13" t="s">
        <v>80</v>
      </c>
      <c r="W1830" s="13" t="s">
        <v>50</v>
      </c>
      <c r="X1830" s="192">
        <v>776666</v>
      </c>
      <c r="Y1830" s="196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85">
        <f t="shared" si="436"/>
        <v>139614.30493805313</v>
      </c>
      <c r="AD1830" s="141">
        <v>0.16650000000000001</v>
      </c>
      <c r="AE1830" s="186">
        <f t="shared" si="437"/>
        <v>1</v>
      </c>
      <c r="AF1830" s="186" t="str">
        <f>IF(AND(COUNTIFS($J$18:J1830,J1830)=1,AE1830=1),1,"")</f>
        <v/>
      </c>
      <c r="AG1830" s="186" t="str">
        <f>IF(C1830="","",IF(AND(COUNTIFS($J$18:J1830,J1830)=1,C1830&lt;&gt;""),1,""))</f>
        <v/>
      </c>
      <c r="AH1830" s="186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214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40</v>
      </c>
      <c r="B1831" s="179">
        <v>2021</v>
      </c>
      <c r="C1831" s="179">
        <v>9</v>
      </c>
      <c r="D1831" s="39" t="str">
        <f t="shared" si="447"/>
        <v>Q2</v>
      </c>
      <c r="E1831" s="13" t="s">
        <v>40</v>
      </c>
      <c r="F1831" s="179">
        <v>2022</v>
      </c>
      <c r="G1831" s="179">
        <v>1</v>
      </c>
      <c r="H1831" s="191"/>
      <c r="I1831" s="39" t="str">
        <f t="shared" si="434"/>
        <v>Q4</v>
      </c>
      <c r="J1831" s="191" t="s">
        <v>1826</v>
      </c>
      <c r="K1831" s="191" t="s">
        <v>1827</v>
      </c>
      <c r="L1831" s="17" t="s">
        <v>54</v>
      </c>
      <c r="M1831" s="13" t="s">
        <v>46</v>
      </c>
      <c r="N1831" s="13">
        <v>1</v>
      </c>
      <c r="O1831" s="13"/>
      <c r="P1831" s="39" t="str">
        <f t="shared" si="435"/>
        <v>MAIN UNIT</v>
      </c>
      <c r="Q1831" s="13" t="s">
        <v>55</v>
      </c>
      <c r="R1831" s="13" t="s">
        <v>48</v>
      </c>
      <c r="S1831" s="13" t="s">
        <v>37</v>
      </c>
      <c r="T1831" s="13" t="s">
        <v>1828</v>
      </c>
      <c r="U1831" s="13" t="s">
        <v>57</v>
      </c>
      <c r="V1831" s="13" t="s">
        <v>80</v>
      </c>
      <c r="W1831" s="13" t="s">
        <v>50</v>
      </c>
      <c r="X1831" s="192">
        <v>776666</v>
      </c>
      <c r="Y1831" s="196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85">
        <f t="shared" si="436"/>
        <v>139614.30493805313</v>
      </c>
      <c r="AD1831" s="141">
        <v>0.16650000000000001</v>
      </c>
      <c r="AE1831" s="186">
        <f t="shared" si="437"/>
        <v>1</v>
      </c>
      <c r="AF1831" s="186" t="str">
        <f>IF(AND(COUNTIFS($J$18:J1831,J1831)=1,AE1831=1),1,"")</f>
        <v/>
      </c>
      <c r="AG1831" s="186" t="str">
        <f>IF(C1831="","",IF(AND(COUNTIFS($J$18:J1831,J1831)=1,C1831&lt;&gt;""),1,""))</f>
        <v/>
      </c>
      <c r="AH1831" s="186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214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40</v>
      </c>
      <c r="B1832" s="179">
        <v>2021</v>
      </c>
      <c r="C1832" s="179">
        <v>9</v>
      </c>
      <c r="D1832" s="39" t="str">
        <f t="shared" si="447"/>
        <v>Q2</v>
      </c>
      <c r="E1832" s="13" t="s">
        <v>40</v>
      </c>
      <c r="F1832" s="179">
        <v>2022</v>
      </c>
      <c r="G1832" s="179">
        <v>1</v>
      </c>
      <c r="H1832" s="191"/>
      <c r="I1832" s="39" t="str">
        <f t="shared" si="434"/>
        <v>Q4</v>
      </c>
      <c r="J1832" s="191" t="s">
        <v>1826</v>
      </c>
      <c r="K1832" s="191" t="s">
        <v>1827</v>
      </c>
      <c r="L1832" s="17" t="s">
        <v>78</v>
      </c>
      <c r="M1832" s="13" t="s">
        <v>46</v>
      </c>
      <c r="N1832" s="13">
        <v>1</v>
      </c>
      <c r="O1832" s="13"/>
      <c r="P1832" s="39" t="str">
        <f t="shared" si="435"/>
        <v>MAIN UNIT</v>
      </c>
      <c r="Q1832" s="13" t="s">
        <v>55</v>
      </c>
      <c r="R1832" s="13" t="s">
        <v>48</v>
      </c>
      <c r="S1832" s="13" t="s">
        <v>37</v>
      </c>
      <c r="T1832" s="13" t="s">
        <v>1828</v>
      </c>
      <c r="U1832" s="13" t="s">
        <v>57</v>
      </c>
      <c r="V1832" s="13" t="s">
        <v>80</v>
      </c>
      <c r="W1832" s="13" t="s">
        <v>50</v>
      </c>
      <c r="X1832" s="192">
        <v>1000000</v>
      </c>
      <c r="Y1832" s="196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85">
        <f t="shared" si="436"/>
        <v>179761.06194690269</v>
      </c>
      <c r="AD1832" s="141">
        <v>0.16650000000000001</v>
      </c>
      <c r="AE1832" s="186">
        <f t="shared" si="437"/>
        <v>1</v>
      </c>
      <c r="AF1832" s="186" t="str">
        <f>IF(AND(COUNTIFS($J$18:J1832,J1832)=1,AE1832=1),1,"")</f>
        <v/>
      </c>
      <c r="AG1832" s="186" t="str">
        <f>IF(C1832="","",IF(AND(COUNTIFS($J$18:J1832,J1832)=1,C1832&lt;&gt;""),1,""))</f>
        <v/>
      </c>
      <c r="AH1832" s="186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214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40</v>
      </c>
      <c r="B1833" s="179">
        <v>2021</v>
      </c>
      <c r="C1833" s="179">
        <v>11</v>
      </c>
      <c r="D1833" s="39" t="str">
        <f t="shared" si="447"/>
        <v>Q3</v>
      </c>
      <c r="E1833" s="13" t="s">
        <v>40</v>
      </c>
      <c r="F1833" s="179">
        <v>2022</v>
      </c>
      <c r="G1833" s="179">
        <v>1</v>
      </c>
      <c r="H1833" s="191"/>
      <c r="I1833" s="39" t="str">
        <f t="shared" si="434"/>
        <v>Q4</v>
      </c>
      <c r="J1833" s="191" t="s">
        <v>1829</v>
      </c>
      <c r="K1833" s="191" t="s">
        <v>1207</v>
      </c>
      <c r="L1833" s="17" t="s">
        <v>78</v>
      </c>
      <c r="M1833" s="13" t="s">
        <v>46</v>
      </c>
      <c r="N1833" s="13">
        <v>1</v>
      </c>
      <c r="O1833" s="13"/>
      <c r="P1833" s="39" t="str">
        <f t="shared" si="435"/>
        <v>MAIN UNIT</v>
      </c>
      <c r="Q1833" s="13" t="s">
        <v>47</v>
      </c>
      <c r="R1833" s="13" t="s">
        <v>48</v>
      </c>
      <c r="S1833" s="13" t="s">
        <v>37</v>
      </c>
      <c r="T1833" s="13" t="s">
        <v>69</v>
      </c>
      <c r="U1833" s="13" t="s">
        <v>57</v>
      </c>
      <c r="V1833" s="13" t="s">
        <v>155</v>
      </c>
      <c r="W1833" s="13" t="s">
        <v>50</v>
      </c>
      <c r="X1833" s="192">
        <v>1155000</v>
      </c>
      <c r="Y1833" s="196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85">
        <f t="shared" si="436"/>
        <v>220592.73451327436</v>
      </c>
      <c r="AD1833" s="141">
        <v>0.1769</v>
      </c>
      <c r="AE1833" s="186">
        <f t="shared" si="437"/>
        <v>0</v>
      </c>
      <c r="AF1833" s="186" t="str">
        <f>IF(AND(COUNTIFS($J$18:J1833,J1833)=1,AE1833=1),1,"")</f>
        <v/>
      </c>
      <c r="AG1833" s="186" t="str">
        <f>IF(C1833="","",IF(AND(COUNTIFS($J$18:J1833,J1833)=1,C1833&lt;&gt;""),1,""))</f>
        <v/>
      </c>
      <c r="AH1833" s="186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214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40</v>
      </c>
      <c r="B1834" s="179">
        <v>2021</v>
      </c>
      <c r="C1834" s="179">
        <v>11</v>
      </c>
      <c r="D1834" s="39" t="str">
        <f t="shared" si="447"/>
        <v>Q3</v>
      </c>
      <c r="E1834" s="13" t="s">
        <v>40</v>
      </c>
      <c r="F1834" s="179">
        <v>2022</v>
      </c>
      <c r="G1834" s="179">
        <v>1</v>
      </c>
      <c r="H1834" s="191"/>
      <c r="I1834" s="39" t="str">
        <f t="shared" si="434"/>
        <v>Q4</v>
      </c>
      <c r="J1834" s="191" t="s">
        <v>1858</v>
      </c>
      <c r="K1834" s="191" t="s">
        <v>1859</v>
      </c>
      <c r="L1834" s="17" t="s">
        <v>54</v>
      </c>
      <c r="M1834" s="13" t="s">
        <v>46</v>
      </c>
      <c r="N1834" s="13">
        <v>1</v>
      </c>
      <c r="O1834" s="13"/>
      <c r="P1834" s="39" t="str">
        <f t="shared" si="435"/>
        <v>MAIN UNIT</v>
      </c>
      <c r="Q1834" s="13" t="s">
        <v>55</v>
      </c>
      <c r="R1834" s="13" t="s">
        <v>48</v>
      </c>
      <c r="S1834" s="13" t="s">
        <v>39</v>
      </c>
      <c r="T1834" s="13" t="s">
        <v>161</v>
      </c>
      <c r="U1834" s="13" t="s">
        <v>162</v>
      </c>
      <c r="V1834" s="13" t="s">
        <v>163</v>
      </c>
      <c r="W1834" s="13" t="s">
        <v>50</v>
      </c>
      <c r="X1834" s="192">
        <v>630000</v>
      </c>
      <c r="Y1834" s="196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85">
        <f t="shared" si="436"/>
        <v>116106.21238938053</v>
      </c>
      <c r="AD1834" s="141">
        <v>0.17069999999999999</v>
      </c>
      <c r="AE1834" s="186">
        <f t="shared" si="437"/>
        <v>1</v>
      </c>
      <c r="AF1834" s="186">
        <f>IF(AND(COUNTIFS($J$18:J1834,J1834)=1,AE1834=1),1,"")</f>
        <v>1</v>
      </c>
      <c r="AG1834" s="186">
        <f>IF(C1834="","",IF(AND(COUNTIFS($J$18:J1834,J1834)=1,C1834&lt;&gt;""),1,""))</f>
        <v>1</v>
      </c>
      <c r="AH1834" s="186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214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40</v>
      </c>
      <c r="B1835" s="179">
        <v>2021</v>
      </c>
      <c r="C1835" s="179">
        <v>11</v>
      </c>
      <c r="D1835" s="39" t="str">
        <f t="shared" si="447"/>
        <v>Q3</v>
      </c>
      <c r="E1835" s="13" t="s">
        <v>40</v>
      </c>
      <c r="F1835" s="179">
        <v>2022</v>
      </c>
      <c r="G1835" s="179">
        <v>1</v>
      </c>
      <c r="H1835" s="191"/>
      <c r="I1835" s="39" t="str">
        <f t="shared" si="434"/>
        <v>Q4</v>
      </c>
      <c r="J1835" s="191" t="s">
        <v>1858</v>
      </c>
      <c r="K1835" s="191" t="s">
        <v>1859</v>
      </c>
      <c r="L1835" s="17" t="s">
        <v>78</v>
      </c>
      <c r="M1835" s="13" t="s">
        <v>46</v>
      </c>
      <c r="N1835" s="13">
        <v>1</v>
      </c>
      <c r="O1835" s="13"/>
      <c r="P1835" s="39" t="str">
        <f t="shared" si="435"/>
        <v>MAIN UNIT</v>
      </c>
      <c r="Q1835" s="13" t="s">
        <v>55</v>
      </c>
      <c r="R1835" s="13" t="s">
        <v>48</v>
      </c>
      <c r="S1835" s="13" t="s">
        <v>39</v>
      </c>
      <c r="T1835" s="13" t="s">
        <v>161</v>
      </c>
      <c r="U1835" s="13" t="s">
        <v>162</v>
      </c>
      <c r="V1835" s="13" t="s">
        <v>163</v>
      </c>
      <c r="W1835" s="13" t="s">
        <v>50</v>
      </c>
      <c r="X1835" s="192">
        <v>1000000</v>
      </c>
      <c r="Y1835" s="196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85">
        <f t="shared" si="436"/>
        <v>184295.57522123895</v>
      </c>
      <c r="AD1835" s="141">
        <v>0.17069999999999999</v>
      </c>
      <c r="AE1835" s="186">
        <f t="shared" si="437"/>
        <v>1</v>
      </c>
      <c r="AF1835" s="186" t="str">
        <f>IF(AND(COUNTIFS($J$18:J1835,J1835)=1,AE1835=1),1,"")</f>
        <v/>
      </c>
      <c r="AG1835" s="186" t="str">
        <f>IF(C1835="","",IF(AND(COUNTIFS($J$18:J1835,J1835)=1,C1835&lt;&gt;""),1,""))</f>
        <v/>
      </c>
      <c r="AH1835" s="186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214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40</v>
      </c>
      <c r="B1836" s="179">
        <v>2021</v>
      </c>
      <c r="C1836" s="179">
        <v>12</v>
      </c>
      <c r="D1836" s="39" t="str">
        <f t="shared" si="447"/>
        <v>Q3</v>
      </c>
      <c r="E1836" s="13" t="s">
        <v>40</v>
      </c>
      <c r="F1836" s="179">
        <v>2022</v>
      </c>
      <c r="G1836" s="179">
        <v>1</v>
      </c>
      <c r="H1836" s="191"/>
      <c r="I1836" s="39" t="str">
        <f t="shared" si="434"/>
        <v>Q4</v>
      </c>
      <c r="J1836" s="191" t="s">
        <v>1860</v>
      </c>
      <c r="K1836" s="191" t="s">
        <v>1861</v>
      </c>
      <c r="L1836" s="17" t="s">
        <v>78</v>
      </c>
      <c r="M1836" s="13" t="s">
        <v>46</v>
      </c>
      <c r="N1836" s="13">
        <v>1</v>
      </c>
      <c r="O1836" s="13"/>
      <c r="P1836" s="39" t="str">
        <f t="shared" si="435"/>
        <v>MAIN UNIT</v>
      </c>
      <c r="Q1836" s="13" t="s">
        <v>47</v>
      </c>
      <c r="R1836" s="13" t="s">
        <v>48</v>
      </c>
      <c r="S1836" s="13" t="s">
        <v>36</v>
      </c>
      <c r="T1836" s="13" t="s">
        <v>64</v>
      </c>
      <c r="U1836" s="13" t="s">
        <v>65</v>
      </c>
      <c r="V1836" s="13" t="s">
        <v>1798</v>
      </c>
      <c r="W1836" s="13" t="s">
        <v>50</v>
      </c>
      <c r="X1836" s="192">
        <v>850000</v>
      </c>
      <c r="Y1836" s="196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85">
        <f t="shared" si="436"/>
        <v>73507.699115044248</v>
      </c>
      <c r="AD1836" s="141">
        <v>8.0100000000000005E-2</v>
      </c>
      <c r="AE1836" s="186">
        <f t="shared" si="437"/>
        <v>0</v>
      </c>
      <c r="AF1836" s="186" t="str">
        <f>IF(AND(COUNTIFS($J$18:J1836,J1836)=1,AE1836=1),1,"")</f>
        <v/>
      </c>
      <c r="AG1836" s="186">
        <f>IF(C1836="","",IF(AND(COUNTIFS($J$18:J1836,J1836)=1,C1836&lt;&gt;""),1,""))</f>
        <v>1</v>
      </c>
      <c r="AH1836" s="186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214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40</v>
      </c>
      <c r="B1837" s="179">
        <v>2021</v>
      </c>
      <c r="C1837" s="179">
        <v>12</v>
      </c>
      <c r="D1837" s="39" t="str">
        <f t="shared" si="447"/>
        <v>Q3</v>
      </c>
      <c r="E1837" s="13" t="s">
        <v>40</v>
      </c>
      <c r="F1837" s="179">
        <v>2022</v>
      </c>
      <c r="G1837" s="179">
        <v>1</v>
      </c>
      <c r="H1837" s="191"/>
      <c r="I1837" s="39" t="str">
        <f t="shared" si="434"/>
        <v>Q4</v>
      </c>
      <c r="J1837" s="191" t="s">
        <v>1862</v>
      </c>
      <c r="K1837" s="191" t="s">
        <v>1863</v>
      </c>
      <c r="L1837" s="17" t="s">
        <v>271</v>
      </c>
      <c r="M1837" s="13" t="s">
        <v>46</v>
      </c>
      <c r="N1837" s="13">
        <v>1</v>
      </c>
      <c r="O1837" s="13"/>
      <c r="P1837" s="39" t="str">
        <f t="shared" si="435"/>
        <v>MAIN UNIT</v>
      </c>
      <c r="Q1837" s="13" t="s">
        <v>55</v>
      </c>
      <c r="R1837" s="13" t="s">
        <v>48</v>
      </c>
      <c r="S1837" s="13" t="s">
        <v>36</v>
      </c>
      <c r="T1837" s="13" t="s">
        <v>64</v>
      </c>
      <c r="U1837" s="13" t="s">
        <v>65</v>
      </c>
      <c r="V1837" s="13" t="s">
        <v>98</v>
      </c>
      <c r="W1837" s="13" t="s">
        <v>50</v>
      </c>
      <c r="X1837" s="192">
        <v>1310000</v>
      </c>
      <c r="Y1837" s="196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85">
        <f t="shared" si="436"/>
        <v>224455.16814159293</v>
      </c>
      <c r="AD1837" s="141">
        <v>0.15870000000000001</v>
      </c>
      <c r="AE1837" s="186">
        <f t="shared" si="437"/>
        <v>1</v>
      </c>
      <c r="AF1837" s="186">
        <f>IF(AND(COUNTIFS($J$18:J1837,J1837)=1,AE1837=1),1,"")</f>
        <v>1</v>
      </c>
      <c r="AG1837" s="186">
        <f>IF(C1837="","",IF(AND(COUNTIFS($J$18:J1837,J1837)=1,C1837&lt;&gt;""),1,""))</f>
        <v>1</v>
      </c>
      <c r="AH1837" s="186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214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40</v>
      </c>
      <c r="B1838" s="179">
        <v>2021</v>
      </c>
      <c r="C1838" s="179">
        <v>12</v>
      </c>
      <c r="D1838" s="39" t="str">
        <f t="shared" si="447"/>
        <v>Q3</v>
      </c>
      <c r="E1838" s="13" t="s">
        <v>40</v>
      </c>
      <c r="F1838" s="179">
        <v>2022</v>
      </c>
      <c r="G1838" s="179">
        <v>1</v>
      </c>
      <c r="H1838" s="191"/>
      <c r="I1838" s="39" t="str">
        <f t="shared" si="434"/>
        <v>Q4</v>
      </c>
      <c r="J1838" s="191" t="s">
        <v>1864</v>
      </c>
      <c r="K1838" s="191" t="s">
        <v>1865</v>
      </c>
      <c r="L1838" s="17" t="s">
        <v>78</v>
      </c>
      <c r="M1838" s="13" t="s">
        <v>46</v>
      </c>
      <c r="N1838" s="13">
        <v>1</v>
      </c>
      <c r="O1838" s="13"/>
      <c r="P1838" s="39" t="str">
        <f t="shared" si="435"/>
        <v>MAIN UNIT</v>
      </c>
      <c r="Q1838" s="13" t="s">
        <v>47</v>
      </c>
      <c r="R1838" s="13" t="s">
        <v>48</v>
      </c>
      <c r="S1838" s="13" t="s">
        <v>37</v>
      </c>
      <c r="T1838" s="13" t="s">
        <v>79</v>
      </c>
      <c r="U1838" s="13" t="s">
        <v>57</v>
      </c>
      <c r="V1838" s="13" t="s">
        <v>155</v>
      </c>
      <c r="W1838" s="13" t="s">
        <v>50</v>
      </c>
      <c r="X1838" s="192">
        <v>1080000</v>
      </c>
      <c r="Y1838" s="196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85">
        <f t="shared" si="436"/>
        <v>143769.98230088499</v>
      </c>
      <c r="AD1838" s="141">
        <v>0.12330000000000001</v>
      </c>
      <c r="AE1838" s="186">
        <f t="shared" si="437"/>
        <v>0</v>
      </c>
      <c r="AF1838" s="186" t="str">
        <f>IF(AND(COUNTIFS($J$18:J1838,J1838)=1,AE1838=1),1,"")</f>
        <v/>
      </c>
      <c r="AG1838" s="186">
        <f>IF(C1838="","",IF(AND(COUNTIFS($J$18:J1838,J1838)=1,C1838&lt;&gt;""),1,""))</f>
        <v>1</v>
      </c>
      <c r="AH1838" s="186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214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40</v>
      </c>
      <c r="B1839" s="179">
        <v>2021</v>
      </c>
      <c r="C1839" s="179">
        <v>11</v>
      </c>
      <c r="D1839" s="39" t="str">
        <f t="shared" si="447"/>
        <v>Q3</v>
      </c>
      <c r="E1839" s="13" t="s">
        <v>40</v>
      </c>
      <c r="F1839" s="179">
        <v>2022</v>
      </c>
      <c r="G1839" s="179">
        <v>1</v>
      </c>
      <c r="H1839" s="191"/>
      <c r="I1839" s="39" t="str">
        <f t="shared" si="434"/>
        <v>Q4</v>
      </c>
      <c r="J1839" s="191" t="s">
        <v>1866</v>
      </c>
      <c r="K1839" s="191" t="s">
        <v>1867</v>
      </c>
      <c r="L1839" s="17" t="s">
        <v>78</v>
      </c>
      <c r="M1839" s="13" t="s">
        <v>46</v>
      </c>
      <c r="N1839" s="13">
        <v>1</v>
      </c>
      <c r="O1839" s="13"/>
      <c r="P1839" s="39" t="str">
        <f t="shared" si="435"/>
        <v>MAIN UNIT</v>
      </c>
      <c r="Q1839" s="13" t="s">
        <v>936</v>
      </c>
      <c r="R1839" s="13" t="s">
        <v>48</v>
      </c>
      <c r="S1839" s="13" t="s">
        <v>37</v>
      </c>
      <c r="T1839" s="13" t="s">
        <v>74</v>
      </c>
      <c r="U1839" s="13" t="s">
        <v>57</v>
      </c>
      <c r="V1839" s="13" t="s">
        <v>1314</v>
      </c>
      <c r="W1839" s="13" t="s">
        <v>50</v>
      </c>
      <c r="X1839" s="192">
        <v>993800</v>
      </c>
      <c r="Y1839" s="196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85">
        <f t="shared" si="436"/>
        <v>190127.13203539824</v>
      </c>
      <c r="AD1839" s="141">
        <v>0.1772</v>
      </c>
      <c r="AE1839" s="186">
        <f t="shared" si="437"/>
        <v>1</v>
      </c>
      <c r="AF1839" s="186">
        <f>IF(AND(COUNTIFS($J$18:J1839,J1839)=1,AE1839=1),1,"")</f>
        <v>1</v>
      </c>
      <c r="AG1839" s="186">
        <f>IF(C1839="","",IF(AND(COUNTIFS($J$18:J1839,J1839)=1,C1839&lt;&gt;""),1,""))</f>
        <v>1</v>
      </c>
      <c r="AH1839" s="186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214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35</v>
      </c>
      <c r="B1840" s="179">
        <v>2021</v>
      </c>
      <c r="C1840" s="179">
        <v>3</v>
      </c>
      <c r="D1840" s="39" t="str">
        <f t="shared" si="447"/>
        <v>Q4</v>
      </c>
      <c r="E1840" s="13" t="s">
        <v>40</v>
      </c>
      <c r="F1840" s="179">
        <v>2022</v>
      </c>
      <c r="G1840" s="179">
        <v>2</v>
      </c>
      <c r="H1840" s="191"/>
      <c r="I1840" s="39" t="str">
        <f t="shared" si="434"/>
        <v>Q4</v>
      </c>
      <c r="J1840" s="191" t="s">
        <v>1868</v>
      </c>
      <c r="K1840" s="191" t="s">
        <v>598</v>
      </c>
      <c r="L1840" s="17" t="s">
        <v>54</v>
      </c>
      <c r="M1840" s="13" t="s">
        <v>46</v>
      </c>
      <c r="N1840" s="13">
        <v>1</v>
      </c>
      <c r="O1840" s="13"/>
      <c r="P1840" s="39" t="str">
        <f t="shared" si="435"/>
        <v>MAIN UNIT</v>
      </c>
      <c r="Q1840" s="13" t="s">
        <v>47</v>
      </c>
      <c r="R1840" s="13" t="s">
        <v>48</v>
      </c>
      <c r="S1840" s="13" t="s">
        <v>36</v>
      </c>
      <c r="T1840" s="13" t="s">
        <v>64</v>
      </c>
      <c r="U1840" s="13" t="s">
        <v>65</v>
      </c>
      <c r="V1840" s="13" t="s">
        <v>288</v>
      </c>
      <c r="W1840" s="13" t="s">
        <v>95</v>
      </c>
      <c r="X1840" s="192">
        <v>7100000</v>
      </c>
      <c r="Y1840" s="196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85">
        <f t="shared" si="436"/>
        <v>42450.048000000003</v>
      </c>
      <c r="AD1840" s="141">
        <v>8.6400000000000005E-2</v>
      </c>
      <c r="AE1840" s="186">
        <f t="shared" si="437"/>
        <v>0</v>
      </c>
      <c r="AF1840" s="186" t="str">
        <f>IF(AND(COUNTIFS($J$18:J1840,J1840)=1,AE1840=1),1,"")</f>
        <v/>
      </c>
      <c r="AG1840" s="186">
        <f>IF(C1840="","",IF(AND(COUNTIFS($J$18:J1840,J1840)=1,C1840&lt;&gt;""),1,""))</f>
        <v>1</v>
      </c>
      <c r="AH1840" s="186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214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35</v>
      </c>
      <c r="B1841" s="179">
        <v>2021</v>
      </c>
      <c r="C1841" s="179">
        <v>3</v>
      </c>
      <c r="D1841" s="39" t="str">
        <f t="shared" si="447"/>
        <v>Q4</v>
      </c>
      <c r="E1841" s="13" t="s">
        <v>40</v>
      </c>
      <c r="F1841" s="179">
        <v>2022</v>
      </c>
      <c r="G1841" s="179">
        <v>2</v>
      </c>
      <c r="H1841" s="191"/>
      <c r="I1841" s="39" t="str">
        <f t="shared" si="434"/>
        <v>Q4</v>
      </c>
      <c r="J1841" s="191" t="s">
        <v>1868</v>
      </c>
      <c r="K1841" s="191" t="s">
        <v>598</v>
      </c>
      <c r="L1841" s="17" t="s">
        <v>54</v>
      </c>
      <c r="M1841" s="13" t="s">
        <v>46</v>
      </c>
      <c r="N1841" s="13">
        <v>1</v>
      </c>
      <c r="O1841" s="13"/>
      <c r="P1841" s="39" t="str">
        <f t="shared" si="435"/>
        <v>MAIN UNIT</v>
      </c>
      <c r="Q1841" s="13" t="s">
        <v>47</v>
      </c>
      <c r="R1841" s="13" t="s">
        <v>48</v>
      </c>
      <c r="S1841" s="13" t="s">
        <v>36</v>
      </c>
      <c r="T1841" s="13" t="s">
        <v>64</v>
      </c>
      <c r="U1841" s="13" t="s">
        <v>65</v>
      </c>
      <c r="V1841" s="13" t="s">
        <v>288</v>
      </c>
      <c r="W1841" s="13" t="s">
        <v>95</v>
      </c>
      <c r="X1841" s="192">
        <v>7100000</v>
      </c>
      <c r="Y1841" s="196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85">
        <f t="shared" si="436"/>
        <v>42450.048000000003</v>
      </c>
      <c r="AD1841" s="141">
        <v>8.6400000000000005E-2</v>
      </c>
      <c r="AE1841" s="186">
        <f t="shared" si="437"/>
        <v>0</v>
      </c>
      <c r="AF1841" s="186" t="str">
        <f>IF(AND(COUNTIFS($J$18:J1841,J1841)=1,AE1841=1),1,"")</f>
        <v/>
      </c>
      <c r="AG1841" s="186" t="str">
        <f>IF(C1841="","",IF(AND(COUNTIFS($J$18:J1841,J1841)=1,C1841&lt;&gt;""),1,""))</f>
        <v/>
      </c>
      <c r="AH1841" s="186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214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35</v>
      </c>
      <c r="B1842" s="179">
        <v>2021</v>
      </c>
      <c r="C1842" s="179">
        <v>3</v>
      </c>
      <c r="D1842" s="39" t="str">
        <f t="shared" si="447"/>
        <v>Q4</v>
      </c>
      <c r="E1842" s="13" t="s">
        <v>40</v>
      </c>
      <c r="F1842" s="179">
        <v>2022</v>
      </c>
      <c r="G1842" s="179">
        <v>2</v>
      </c>
      <c r="H1842" s="191"/>
      <c r="I1842" s="39" t="str">
        <f t="shared" si="434"/>
        <v>Q4</v>
      </c>
      <c r="J1842" s="191" t="s">
        <v>1869</v>
      </c>
      <c r="K1842" s="191" t="s">
        <v>290</v>
      </c>
      <c r="L1842" s="17" t="s">
        <v>54</v>
      </c>
      <c r="M1842" s="13" t="s">
        <v>46</v>
      </c>
      <c r="N1842" s="13">
        <v>1</v>
      </c>
      <c r="O1842" s="13"/>
      <c r="P1842" s="39" t="str">
        <f t="shared" si="435"/>
        <v>MAIN UNIT</v>
      </c>
      <c r="Q1842" s="13" t="s">
        <v>47</v>
      </c>
      <c r="R1842" s="13" t="s">
        <v>48</v>
      </c>
      <c r="S1842" s="13" t="s">
        <v>36</v>
      </c>
      <c r="T1842" s="13" t="s">
        <v>64</v>
      </c>
      <c r="U1842" s="13" t="s">
        <v>65</v>
      </c>
      <c r="V1842" s="13" t="s">
        <v>288</v>
      </c>
      <c r="W1842" s="13" t="s">
        <v>95</v>
      </c>
      <c r="X1842" s="192">
        <v>7300000</v>
      </c>
      <c r="Y1842" s="196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85">
        <f t="shared" si="436"/>
        <v>45919.043999999994</v>
      </c>
      <c r="AD1842" s="141">
        <v>9.0899999999999995E-2</v>
      </c>
      <c r="AE1842" s="186">
        <f t="shared" si="437"/>
        <v>0</v>
      </c>
      <c r="AF1842" s="186" t="str">
        <f>IF(AND(COUNTIFS($J$18:J1842,J1842)=1,AE1842=1),1,"")</f>
        <v/>
      </c>
      <c r="AG1842" s="186">
        <f>IF(C1842="","",IF(AND(COUNTIFS($J$18:J1842,J1842)=1,C1842&lt;&gt;""),1,""))</f>
        <v>1</v>
      </c>
      <c r="AH1842" s="186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214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35</v>
      </c>
      <c r="B1843" s="179">
        <v>2021</v>
      </c>
      <c r="C1843" s="179">
        <v>3</v>
      </c>
      <c r="D1843" s="39" t="str">
        <f t="shared" si="447"/>
        <v>Q4</v>
      </c>
      <c r="E1843" s="13" t="s">
        <v>40</v>
      </c>
      <c r="F1843" s="179">
        <v>2022</v>
      </c>
      <c r="G1843" s="179">
        <v>2</v>
      </c>
      <c r="H1843" s="191"/>
      <c r="I1843" s="39" t="str">
        <f t="shared" si="434"/>
        <v>Q4</v>
      </c>
      <c r="J1843" s="191" t="s">
        <v>1698</v>
      </c>
      <c r="K1843" s="191" t="s">
        <v>1699</v>
      </c>
      <c r="L1843" s="17" t="s">
        <v>54</v>
      </c>
      <c r="M1843" s="13" t="s">
        <v>46</v>
      </c>
      <c r="N1843" s="13">
        <v>1</v>
      </c>
      <c r="O1843" s="13"/>
      <c r="P1843" s="39" t="str">
        <f t="shared" si="435"/>
        <v>MAIN UNIT</v>
      </c>
      <c r="Q1843" s="13" t="s">
        <v>47</v>
      </c>
      <c r="R1843" s="13" t="s">
        <v>48</v>
      </c>
      <c r="S1843" s="13" t="s">
        <v>36</v>
      </c>
      <c r="T1843" s="13" t="s">
        <v>64</v>
      </c>
      <c r="U1843" s="13" t="s">
        <v>65</v>
      </c>
      <c r="V1843" s="13" t="s">
        <v>66</v>
      </c>
      <c r="W1843" s="13" t="s">
        <v>95</v>
      </c>
      <c r="X1843" s="192">
        <v>7100000</v>
      </c>
      <c r="Y1843" s="196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85">
        <f t="shared" si="436"/>
        <v>84015.72</v>
      </c>
      <c r="AD1843" s="141">
        <v>0.17100000000000001</v>
      </c>
      <c r="AE1843" s="186">
        <f t="shared" si="437"/>
        <v>0</v>
      </c>
      <c r="AF1843" s="186" t="str">
        <f>IF(AND(COUNTIFS($J$18:J1843,J1843)=1,AE1843=1),1,"")</f>
        <v/>
      </c>
      <c r="AG1843" s="186" t="str">
        <f>IF(C1843="","",IF(AND(COUNTIFS($J$18:J1843,J1843)=1,C1843&lt;&gt;""),1,""))</f>
        <v/>
      </c>
      <c r="AH1843" s="186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214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35</v>
      </c>
      <c r="B1844" s="179">
        <v>2021</v>
      </c>
      <c r="C1844" s="179">
        <v>3</v>
      </c>
      <c r="D1844" s="39" t="str">
        <f t="shared" si="447"/>
        <v>Q4</v>
      </c>
      <c r="E1844" s="13" t="s">
        <v>40</v>
      </c>
      <c r="F1844" s="179">
        <v>2022</v>
      </c>
      <c r="G1844" s="179">
        <v>2</v>
      </c>
      <c r="H1844" s="191"/>
      <c r="I1844" s="39" t="str">
        <f t="shared" si="434"/>
        <v>Q4</v>
      </c>
      <c r="J1844" s="191" t="s">
        <v>1698</v>
      </c>
      <c r="K1844" s="191" t="s">
        <v>1699</v>
      </c>
      <c r="L1844" s="17" t="s">
        <v>54</v>
      </c>
      <c r="M1844" s="13" t="s">
        <v>46</v>
      </c>
      <c r="N1844" s="13">
        <v>1</v>
      </c>
      <c r="O1844" s="13"/>
      <c r="P1844" s="39" t="str">
        <f t="shared" si="435"/>
        <v>MAIN UNIT</v>
      </c>
      <c r="Q1844" s="13" t="s">
        <v>47</v>
      </c>
      <c r="R1844" s="13" t="s">
        <v>48</v>
      </c>
      <c r="S1844" s="13" t="s">
        <v>36</v>
      </c>
      <c r="T1844" s="13" t="s">
        <v>64</v>
      </c>
      <c r="U1844" s="13" t="s">
        <v>65</v>
      </c>
      <c r="V1844" s="13" t="s">
        <v>66</v>
      </c>
      <c r="W1844" s="13" t="s">
        <v>95</v>
      </c>
      <c r="X1844" s="192">
        <v>7100000</v>
      </c>
      <c r="Y1844" s="196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85">
        <f t="shared" si="436"/>
        <v>84015.72</v>
      </c>
      <c r="AD1844" s="141">
        <v>0.17100000000000001</v>
      </c>
      <c r="AE1844" s="186">
        <f t="shared" si="437"/>
        <v>0</v>
      </c>
      <c r="AF1844" s="186" t="str">
        <f>IF(AND(COUNTIFS($J$18:J1844,J1844)=1,AE1844=1),1,"")</f>
        <v/>
      </c>
      <c r="AG1844" s="186" t="str">
        <f>IF(C1844="","",IF(AND(COUNTIFS($J$18:J1844,J1844)=1,C1844&lt;&gt;""),1,""))</f>
        <v/>
      </c>
      <c r="AH1844" s="186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214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40</v>
      </c>
      <c r="B1845" s="179">
        <v>2021</v>
      </c>
      <c r="C1845" s="179">
        <v>6</v>
      </c>
      <c r="D1845" s="39" t="str">
        <f t="shared" si="447"/>
        <v>Q1</v>
      </c>
      <c r="E1845" s="13" t="s">
        <v>40</v>
      </c>
      <c r="F1845" s="179">
        <v>2022</v>
      </c>
      <c r="G1845" s="179">
        <v>2</v>
      </c>
      <c r="H1845" s="191"/>
      <c r="I1845" s="39" t="str">
        <f t="shared" si="434"/>
        <v>Q4</v>
      </c>
      <c r="J1845" s="191" t="s">
        <v>1870</v>
      </c>
      <c r="K1845" s="191" t="s">
        <v>1376</v>
      </c>
      <c r="L1845" s="17" t="s">
        <v>78</v>
      </c>
      <c r="M1845" s="13" t="s">
        <v>46</v>
      </c>
      <c r="N1845" s="13">
        <v>1</v>
      </c>
      <c r="O1845" s="13"/>
      <c r="P1845" s="39" t="str">
        <f t="shared" si="435"/>
        <v>MAIN UNIT</v>
      </c>
      <c r="Q1845" s="13" t="s">
        <v>47</v>
      </c>
      <c r="R1845" s="13" t="s">
        <v>48</v>
      </c>
      <c r="S1845" s="13" t="s">
        <v>36</v>
      </c>
      <c r="T1845" s="13" t="s">
        <v>64</v>
      </c>
      <c r="U1845" s="13" t="s">
        <v>65</v>
      </c>
      <c r="V1845" s="13" t="s">
        <v>98</v>
      </c>
      <c r="W1845" s="13" t="s">
        <v>95</v>
      </c>
      <c r="X1845" s="192">
        <v>15000000</v>
      </c>
      <c r="Y1845" s="196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85">
        <f t="shared" si="436"/>
        <v>104526.59999999999</v>
      </c>
      <c r="AD1845" s="141">
        <v>0.1007</v>
      </c>
      <c r="AE1845" s="186">
        <f t="shared" si="437"/>
        <v>0</v>
      </c>
      <c r="AF1845" s="186" t="str">
        <f>IF(AND(COUNTIFS($J$18:J1845,J1845)=1,AE1845=1),1,"")</f>
        <v/>
      </c>
      <c r="AG1845" s="186">
        <f>IF(C1845="","",IF(AND(COUNTIFS($J$18:J1845,J1845)=1,C1845&lt;&gt;""),1,""))</f>
        <v>1</v>
      </c>
      <c r="AH1845" s="186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214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40</v>
      </c>
      <c r="B1846" s="179">
        <v>2021</v>
      </c>
      <c r="C1846" s="179">
        <v>6</v>
      </c>
      <c r="D1846" s="39" t="str">
        <f t="shared" si="447"/>
        <v>Q1</v>
      </c>
      <c r="E1846" s="13" t="s">
        <v>40</v>
      </c>
      <c r="F1846" s="179">
        <v>2022</v>
      </c>
      <c r="G1846" s="179">
        <v>2</v>
      </c>
      <c r="H1846" s="191"/>
      <c r="I1846" s="39" t="str">
        <f t="shared" si="434"/>
        <v>Q4</v>
      </c>
      <c r="J1846" s="191" t="s">
        <v>1870</v>
      </c>
      <c r="K1846" s="191" t="s">
        <v>1376</v>
      </c>
      <c r="L1846" s="17" t="s">
        <v>78</v>
      </c>
      <c r="M1846" s="13" t="s">
        <v>46</v>
      </c>
      <c r="N1846" s="13">
        <v>1</v>
      </c>
      <c r="O1846" s="13"/>
      <c r="P1846" s="39" t="str">
        <f t="shared" si="435"/>
        <v>MAIN UNIT</v>
      </c>
      <c r="Q1846" s="13" t="s">
        <v>47</v>
      </c>
      <c r="R1846" s="13" t="s">
        <v>48</v>
      </c>
      <c r="S1846" s="13" t="s">
        <v>36</v>
      </c>
      <c r="T1846" s="13" t="s">
        <v>64</v>
      </c>
      <c r="U1846" s="13" t="s">
        <v>65</v>
      </c>
      <c r="V1846" s="13" t="s">
        <v>98</v>
      </c>
      <c r="W1846" s="13" t="s">
        <v>95</v>
      </c>
      <c r="X1846" s="192">
        <v>15000000</v>
      </c>
      <c r="Y1846" s="196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85">
        <f t="shared" si="436"/>
        <v>104526.59999999999</v>
      </c>
      <c r="AD1846" s="141">
        <v>0.1007</v>
      </c>
      <c r="AE1846" s="186">
        <f t="shared" si="437"/>
        <v>0</v>
      </c>
      <c r="AF1846" s="186" t="str">
        <f>IF(AND(COUNTIFS($J$18:J1846,J1846)=1,AE1846=1),1,"")</f>
        <v/>
      </c>
      <c r="AG1846" s="186" t="str">
        <f>IF(C1846="","",IF(AND(COUNTIFS($J$18:J1846,J1846)=1,C1846&lt;&gt;""),1,""))</f>
        <v/>
      </c>
      <c r="AH1846" s="186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214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40</v>
      </c>
      <c r="B1847" s="179">
        <v>2021</v>
      </c>
      <c r="C1847" s="179">
        <v>6</v>
      </c>
      <c r="D1847" s="39" t="str">
        <f t="shared" si="447"/>
        <v>Q1</v>
      </c>
      <c r="E1847" s="13" t="s">
        <v>40</v>
      </c>
      <c r="F1847" s="179">
        <v>2022</v>
      </c>
      <c r="G1847" s="179">
        <v>2</v>
      </c>
      <c r="H1847" s="191"/>
      <c r="I1847" s="39" t="str">
        <f t="shared" si="434"/>
        <v>Q4</v>
      </c>
      <c r="J1847" s="191" t="s">
        <v>1870</v>
      </c>
      <c r="K1847" s="191" t="s">
        <v>1376</v>
      </c>
      <c r="L1847" s="17" t="s">
        <v>54</v>
      </c>
      <c r="M1847" s="13" t="s">
        <v>46</v>
      </c>
      <c r="N1847" s="13">
        <v>1</v>
      </c>
      <c r="O1847" s="13"/>
      <c r="P1847" s="39" t="str">
        <f t="shared" si="435"/>
        <v>MAIN UNIT</v>
      </c>
      <c r="Q1847" s="13" t="s">
        <v>47</v>
      </c>
      <c r="R1847" s="13" t="s">
        <v>48</v>
      </c>
      <c r="S1847" s="13" t="s">
        <v>36</v>
      </c>
      <c r="T1847" s="13" t="s">
        <v>64</v>
      </c>
      <c r="U1847" s="13" t="s">
        <v>65</v>
      </c>
      <c r="V1847" s="13" t="s">
        <v>98</v>
      </c>
      <c r="W1847" s="13" t="s">
        <v>95</v>
      </c>
      <c r="X1847" s="192">
        <v>7689768</v>
      </c>
      <c r="Y1847" s="196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85">
        <f t="shared" si="436"/>
        <v>53585.686921919994</v>
      </c>
      <c r="AD1847" s="141">
        <v>0.1007</v>
      </c>
      <c r="AE1847" s="186">
        <f t="shared" si="437"/>
        <v>0</v>
      </c>
      <c r="AF1847" s="186" t="str">
        <f>IF(AND(COUNTIFS($J$18:J1847,J1847)=1,AE1847=1),1,"")</f>
        <v/>
      </c>
      <c r="AG1847" s="186" t="str">
        <f>IF(C1847="","",IF(AND(COUNTIFS($J$18:J1847,J1847)=1,C1847&lt;&gt;""),1,""))</f>
        <v/>
      </c>
      <c r="AH1847" s="186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214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40</v>
      </c>
      <c r="B1848" s="179">
        <v>2021</v>
      </c>
      <c r="C1848" s="179">
        <v>5</v>
      </c>
      <c r="D1848" s="39" t="str">
        <f t="shared" si="447"/>
        <v>Q1</v>
      </c>
      <c r="E1848" s="13" t="s">
        <v>40</v>
      </c>
      <c r="F1848" s="179">
        <v>2022</v>
      </c>
      <c r="G1848" s="179">
        <v>2</v>
      </c>
      <c r="H1848" s="191"/>
      <c r="I1848" s="39" t="str">
        <f t="shared" si="434"/>
        <v>Q4</v>
      </c>
      <c r="J1848" s="191" t="s">
        <v>1871</v>
      </c>
      <c r="K1848" s="191" t="s">
        <v>1723</v>
      </c>
      <c r="L1848" s="17" t="s">
        <v>54</v>
      </c>
      <c r="M1848" s="13" t="s">
        <v>46</v>
      </c>
      <c r="N1848" s="13">
        <v>1</v>
      </c>
      <c r="O1848" s="13"/>
      <c r="P1848" s="39" t="str">
        <f t="shared" si="435"/>
        <v>MAIN UNIT</v>
      </c>
      <c r="Q1848" s="13" t="s">
        <v>47</v>
      </c>
      <c r="R1848" s="13" t="s">
        <v>48</v>
      </c>
      <c r="S1848" s="13" t="s">
        <v>38</v>
      </c>
      <c r="T1848" s="13" t="s">
        <v>324</v>
      </c>
      <c r="U1848" s="13" t="s">
        <v>136</v>
      </c>
      <c r="V1848" s="13" t="s">
        <v>520</v>
      </c>
      <c r="W1848" s="13" t="s">
        <v>50</v>
      </c>
      <c r="X1848" s="192">
        <v>620000</v>
      </c>
      <c r="Y1848" s="196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85">
        <f t="shared" si="436"/>
        <v>81798.300884955766</v>
      </c>
      <c r="AD1848" s="141">
        <v>0.1222</v>
      </c>
      <c r="AE1848" s="186">
        <f t="shared" si="437"/>
        <v>0</v>
      </c>
      <c r="AF1848" s="186" t="str">
        <f>IF(AND(COUNTIFS($J$18:J1848,J1848)=1,AE1848=1),1,"")</f>
        <v/>
      </c>
      <c r="AG1848" s="186">
        <f>IF(C1848="","",IF(AND(COUNTIFS($J$18:J1848,J1848)=1,C1848&lt;&gt;""),1,""))</f>
        <v>1</v>
      </c>
      <c r="AH1848" s="186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214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40</v>
      </c>
      <c r="B1849" s="179">
        <v>2021</v>
      </c>
      <c r="C1849" s="179">
        <v>9</v>
      </c>
      <c r="D1849" s="39" t="str">
        <f t="shared" si="447"/>
        <v>Q2</v>
      </c>
      <c r="E1849" s="13" t="s">
        <v>40</v>
      </c>
      <c r="F1849" s="179">
        <v>2022</v>
      </c>
      <c r="G1849" s="179">
        <v>2</v>
      </c>
      <c r="H1849" s="191"/>
      <c r="I1849" s="39" t="str">
        <f t="shared" si="434"/>
        <v>Q4</v>
      </c>
      <c r="J1849" s="191" t="s">
        <v>1872</v>
      </c>
      <c r="K1849" s="191" t="s">
        <v>1814</v>
      </c>
      <c r="L1849" s="17" t="s">
        <v>1873</v>
      </c>
      <c r="M1849" s="13" t="s">
        <v>46</v>
      </c>
      <c r="N1849" s="13">
        <v>1</v>
      </c>
      <c r="O1849" s="13"/>
      <c r="P1849" s="39" t="str">
        <f t="shared" si="435"/>
        <v>MAIN UNIT</v>
      </c>
      <c r="Q1849" s="13" t="s">
        <v>47</v>
      </c>
      <c r="R1849" s="13" t="s">
        <v>48</v>
      </c>
      <c r="S1849" s="13" t="s">
        <v>36</v>
      </c>
      <c r="T1849" s="13" t="s">
        <v>64</v>
      </c>
      <c r="U1849" s="13" t="s">
        <v>65</v>
      </c>
      <c r="V1849" s="13" t="s">
        <v>118</v>
      </c>
      <c r="W1849" s="13" t="s">
        <v>95</v>
      </c>
      <c r="X1849" s="192">
        <v>24300000</v>
      </c>
      <c r="Y1849" s="196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85">
        <f t="shared" si="436"/>
        <v>440905.03200000001</v>
      </c>
      <c r="AD1849" s="141">
        <v>0.26219999999999999</v>
      </c>
      <c r="AE1849" s="186">
        <f t="shared" si="437"/>
        <v>0</v>
      </c>
      <c r="AF1849" s="186" t="str">
        <f>IF(AND(COUNTIFS($J$18:J1849,J1849)=1,AE1849=1),1,"")</f>
        <v/>
      </c>
      <c r="AG1849" s="186">
        <f>IF(C1849="","",IF(AND(COUNTIFS($J$18:J1849,J1849)=1,C1849&lt;&gt;""),1,""))</f>
        <v>1</v>
      </c>
      <c r="AH1849" s="186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214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40</v>
      </c>
      <c r="B1850" s="179">
        <v>2021</v>
      </c>
      <c r="C1850" s="179">
        <v>9</v>
      </c>
      <c r="D1850" s="39" t="str">
        <f t="shared" si="447"/>
        <v>Q2</v>
      </c>
      <c r="E1850" s="13" t="s">
        <v>40</v>
      </c>
      <c r="F1850" s="179">
        <v>2022</v>
      </c>
      <c r="G1850" s="179">
        <v>2</v>
      </c>
      <c r="H1850" s="191"/>
      <c r="I1850" s="39" t="str">
        <f t="shared" si="434"/>
        <v>Q4</v>
      </c>
      <c r="J1850" s="191" t="s">
        <v>1874</v>
      </c>
      <c r="K1850" s="191" t="s">
        <v>1875</v>
      </c>
      <c r="L1850" s="17" t="s">
        <v>54</v>
      </c>
      <c r="M1850" s="13" t="s">
        <v>46</v>
      </c>
      <c r="N1850" s="13">
        <v>1</v>
      </c>
      <c r="O1850" s="13"/>
      <c r="P1850" s="39" t="str">
        <f t="shared" si="435"/>
        <v>MAIN UNIT</v>
      </c>
      <c r="Q1850" s="13" t="s">
        <v>47</v>
      </c>
      <c r="R1850" s="13" t="s">
        <v>48</v>
      </c>
      <c r="S1850" s="13" t="s">
        <v>37</v>
      </c>
      <c r="T1850" s="13" t="s">
        <v>56</v>
      </c>
      <c r="U1850" s="13" t="s">
        <v>57</v>
      </c>
      <c r="V1850" s="13" t="s">
        <v>58</v>
      </c>
      <c r="W1850" s="13" t="s">
        <v>50</v>
      </c>
      <c r="X1850" s="192">
        <v>650000</v>
      </c>
      <c r="Y1850" s="196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85">
        <f t="shared" si="436"/>
        <v>106247.96460176991</v>
      </c>
      <c r="AD1850" s="141">
        <v>0.15140000000000001</v>
      </c>
      <c r="AE1850" s="186">
        <f t="shared" si="437"/>
        <v>0</v>
      </c>
      <c r="AF1850" s="186" t="str">
        <f>IF(AND(COUNTIFS($J$18:J1850,J1850)=1,AE1850=1),1,"")</f>
        <v/>
      </c>
      <c r="AG1850" s="186">
        <f>IF(C1850="","",IF(AND(COUNTIFS($J$18:J1850,J1850)=1,C1850&lt;&gt;""),1,""))</f>
        <v>1</v>
      </c>
      <c r="AH1850" s="186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214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40</v>
      </c>
      <c r="B1851" s="179">
        <v>2021</v>
      </c>
      <c r="C1851" s="179">
        <v>9</v>
      </c>
      <c r="D1851" s="39" t="str">
        <f t="shared" si="447"/>
        <v>Q2</v>
      </c>
      <c r="E1851" s="13" t="s">
        <v>40</v>
      </c>
      <c r="F1851" s="179">
        <v>2022</v>
      </c>
      <c r="G1851" s="179">
        <v>2</v>
      </c>
      <c r="H1851" s="191"/>
      <c r="I1851" s="39" t="str">
        <f t="shared" si="434"/>
        <v>Q4</v>
      </c>
      <c r="J1851" s="191" t="s">
        <v>1874</v>
      </c>
      <c r="K1851" s="191" t="s">
        <v>1875</v>
      </c>
      <c r="L1851" s="17" t="s">
        <v>54</v>
      </c>
      <c r="M1851" s="13" t="s">
        <v>46</v>
      </c>
      <c r="N1851" s="13">
        <v>1</v>
      </c>
      <c r="O1851" s="13"/>
      <c r="P1851" s="39" t="str">
        <f t="shared" si="435"/>
        <v>MAIN UNIT</v>
      </c>
      <c r="Q1851" s="13" t="s">
        <v>47</v>
      </c>
      <c r="R1851" s="13" t="s">
        <v>48</v>
      </c>
      <c r="S1851" s="13" t="s">
        <v>37</v>
      </c>
      <c r="T1851" s="13" t="s">
        <v>56</v>
      </c>
      <c r="U1851" s="13" t="s">
        <v>57</v>
      </c>
      <c r="V1851" s="13" t="s">
        <v>58</v>
      </c>
      <c r="W1851" s="13" t="s">
        <v>50</v>
      </c>
      <c r="X1851" s="192">
        <v>650000</v>
      </c>
      <c r="Y1851" s="196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85">
        <f t="shared" si="436"/>
        <v>106247.96460176991</v>
      </c>
      <c r="AD1851" s="141">
        <v>0.15140000000000001</v>
      </c>
      <c r="AE1851" s="186">
        <f t="shared" si="437"/>
        <v>0</v>
      </c>
      <c r="AF1851" s="186" t="str">
        <f>IF(AND(COUNTIFS($J$18:J1851,J1851)=1,AE1851=1),1,"")</f>
        <v/>
      </c>
      <c r="AG1851" s="186" t="str">
        <f>IF(C1851="","",IF(AND(COUNTIFS($J$18:J1851,J1851)=1,C1851&lt;&gt;""),1,""))</f>
        <v/>
      </c>
      <c r="AH1851" s="186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214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40</v>
      </c>
      <c r="B1852" s="179">
        <v>2021</v>
      </c>
      <c r="C1852" s="179">
        <v>9</v>
      </c>
      <c r="D1852" s="39" t="str">
        <f t="shared" si="447"/>
        <v>Q2</v>
      </c>
      <c r="E1852" s="13" t="s">
        <v>40</v>
      </c>
      <c r="F1852" s="179">
        <v>2022</v>
      </c>
      <c r="G1852" s="179">
        <v>2</v>
      </c>
      <c r="H1852" s="191"/>
      <c r="I1852" s="39" t="str">
        <f t="shared" si="434"/>
        <v>Q4</v>
      </c>
      <c r="J1852" s="191" t="s">
        <v>1874</v>
      </c>
      <c r="K1852" s="191" t="s">
        <v>1875</v>
      </c>
      <c r="L1852" s="17" t="s">
        <v>54</v>
      </c>
      <c r="M1852" s="13" t="s">
        <v>46</v>
      </c>
      <c r="N1852" s="13">
        <v>1</v>
      </c>
      <c r="O1852" s="13"/>
      <c r="P1852" s="39" t="str">
        <f t="shared" si="435"/>
        <v>MAIN UNIT</v>
      </c>
      <c r="Q1852" s="13" t="s">
        <v>47</v>
      </c>
      <c r="R1852" s="13" t="s">
        <v>48</v>
      </c>
      <c r="S1852" s="13" t="s">
        <v>37</v>
      </c>
      <c r="T1852" s="13" t="s">
        <v>56</v>
      </c>
      <c r="U1852" s="13" t="s">
        <v>57</v>
      </c>
      <c r="V1852" s="13" t="s">
        <v>58</v>
      </c>
      <c r="W1852" s="13" t="s">
        <v>50</v>
      </c>
      <c r="X1852" s="192">
        <v>650000</v>
      </c>
      <c r="Y1852" s="196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85">
        <f t="shared" si="436"/>
        <v>106247.96460176991</v>
      </c>
      <c r="AD1852" s="141">
        <v>0.15140000000000001</v>
      </c>
      <c r="AE1852" s="186">
        <f t="shared" si="437"/>
        <v>0</v>
      </c>
      <c r="AF1852" s="186" t="str">
        <f>IF(AND(COUNTIFS($J$18:J1852,J1852)=1,AE1852=1),1,"")</f>
        <v/>
      </c>
      <c r="AG1852" s="186" t="str">
        <f>IF(C1852="","",IF(AND(COUNTIFS($J$18:J1852,J1852)=1,C1852&lt;&gt;""),1,""))</f>
        <v/>
      </c>
      <c r="AH1852" s="186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214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40</v>
      </c>
      <c r="B1853" s="179">
        <v>2021</v>
      </c>
      <c r="C1853" s="179">
        <v>9</v>
      </c>
      <c r="D1853" s="39" t="str">
        <f t="shared" si="447"/>
        <v>Q2</v>
      </c>
      <c r="E1853" s="13" t="s">
        <v>40</v>
      </c>
      <c r="F1853" s="179">
        <v>2022</v>
      </c>
      <c r="G1853" s="179">
        <v>2</v>
      </c>
      <c r="H1853" s="191"/>
      <c r="I1853" s="39" t="str">
        <f t="shared" si="434"/>
        <v>Q4</v>
      </c>
      <c r="J1853" s="191" t="s">
        <v>1874</v>
      </c>
      <c r="K1853" s="191" t="s">
        <v>1875</v>
      </c>
      <c r="L1853" s="17" t="s">
        <v>78</v>
      </c>
      <c r="M1853" s="13" t="s">
        <v>46</v>
      </c>
      <c r="N1853" s="13">
        <v>1</v>
      </c>
      <c r="O1853" s="13"/>
      <c r="P1853" s="39" t="str">
        <f t="shared" si="435"/>
        <v>MAIN UNIT</v>
      </c>
      <c r="Q1853" s="13" t="s">
        <v>47</v>
      </c>
      <c r="R1853" s="13" t="s">
        <v>48</v>
      </c>
      <c r="S1853" s="13" t="s">
        <v>37</v>
      </c>
      <c r="T1853" s="13" t="s">
        <v>56</v>
      </c>
      <c r="U1853" s="13" t="s">
        <v>57</v>
      </c>
      <c r="V1853" s="13" t="s">
        <v>58</v>
      </c>
      <c r="W1853" s="13" t="s">
        <v>50</v>
      </c>
      <c r="X1853" s="192">
        <v>910000</v>
      </c>
      <c r="Y1853" s="196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85">
        <f t="shared" si="436"/>
        <v>148747.15044247787</v>
      </c>
      <c r="AD1853" s="141">
        <v>0.15140000000000001</v>
      </c>
      <c r="AE1853" s="186">
        <f t="shared" si="437"/>
        <v>0</v>
      </c>
      <c r="AF1853" s="186" t="str">
        <f>IF(AND(COUNTIFS($J$18:J1853,J1853)=1,AE1853=1),1,"")</f>
        <v/>
      </c>
      <c r="AG1853" s="186" t="str">
        <f>IF(C1853="","",IF(AND(COUNTIFS($J$18:J1853,J1853)=1,C1853&lt;&gt;""),1,""))</f>
        <v/>
      </c>
      <c r="AH1853" s="186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214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40</v>
      </c>
      <c r="B1854" s="179">
        <v>2021</v>
      </c>
      <c r="C1854" s="179">
        <v>9</v>
      </c>
      <c r="D1854" s="39" t="str">
        <f t="shared" si="447"/>
        <v>Q2</v>
      </c>
      <c r="E1854" s="13" t="s">
        <v>40</v>
      </c>
      <c r="F1854" s="179">
        <v>2022</v>
      </c>
      <c r="G1854" s="179">
        <v>2</v>
      </c>
      <c r="H1854" s="191"/>
      <c r="I1854" s="39" t="str">
        <f t="shared" si="434"/>
        <v>Q4</v>
      </c>
      <c r="J1854" s="191" t="s">
        <v>1876</v>
      </c>
      <c r="K1854" s="191" t="s">
        <v>1877</v>
      </c>
      <c r="L1854" s="17" t="s">
        <v>78</v>
      </c>
      <c r="M1854" s="13" t="s">
        <v>46</v>
      </c>
      <c r="N1854" s="13">
        <v>1</v>
      </c>
      <c r="O1854" s="13"/>
      <c r="P1854" s="39" t="str">
        <f t="shared" si="435"/>
        <v>MAIN UNIT</v>
      </c>
      <c r="Q1854" s="13" t="s">
        <v>47</v>
      </c>
      <c r="R1854" s="13" t="s">
        <v>48</v>
      </c>
      <c r="S1854" s="13" t="s">
        <v>36</v>
      </c>
      <c r="T1854" s="13" t="s">
        <v>64</v>
      </c>
      <c r="U1854" s="13" t="s">
        <v>65</v>
      </c>
      <c r="V1854" s="13" t="s">
        <v>108</v>
      </c>
      <c r="W1854" s="13" t="s">
        <v>50</v>
      </c>
      <c r="X1854" s="192">
        <v>1310000</v>
      </c>
      <c r="Y1854" s="196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85">
        <f t="shared" si="436"/>
        <v>285271.62831858406</v>
      </c>
      <c r="AD1854" s="141">
        <v>0.20169999999999999</v>
      </c>
      <c r="AE1854" s="186">
        <f t="shared" si="437"/>
        <v>0</v>
      </c>
      <c r="AF1854" s="186" t="str">
        <f>IF(AND(COUNTIFS($J$18:J1854,J1854)=1,AE1854=1),1,"")</f>
        <v/>
      </c>
      <c r="AG1854" s="186">
        <f>IF(C1854="","",IF(AND(COUNTIFS($J$18:J1854,J1854)=1,C1854&lt;&gt;""),1,""))</f>
        <v>1</v>
      </c>
      <c r="AH1854" s="186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214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6.4">
      <c r="A1855" s="13" t="s">
        <v>40</v>
      </c>
      <c r="B1855" s="179">
        <v>2021</v>
      </c>
      <c r="C1855" s="179">
        <v>11</v>
      </c>
      <c r="D1855" s="39" t="str">
        <f t="shared" si="447"/>
        <v>Q3</v>
      </c>
      <c r="E1855" s="13" t="s">
        <v>40</v>
      </c>
      <c r="F1855" s="179">
        <v>2022</v>
      </c>
      <c r="G1855" s="179">
        <v>2</v>
      </c>
      <c r="H1855" s="191"/>
      <c r="I1855" s="39" t="str">
        <f t="shared" si="434"/>
        <v>Q4</v>
      </c>
      <c r="J1855" s="191" t="s">
        <v>1878</v>
      </c>
      <c r="K1855" s="191" t="s">
        <v>53</v>
      </c>
      <c r="L1855" s="17" t="s">
        <v>1879</v>
      </c>
      <c r="M1855" s="13" t="s">
        <v>352</v>
      </c>
      <c r="N1855" s="13">
        <v>0</v>
      </c>
      <c r="O1855" s="13">
        <v>1</v>
      </c>
      <c r="P1855" s="39" t="str">
        <f t="shared" si="435"/>
        <v>SERVICE/ PARTS</v>
      </c>
      <c r="Q1855" s="13" t="s">
        <v>47</v>
      </c>
      <c r="R1855" s="13" t="s">
        <v>48</v>
      </c>
      <c r="S1855" s="13" t="s">
        <v>37</v>
      </c>
      <c r="T1855" s="13" t="s">
        <v>56</v>
      </c>
      <c r="U1855" s="13" t="s">
        <v>57</v>
      </c>
      <c r="V1855" s="13" t="s">
        <v>58</v>
      </c>
      <c r="W1855" s="13" t="s">
        <v>50</v>
      </c>
      <c r="X1855" s="192">
        <v>6175</v>
      </c>
      <c r="Y1855" s="196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85">
        <f t="shared" si="436"/>
        <v>1190.6930088495576</v>
      </c>
      <c r="AD1855" s="141">
        <v>0.17860000000000001</v>
      </c>
      <c r="AE1855" s="186">
        <f t="shared" si="437"/>
        <v>0</v>
      </c>
      <c r="AF1855" s="186" t="str">
        <f>IF(AND(COUNTIFS($J$18:J1855,J1855)=1,AE1855=1),1,"")</f>
        <v/>
      </c>
      <c r="AG1855" s="186">
        <f>IF(C1855="","",IF(AND(COUNTIFS($J$18:J1855,J1855)=1,C1855&lt;&gt;""),1,""))</f>
        <v>1</v>
      </c>
      <c r="AH1855" s="186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214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6.4">
      <c r="A1856" s="13" t="s">
        <v>40</v>
      </c>
      <c r="B1856" s="179">
        <v>2021</v>
      </c>
      <c r="C1856" s="179">
        <v>11</v>
      </c>
      <c r="D1856" s="39" t="str">
        <f t="shared" si="447"/>
        <v>Q3</v>
      </c>
      <c r="E1856" s="13" t="s">
        <v>40</v>
      </c>
      <c r="F1856" s="179">
        <v>2022</v>
      </c>
      <c r="G1856" s="179">
        <v>2</v>
      </c>
      <c r="H1856" s="191"/>
      <c r="I1856" s="39" t="str">
        <f t="shared" si="434"/>
        <v>Q4</v>
      </c>
      <c r="J1856" s="191" t="s">
        <v>1878</v>
      </c>
      <c r="K1856" s="191" t="s">
        <v>53</v>
      </c>
      <c r="L1856" s="17" t="s">
        <v>1879</v>
      </c>
      <c r="M1856" s="13" t="s">
        <v>352</v>
      </c>
      <c r="N1856" s="13">
        <v>0</v>
      </c>
      <c r="O1856" s="13">
        <v>1</v>
      </c>
      <c r="P1856" s="39" t="str">
        <f t="shared" si="435"/>
        <v>SERVICE/ PARTS</v>
      </c>
      <c r="Q1856" s="13" t="s">
        <v>47</v>
      </c>
      <c r="R1856" s="13" t="s">
        <v>48</v>
      </c>
      <c r="S1856" s="13" t="s">
        <v>37</v>
      </c>
      <c r="T1856" s="13" t="s">
        <v>56</v>
      </c>
      <c r="U1856" s="13" t="s">
        <v>57</v>
      </c>
      <c r="V1856" s="13" t="s">
        <v>58</v>
      </c>
      <c r="W1856" s="13" t="s">
        <v>50</v>
      </c>
      <c r="X1856" s="192">
        <v>6175</v>
      </c>
      <c r="Y1856" s="196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85">
        <f t="shared" si="436"/>
        <v>1190.6930088495576</v>
      </c>
      <c r="AD1856" s="141">
        <v>0.17860000000000001</v>
      </c>
      <c r="AE1856" s="186">
        <f t="shared" si="437"/>
        <v>0</v>
      </c>
      <c r="AF1856" s="186" t="str">
        <f>IF(AND(COUNTIFS($J$18:J1856,J1856)=1,AE1856=1),1,"")</f>
        <v/>
      </c>
      <c r="AG1856" s="186" t="str">
        <f>IF(C1856="","",IF(AND(COUNTIFS($J$18:J1856,J1856)=1,C1856&lt;&gt;""),1,""))</f>
        <v/>
      </c>
      <c r="AH1856" s="186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214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6.4">
      <c r="A1857" s="13" t="s">
        <v>40</v>
      </c>
      <c r="B1857" s="179">
        <v>2021</v>
      </c>
      <c r="C1857" s="179">
        <v>11</v>
      </c>
      <c r="D1857" s="39" t="str">
        <f t="shared" si="447"/>
        <v>Q3</v>
      </c>
      <c r="E1857" s="13" t="s">
        <v>40</v>
      </c>
      <c r="F1857" s="179">
        <v>2022</v>
      </c>
      <c r="G1857" s="179">
        <v>2</v>
      </c>
      <c r="H1857" s="191"/>
      <c r="I1857" s="39" t="str">
        <f t="shared" si="434"/>
        <v>Q4</v>
      </c>
      <c r="J1857" s="191" t="s">
        <v>1878</v>
      </c>
      <c r="K1857" s="191" t="s">
        <v>53</v>
      </c>
      <c r="L1857" s="17" t="s">
        <v>1879</v>
      </c>
      <c r="M1857" s="13" t="s">
        <v>352</v>
      </c>
      <c r="N1857" s="13">
        <v>0</v>
      </c>
      <c r="O1857" s="13">
        <v>1</v>
      </c>
      <c r="P1857" s="39" t="str">
        <f t="shared" si="435"/>
        <v>SERVICE/ PARTS</v>
      </c>
      <c r="Q1857" s="13" t="s">
        <v>47</v>
      </c>
      <c r="R1857" s="13" t="s">
        <v>48</v>
      </c>
      <c r="S1857" s="13" t="s">
        <v>37</v>
      </c>
      <c r="T1857" s="13" t="s">
        <v>56</v>
      </c>
      <c r="U1857" s="13" t="s">
        <v>57</v>
      </c>
      <c r="V1857" s="13" t="s">
        <v>58</v>
      </c>
      <c r="W1857" s="13" t="s">
        <v>50</v>
      </c>
      <c r="X1857" s="192">
        <v>6175</v>
      </c>
      <c r="Y1857" s="196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85">
        <f t="shared" si="436"/>
        <v>1190.6930088495576</v>
      </c>
      <c r="AD1857" s="141">
        <v>0.17860000000000001</v>
      </c>
      <c r="AE1857" s="186">
        <f t="shared" si="437"/>
        <v>0</v>
      </c>
      <c r="AF1857" s="186" t="str">
        <f>IF(AND(COUNTIFS($J$18:J1857,J1857)=1,AE1857=1),1,"")</f>
        <v/>
      </c>
      <c r="AG1857" s="186" t="str">
        <f>IF(C1857="","",IF(AND(COUNTIFS($J$18:J1857,J1857)=1,C1857&lt;&gt;""),1,""))</f>
        <v/>
      </c>
      <c r="AH1857" s="186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214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6.4">
      <c r="A1858" s="13" t="s">
        <v>40</v>
      </c>
      <c r="B1858" s="179">
        <v>2021</v>
      </c>
      <c r="C1858" s="179">
        <v>11</v>
      </c>
      <c r="D1858" s="39" t="str">
        <f t="shared" si="447"/>
        <v>Q3</v>
      </c>
      <c r="E1858" s="13" t="s">
        <v>40</v>
      </c>
      <c r="F1858" s="179">
        <v>2022</v>
      </c>
      <c r="G1858" s="179">
        <v>2</v>
      </c>
      <c r="H1858" s="191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1" t="s">
        <v>1878</v>
      </c>
      <c r="K1858" s="191" t="s">
        <v>53</v>
      </c>
      <c r="L1858" s="17" t="s">
        <v>1879</v>
      </c>
      <c r="M1858" s="13" t="s">
        <v>352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47</v>
      </c>
      <c r="R1858" s="13" t="s">
        <v>48</v>
      </c>
      <c r="S1858" s="13" t="s">
        <v>37</v>
      </c>
      <c r="T1858" s="13" t="s">
        <v>56</v>
      </c>
      <c r="U1858" s="13" t="s">
        <v>57</v>
      </c>
      <c r="V1858" s="13" t="s">
        <v>58</v>
      </c>
      <c r="W1858" s="13" t="s">
        <v>50</v>
      </c>
      <c r="X1858" s="192">
        <v>6175</v>
      </c>
      <c r="Y1858" s="196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85">
        <f t="shared" ref="AC1858:AC1921" si="452">IF(R1858&lt;&gt;"",AB1858*AD1858,"")</f>
        <v>1190.6930088495576</v>
      </c>
      <c r="AD1858" s="141">
        <v>0.17860000000000001</v>
      </c>
      <c r="AE1858" s="186">
        <f t="shared" ref="AE1858:AE1921" si="453">IF(Q1858="","",IF(Q1858="Yes",1,0))</f>
        <v>0</v>
      </c>
      <c r="AF1858" s="186" t="str">
        <f>IF(AND(COUNTIFS($J$18:J1858,J1858)=1,AE1858=1),1,"")</f>
        <v/>
      </c>
      <c r="AG1858" s="186" t="str">
        <f>IF(C1858="","",IF(AND(COUNTIFS($J$18:J1858,J1858)=1,C1858&lt;&gt;""),1,""))</f>
        <v/>
      </c>
      <c r="AH1858" s="186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214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6.4">
      <c r="A1859" s="13" t="s">
        <v>40</v>
      </c>
      <c r="B1859" s="179">
        <v>2021</v>
      </c>
      <c r="C1859" s="179">
        <v>11</v>
      </c>
      <c r="D1859" s="39" t="str">
        <f t="shared" si="447"/>
        <v>Q3</v>
      </c>
      <c r="E1859" s="13" t="s">
        <v>40</v>
      </c>
      <c r="F1859" s="179">
        <v>2022</v>
      </c>
      <c r="G1859" s="179">
        <v>2</v>
      </c>
      <c r="H1859" s="191"/>
      <c r="I1859" s="39" t="str">
        <f t="shared" si="450"/>
        <v>Q4</v>
      </c>
      <c r="J1859" s="191" t="s">
        <v>1878</v>
      </c>
      <c r="K1859" s="191" t="s">
        <v>53</v>
      </c>
      <c r="L1859" s="17" t="s">
        <v>1879</v>
      </c>
      <c r="M1859" s="13" t="s">
        <v>352</v>
      </c>
      <c r="N1859" s="13">
        <v>0</v>
      </c>
      <c r="O1859" s="13">
        <v>1</v>
      </c>
      <c r="P1859" s="39" t="str">
        <f t="shared" si="451"/>
        <v>SERVICE/ PARTS</v>
      </c>
      <c r="Q1859" s="13" t="s">
        <v>47</v>
      </c>
      <c r="R1859" s="13" t="s">
        <v>48</v>
      </c>
      <c r="S1859" s="13" t="s">
        <v>37</v>
      </c>
      <c r="T1859" s="13" t="s">
        <v>56</v>
      </c>
      <c r="U1859" s="13" t="s">
        <v>57</v>
      </c>
      <c r="V1859" s="13" t="s">
        <v>58</v>
      </c>
      <c r="W1859" s="13" t="s">
        <v>50</v>
      </c>
      <c r="X1859" s="192">
        <v>6175</v>
      </c>
      <c r="Y1859" s="196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85">
        <f t="shared" si="452"/>
        <v>1190.6930088495576</v>
      </c>
      <c r="AD1859" s="141">
        <v>0.17860000000000001</v>
      </c>
      <c r="AE1859" s="186">
        <f t="shared" si="453"/>
        <v>0</v>
      </c>
      <c r="AF1859" s="186" t="str">
        <f>IF(AND(COUNTIFS($J$18:J1859,J1859)=1,AE1859=1),1,"")</f>
        <v/>
      </c>
      <c r="AG1859" s="186" t="str">
        <f>IF(C1859="","",IF(AND(COUNTIFS($J$18:J1859,J1859)=1,C1859&lt;&gt;""),1,""))</f>
        <v/>
      </c>
      <c r="AH1859" s="186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214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6.4">
      <c r="A1860" s="13" t="s">
        <v>40</v>
      </c>
      <c r="B1860" s="179">
        <v>2021</v>
      </c>
      <c r="C1860" s="179">
        <v>11</v>
      </c>
      <c r="D1860" s="39" t="str">
        <f t="shared" si="447"/>
        <v>Q3</v>
      </c>
      <c r="E1860" s="13" t="s">
        <v>40</v>
      </c>
      <c r="F1860" s="179">
        <v>2022</v>
      </c>
      <c r="G1860" s="179">
        <v>2</v>
      </c>
      <c r="H1860" s="191"/>
      <c r="I1860" s="39" t="str">
        <f t="shared" si="450"/>
        <v>Q4</v>
      </c>
      <c r="J1860" s="191" t="s">
        <v>1878</v>
      </c>
      <c r="K1860" s="191" t="s">
        <v>53</v>
      </c>
      <c r="L1860" s="17" t="s">
        <v>1879</v>
      </c>
      <c r="M1860" s="13" t="s">
        <v>352</v>
      </c>
      <c r="N1860" s="13">
        <v>0</v>
      </c>
      <c r="O1860" s="13">
        <v>1</v>
      </c>
      <c r="P1860" s="39" t="str">
        <f t="shared" si="451"/>
        <v>SERVICE/ PARTS</v>
      </c>
      <c r="Q1860" s="13" t="s">
        <v>47</v>
      </c>
      <c r="R1860" s="13" t="s">
        <v>48</v>
      </c>
      <c r="S1860" s="13" t="s">
        <v>37</v>
      </c>
      <c r="T1860" s="13" t="s">
        <v>56</v>
      </c>
      <c r="U1860" s="13" t="s">
        <v>57</v>
      </c>
      <c r="V1860" s="13" t="s">
        <v>58</v>
      </c>
      <c r="W1860" s="13" t="s">
        <v>50</v>
      </c>
      <c r="X1860" s="192">
        <v>6175</v>
      </c>
      <c r="Y1860" s="196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85">
        <f t="shared" si="452"/>
        <v>1190.6930088495576</v>
      </c>
      <c r="AD1860" s="141">
        <v>0.17860000000000001</v>
      </c>
      <c r="AE1860" s="186">
        <f t="shared" si="453"/>
        <v>0</v>
      </c>
      <c r="AF1860" s="186" t="str">
        <f>IF(AND(COUNTIFS($J$18:J1860,J1860)=1,AE1860=1),1,"")</f>
        <v/>
      </c>
      <c r="AG1860" s="186" t="str">
        <f>IF(C1860="","",IF(AND(COUNTIFS($J$18:J1860,J1860)=1,C1860&lt;&gt;""),1,""))</f>
        <v/>
      </c>
      <c r="AH1860" s="186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214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6.4">
      <c r="A1861" s="13" t="s">
        <v>40</v>
      </c>
      <c r="B1861" s="179">
        <v>2021</v>
      </c>
      <c r="C1861" s="179">
        <v>11</v>
      </c>
      <c r="D1861" s="39" t="str">
        <f t="shared" si="447"/>
        <v>Q3</v>
      </c>
      <c r="E1861" s="13" t="s">
        <v>40</v>
      </c>
      <c r="F1861" s="179">
        <v>2022</v>
      </c>
      <c r="G1861" s="179">
        <v>2</v>
      </c>
      <c r="H1861" s="191"/>
      <c r="I1861" s="39" t="str">
        <f t="shared" si="450"/>
        <v>Q4</v>
      </c>
      <c r="J1861" s="191" t="s">
        <v>1878</v>
      </c>
      <c r="K1861" s="191" t="s">
        <v>53</v>
      </c>
      <c r="L1861" s="17" t="s">
        <v>1880</v>
      </c>
      <c r="M1861" s="13" t="s">
        <v>352</v>
      </c>
      <c r="N1861" s="13">
        <v>0</v>
      </c>
      <c r="O1861" s="13">
        <v>1</v>
      </c>
      <c r="P1861" s="39" t="str">
        <f t="shared" si="451"/>
        <v>SERVICE/ PARTS</v>
      </c>
      <c r="Q1861" s="13" t="s">
        <v>47</v>
      </c>
      <c r="R1861" s="13" t="s">
        <v>48</v>
      </c>
      <c r="S1861" s="13" t="s">
        <v>37</v>
      </c>
      <c r="T1861" s="13" t="s">
        <v>56</v>
      </c>
      <c r="U1861" s="13" t="s">
        <v>57</v>
      </c>
      <c r="V1861" s="13" t="s">
        <v>58</v>
      </c>
      <c r="W1861" s="13" t="s">
        <v>50</v>
      </c>
      <c r="X1861" s="192">
        <v>7505</v>
      </c>
      <c r="Y1861" s="196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85">
        <f t="shared" si="452"/>
        <v>1447.1499646017701</v>
      </c>
      <c r="AD1861" s="141">
        <v>0.17860000000000001</v>
      </c>
      <c r="AE1861" s="186">
        <f t="shared" si="453"/>
        <v>0</v>
      </c>
      <c r="AF1861" s="186" t="str">
        <f>IF(AND(COUNTIFS($J$18:J1861,J1861)=1,AE1861=1),1,"")</f>
        <v/>
      </c>
      <c r="AG1861" s="186" t="str">
        <f>IF(C1861="","",IF(AND(COUNTIFS($J$18:J1861,J1861)=1,C1861&lt;&gt;""),1,""))</f>
        <v/>
      </c>
      <c r="AH1861" s="186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214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6.4">
      <c r="A1862" s="13" t="s">
        <v>40</v>
      </c>
      <c r="B1862" s="179">
        <v>2021</v>
      </c>
      <c r="C1862" s="179">
        <v>11</v>
      </c>
      <c r="D1862" s="39" t="str">
        <f t="shared" si="447"/>
        <v>Q3</v>
      </c>
      <c r="E1862" s="13" t="s">
        <v>40</v>
      </c>
      <c r="F1862" s="179">
        <v>2022</v>
      </c>
      <c r="G1862" s="179">
        <v>2</v>
      </c>
      <c r="H1862" s="191"/>
      <c r="I1862" s="39" t="str">
        <f t="shared" si="450"/>
        <v>Q4</v>
      </c>
      <c r="J1862" s="191" t="s">
        <v>1878</v>
      </c>
      <c r="K1862" s="191" t="s">
        <v>53</v>
      </c>
      <c r="L1862" s="17" t="s">
        <v>1880</v>
      </c>
      <c r="M1862" s="13" t="s">
        <v>352</v>
      </c>
      <c r="N1862" s="13">
        <v>0</v>
      </c>
      <c r="O1862" s="13">
        <v>1</v>
      </c>
      <c r="P1862" s="39" t="str">
        <f t="shared" si="451"/>
        <v>SERVICE/ PARTS</v>
      </c>
      <c r="Q1862" s="13" t="s">
        <v>47</v>
      </c>
      <c r="R1862" s="13" t="s">
        <v>48</v>
      </c>
      <c r="S1862" s="13" t="s">
        <v>37</v>
      </c>
      <c r="T1862" s="13" t="s">
        <v>56</v>
      </c>
      <c r="U1862" s="13" t="s">
        <v>57</v>
      </c>
      <c r="V1862" s="13" t="s">
        <v>58</v>
      </c>
      <c r="W1862" s="13" t="s">
        <v>50</v>
      </c>
      <c r="X1862" s="192">
        <v>7505</v>
      </c>
      <c r="Y1862" s="196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85">
        <f t="shared" si="452"/>
        <v>1447.1499646017701</v>
      </c>
      <c r="AD1862" s="141">
        <v>0.17860000000000001</v>
      </c>
      <c r="AE1862" s="186">
        <f t="shared" si="453"/>
        <v>0</v>
      </c>
      <c r="AF1862" s="186" t="str">
        <f>IF(AND(COUNTIFS($J$18:J1862,J1862)=1,AE1862=1),1,"")</f>
        <v/>
      </c>
      <c r="AG1862" s="186" t="str">
        <f>IF(C1862="","",IF(AND(COUNTIFS($J$18:J1862,J1862)=1,C1862&lt;&gt;""),1,""))</f>
        <v/>
      </c>
      <c r="AH1862" s="186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214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40</v>
      </c>
      <c r="B1863" s="179">
        <v>2021</v>
      </c>
      <c r="C1863" s="179">
        <v>11</v>
      </c>
      <c r="D1863" s="39" t="str">
        <f t="shared" si="447"/>
        <v>Q3</v>
      </c>
      <c r="E1863" s="13" t="s">
        <v>40</v>
      </c>
      <c r="F1863" s="179">
        <v>2022</v>
      </c>
      <c r="G1863" s="179">
        <v>2</v>
      </c>
      <c r="H1863" s="191"/>
      <c r="I1863" s="39" t="str">
        <f t="shared" si="450"/>
        <v>Q4</v>
      </c>
      <c r="J1863" s="191" t="s">
        <v>1881</v>
      </c>
      <c r="K1863" s="191" t="s">
        <v>1882</v>
      </c>
      <c r="L1863" s="17" t="s">
        <v>78</v>
      </c>
      <c r="M1863" s="13" t="s">
        <v>46</v>
      </c>
      <c r="N1863" s="13">
        <v>1</v>
      </c>
      <c r="O1863" s="13"/>
      <c r="P1863" s="39" t="str">
        <f t="shared" si="451"/>
        <v>MAIN UNIT</v>
      </c>
      <c r="Q1863" s="13" t="s">
        <v>47</v>
      </c>
      <c r="R1863" s="13" t="s">
        <v>48</v>
      </c>
      <c r="S1863" s="13" t="s">
        <v>36</v>
      </c>
      <c r="T1863" s="13" t="s">
        <v>64</v>
      </c>
      <c r="U1863" s="13" t="s">
        <v>65</v>
      </c>
      <c r="V1863" s="13" t="s">
        <v>1321</v>
      </c>
      <c r="W1863" s="13" t="s">
        <v>95</v>
      </c>
      <c r="X1863" s="192">
        <v>14500000</v>
      </c>
      <c r="Y1863" s="196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85">
        <f t="shared" si="452"/>
        <v>142683.47999999998</v>
      </c>
      <c r="AD1863" s="141">
        <v>0.14219999999999999</v>
      </c>
      <c r="AE1863" s="186">
        <f t="shared" si="453"/>
        <v>0</v>
      </c>
      <c r="AF1863" s="186" t="str">
        <f>IF(AND(COUNTIFS($J$18:J1863,J1863)=1,AE1863=1),1,"")</f>
        <v/>
      </c>
      <c r="AG1863" s="186">
        <f>IF(C1863="","",IF(AND(COUNTIFS($J$18:J1863,J1863)=1,C1863&lt;&gt;""),1,""))</f>
        <v>1</v>
      </c>
      <c r="AH1863" s="186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214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40</v>
      </c>
      <c r="B1864" s="179">
        <v>2021</v>
      </c>
      <c r="C1864" s="179">
        <v>11</v>
      </c>
      <c r="D1864" s="39" t="str">
        <f t="shared" si="447"/>
        <v>Q3</v>
      </c>
      <c r="E1864" s="13" t="s">
        <v>40</v>
      </c>
      <c r="F1864" s="179">
        <v>2022</v>
      </c>
      <c r="G1864" s="179">
        <v>2</v>
      </c>
      <c r="H1864" s="191"/>
      <c r="I1864" s="39" t="str">
        <f t="shared" si="450"/>
        <v>Q4</v>
      </c>
      <c r="J1864" s="191" t="s">
        <v>1881</v>
      </c>
      <c r="K1864" s="191" t="s">
        <v>1882</v>
      </c>
      <c r="L1864" s="17" t="s">
        <v>78</v>
      </c>
      <c r="M1864" s="13" t="s">
        <v>46</v>
      </c>
      <c r="N1864" s="13">
        <v>1</v>
      </c>
      <c r="O1864" s="13"/>
      <c r="P1864" s="39" t="str">
        <f t="shared" si="451"/>
        <v>MAIN UNIT</v>
      </c>
      <c r="Q1864" s="13" t="s">
        <v>47</v>
      </c>
      <c r="R1864" s="13" t="s">
        <v>48</v>
      </c>
      <c r="S1864" s="13" t="s">
        <v>36</v>
      </c>
      <c r="T1864" s="13" t="s">
        <v>64</v>
      </c>
      <c r="U1864" s="13" t="s">
        <v>65</v>
      </c>
      <c r="V1864" s="13" t="s">
        <v>1321</v>
      </c>
      <c r="W1864" s="13" t="s">
        <v>95</v>
      </c>
      <c r="X1864" s="192">
        <v>14500000</v>
      </c>
      <c r="Y1864" s="196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85">
        <f t="shared" si="452"/>
        <v>142683.47999999998</v>
      </c>
      <c r="AD1864" s="141">
        <v>0.14219999999999999</v>
      </c>
      <c r="AE1864" s="186">
        <f t="shared" si="453"/>
        <v>0</v>
      </c>
      <c r="AF1864" s="186" t="str">
        <f>IF(AND(COUNTIFS($J$18:J1864,J1864)=1,AE1864=1),1,"")</f>
        <v/>
      </c>
      <c r="AG1864" s="186" t="str">
        <f>IF(C1864="","",IF(AND(COUNTIFS($J$18:J1864,J1864)=1,C1864&lt;&gt;""),1,""))</f>
        <v/>
      </c>
      <c r="AH1864" s="186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214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40</v>
      </c>
      <c r="B1865" s="179">
        <v>2021</v>
      </c>
      <c r="C1865" s="179">
        <v>11</v>
      </c>
      <c r="D1865" s="39" t="str">
        <f t="shared" si="447"/>
        <v>Q3</v>
      </c>
      <c r="E1865" s="13" t="s">
        <v>40</v>
      </c>
      <c r="F1865" s="179">
        <v>2022</v>
      </c>
      <c r="G1865" s="179">
        <v>2</v>
      </c>
      <c r="H1865" s="191"/>
      <c r="I1865" s="39" t="str">
        <f t="shared" si="450"/>
        <v>Q4</v>
      </c>
      <c r="J1865" s="191" t="s">
        <v>1881</v>
      </c>
      <c r="K1865" s="191" t="s">
        <v>1882</v>
      </c>
      <c r="L1865" s="17" t="s">
        <v>54</v>
      </c>
      <c r="M1865" s="13" t="s">
        <v>46</v>
      </c>
      <c r="N1865" s="13">
        <v>1</v>
      </c>
      <c r="O1865" s="13"/>
      <c r="P1865" s="39" t="str">
        <f t="shared" si="451"/>
        <v>MAIN UNIT</v>
      </c>
      <c r="Q1865" s="13" t="s">
        <v>47</v>
      </c>
      <c r="R1865" s="13" t="s">
        <v>48</v>
      </c>
      <c r="S1865" s="13" t="s">
        <v>36</v>
      </c>
      <c r="T1865" s="13" t="s">
        <v>64</v>
      </c>
      <c r="U1865" s="13" t="s">
        <v>65</v>
      </c>
      <c r="V1865" s="13" t="s">
        <v>1321</v>
      </c>
      <c r="W1865" s="13" t="s">
        <v>95</v>
      </c>
      <c r="X1865" s="192">
        <v>10000000</v>
      </c>
      <c r="Y1865" s="196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85">
        <f t="shared" si="452"/>
        <v>98402.4</v>
      </c>
      <c r="AD1865" s="141">
        <v>0.14219999999999999</v>
      </c>
      <c r="AE1865" s="186">
        <f t="shared" si="453"/>
        <v>0</v>
      </c>
      <c r="AF1865" s="186" t="str">
        <f>IF(AND(COUNTIFS($J$18:J1865,J1865)=1,AE1865=1),1,"")</f>
        <v/>
      </c>
      <c r="AG1865" s="186" t="str">
        <f>IF(C1865="","",IF(AND(COUNTIFS($J$18:J1865,J1865)=1,C1865&lt;&gt;""),1,""))</f>
        <v/>
      </c>
      <c r="AH1865" s="186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214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40</v>
      </c>
      <c r="B1866" s="179">
        <v>2021</v>
      </c>
      <c r="C1866" s="179">
        <v>11</v>
      </c>
      <c r="D1866" s="39" t="str">
        <f t="shared" si="447"/>
        <v>Q3</v>
      </c>
      <c r="E1866" s="13" t="s">
        <v>40</v>
      </c>
      <c r="F1866" s="179">
        <v>2022</v>
      </c>
      <c r="G1866" s="179">
        <v>2</v>
      </c>
      <c r="H1866" s="191"/>
      <c r="I1866" s="39" t="str">
        <f t="shared" si="450"/>
        <v>Q4</v>
      </c>
      <c r="J1866" s="191" t="s">
        <v>1883</v>
      </c>
      <c r="K1866" s="191" t="s">
        <v>1884</v>
      </c>
      <c r="L1866" s="17" t="s">
        <v>78</v>
      </c>
      <c r="M1866" s="13" t="s">
        <v>46</v>
      </c>
      <c r="N1866" s="13">
        <v>1</v>
      </c>
      <c r="O1866" s="13"/>
      <c r="P1866" s="39" t="str">
        <f t="shared" si="451"/>
        <v>MAIN UNIT</v>
      </c>
      <c r="Q1866" s="13" t="s">
        <v>47</v>
      </c>
      <c r="R1866" s="13" t="s">
        <v>48</v>
      </c>
      <c r="S1866" s="13" t="s">
        <v>36</v>
      </c>
      <c r="T1866" s="13" t="s">
        <v>64</v>
      </c>
      <c r="U1866" s="13" t="s">
        <v>1885</v>
      </c>
      <c r="V1866" s="13" t="s">
        <v>108</v>
      </c>
      <c r="W1866" s="13" t="s">
        <v>95</v>
      </c>
      <c r="X1866" s="192">
        <v>15000000</v>
      </c>
      <c r="Y1866" s="196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85">
        <f t="shared" si="452"/>
        <v>132448.79999999999</v>
      </c>
      <c r="AD1866" s="141">
        <v>0.12759999999999999</v>
      </c>
      <c r="AE1866" s="186">
        <f t="shared" si="453"/>
        <v>0</v>
      </c>
      <c r="AF1866" s="186" t="str">
        <f>IF(AND(COUNTIFS($J$18:J1866,J1866)=1,AE1866=1),1,"")</f>
        <v/>
      </c>
      <c r="AG1866" s="186">
        <f>IF(C1866="","",IF(AND(COUNTIFS($J$18:J1866,J1866)=1,C1866&lt;&gt;""),1,""))</f>
        <v>1</v>
      </c>
      <c r="AH1866" s="186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214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40</v>
      </c>
      <c r="B1867" s="179">
        <v>2021</v>
      </c>
      <c r="C1867" s="179">
        <v>11</v>
      </c>
      <c r="D1867" s="39" t="str">
        <f t="shared" si="447"/>
        <v>Q3</v>
      </c>
      <c r="E1867" s="13" t="s">
        <v>40</v>
      </c>
      <c r="F1867" s="179">
        <v>2022</v>
      </c>
      <c r="G1867" s="179">
        <v>2</v>
      </c>
      <c r="H1867" s="191"/>
      <c r="I1867" s="39" t="str">
        <f t="shared" si="450"/>
        <v>Q4</v>
      </c>
      <c r="J1867" s="191" t="s">
        <v>1883</v>
      </c>
      <c r="K1867" s="191" t="s">
        <v>1884</v>
      </c>
      <c r="L1867" s="17" t="s">
        <v>54</v>
      </c>
      <c r="M1867" s="13" t="s">
        <v>46</v>
      </c>
      <c r="N1867" s="13">
        <v>1</v>
      </c>
      <c r="O1867" s="13"/>
      <c r="P1867" s="39" t="str">
        <f t="shared" si="451"/>
        <v>MAIN UNIT</v>
      </c>
      <c r="Q1867" s="13" t="s">
        <v>47</v>
      </c>
      <c r="R1867" s="13" t="s">
        <v>48</v>
      </c>
      <c r="S1867" s="13" t="s">
        <v>36</v>
      </c>
      <c r="T1867" s="13" t="s">
        <v>64</v>
      </c>
      <c r="U1867" s="13" t="s">
        <v>1885</v>
      </c>
      <c r="V1867" s="13" t="s">
        <v>108</v>
      </c>
      <c r="W1867" s="13" t="s">
        <v>95</v>
      </c>
      <c r="X1867" s="192">
        <v>11000000</v>
      </c>
      <c r="Y1867" s="196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85">
        <f t="shared" si="452"/>
        <v>97129.12</v>
      </c>
      <c r="AD1867" s="141">
        <v>0.12759999999999999</v>
      </c>
      <c r="AE1867" s="186">
        <f t="shared" si="453"/>
        <v>0</v>
      </c>
      <c r="AF1867" s="186" t="str">
        <f>IF(AND(COUNTIFS($J$18:J1867,J1867)=1,AE1867=1),1,"")</f>
        <v/>
      </c>
      <c r="AG1867" s="186" t="str">
        <f>IF(C1867="","",IF(AND(COUNTIFS($J$18:J1867,J1867)=1,C1867&lt;&gt;""),1,""))</f>
        <v/>
      </c>
      <c r="AH1867" s="186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214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40</v>
      </c>
      <c r="B1868" s="179">
        <v>2021</v>
      </c>
      <c r="C1868" s="179">
        <v>12</v>
      </c>
      <c r="D1868" s="39" t="str">
        <f t="shared" si="447"/>
        <v>Q3</v>
      </c>
      <c r="E1868" s="13" t="s">
        <v>40</v>
      </c>
      <c r="F1868" s="179">
        <v>2022</v>
      </c>
      <c r="G1868" s="179">
        <v>2</v>
      </c>
      <c r="H1868" s="191"/>
      <c r="I1868" s="39" t="str">
        <f t="shared" si="450"/>
        <v>Q4</v>
      </c>
      <c r="J1868" s="191" t="s">
        <v>1860</v>
      </c>
      <c r="K1868" s="191" t="s">
        <v>1861</v>
      </c>
      <c r="L1868" s="17" t="s">
        <v>54</v>
      </c>
      <c r="M1868" s="13" t="s">
        <v>46</v>
      </c>
      <c r="N1868" s="13">
        <v>1</v>
      </c>
      <c r="O1868" s="13"/>
      <c r="P1868" s="39" t="str">
        <f t="shared" si="451"/>
        <v>MAIN UNIT</v>
      </c>
      <c r="Q1868" s="13" t="s">
        <v>47</v>
      </c>
      <c r="R1868" s="13" t="s">
        <v>48</v>
      </c>
      <c r="S1868" s="13" t="s">
        <v>36</v>
      </c>
      <c r="T1868" s="13" t="s">
        <v>64</v>
      </c>
      <c r="U1868" s="13" t="s">
        <v>65</v>
      </c>
      <c r="V1868" s="13" t="s">
        <v>1798</v>
      </c>
      <c r="W1868" s="13" t="s">
        <v>50</v>
      </c>
      <c r="X1868" s="192">
        <v>548800</v>
      </c>
      <c r="Y1868" s="196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85">
        <f t="shared" si="452"/>
        <v>47460.029734513279</v>
      </c>
      <c r="AD1868" s="141">
        <v>8.0100000000000005E-2</v>
      </c>
      <c r="AE1868" s="186">
        <f t="shared" si="453"/>
        <v>0</v>
      </c>
      <c r="AF1868" s="186" t="str">
        <f>IF(AND(COUNTIFS($J$18:J1868,J1868)=1,AE1868=1),1,"")</f>
        <v/>
      </c>
      <c r="AG1868" s="186" t="str">
        <f>IF(C1868="","",IF(AND(COUNTIFS($J$18:J1868,J1868)=1,C1868&lt;&gt;""),1,""))</f>
        <v/>
      </c>
      <c r="AH1868" s="186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214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40</v>
      </c>
      <c r="B1869" s="179">
        <v>2021</v>
      </c>
      <c r="C1869" s="179">
        <v>12</v>
      </c>
      <c r="D1869" s="39" t="str">
        <f t="shared" si="447"/>
        <v>Q3</v>
      </c>
      <c r="E1869" s="13" t="s">
        <v>40</v>
      </c>
      <c r="F1869" s="179">
        <v>2022</v>
      </c>
      <c r="G1869" s="179">
        <v>2</v>
      </c>
      <c r="H1869" s="191"/>
      <c r="I1869" s="39" t="str">
        <f t="shared" si="450"/>
        <v>Q4</v>
      </c>
      <c r="J1869" s="191" t="s">
        <v>1886</v>
      </c>
      <c r="K1869" s="191" t="s">
        <v>1887</v>
      </c>
      <c r="L1869" s="17" t="s">
        <v>78</v>
      </c>
      <c r="M1869" s="13" t="s">
        <v>46</v>
      </c>
      <c r="N1869" s="13">
        <v>1</v>
      </c>
      <c r="O1869" s="13"/>
      <c r="P1869" s="39" t="str">
        <f t="shared" si="451"/>
        <v>MAIN UNIT</v>
      </c>
      <c r="Q1869" s="13" t="s">
        <v>55</v>
      </c>
      <c r="R1869" s="13" t="s">
        <v>48</v>
      </c>
      <c r="S1869" s="13" t="s">
        <v>36</v>
      </c>
      <c r="T1869" s="13" t="s">
        <v>64</v>
      </c>
      <c r="U1869" s="13" t="s">
        <v>65</v>
      </c>
      <c r="V1869" s="13" t="s">
        <v>98</v>
      </c>
      <c r="W1869" s="13" t="s">
        <v>95</v>
      </c>
      <c r="X1869" s="192">
        <v>15100000</v>
      </c>
      <c r="Y1869" s="196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85">
        <f t="shared" si="452"/>
        <v>126840</v>
      </c>
      <c r="AD1869" s="141">
        <v>0.12</v>
      </c>
      <c r="AE1869" s="186">
        <f t="shared" si="453"/>
        <v>1</v>
      </c>
      <c r="AF1869" s="186">
        <f>IF(AND(COUNTIFS($J$18:J1869,J1869)=1,AE1869=1),1,"")</f>
        <v>1</v>
      </c>
      <c r="AG1869" s="186">
        <f>IF(C1869="","",IF(AND(COUNTIFS($J$18:J1869,J1869)=1,C1869&lt;&gt;""),1,""))</f>
        <v>1</v>
      </c>
      <c r="AH1869" s="186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1888</v>
      </c>
      <c r="AP1869" s="28" t="str">
        <f t="shared" si="457"/>
        <v>20222</v>
      </c>
      <c r="AQ1869" s="28" t="str">
        <f t="shared" si="458"/>
        <v>20222JPY</v>
      </c>
      <c r="AR1869" s="214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35</v>
      </c>
      <c r="B1870" s="179">
        <v>2021</v>
      </c>
      <c r="C1870" s="179">
        <v>3</v>
      </c>
      <c r="D1870" s="39" t="str">
        <f t="shared" si="447"/>
        <v>Q4</v>
      </c>
      <c r="E1870" s="13" t="s">
        <v>40</v>
      </c>
      <c r="F1870" s="179">
        <v>2022</v>
      </c>
      <c r="G1870" s="179">
        <v>3</v>
      </c>
      <c r="H1870" s="191"/>
      <c r="I1870" s="39" t="str">
        <f t="shared" si="450"/>
        <v>Q4</v>
      </c>
      <c r="J1870" s="191" t="s">
        <v>1839</v>
      </c>
      <c r="K1870" s="191" t="s">
        <v>1840</v>
      </c>
      <c r="L1870" s="17" t="s">
        <v>54</v>
      </c>
      <c r="M1870" s="13" t="s">
        <v>46</v>
      </c>
      <c r="N1870" s="13">
        <v>1</v>
      </c>
      <c r="O1870" s="13"/>
      <c r="P1870" s="39" t="str">
        <f t="shared" si="451"/>
        <v>MAIN UNIT</v>
      </c>
      <c r="Q1870" s="13" t="s">
        <v>1841</v>
      </c>
      <c r="R1870" s="13" t="s">
        <v>48</v>
      </c>
      <c r="S1870" s="13" t="s">
        <v>36</v>
      </c>
      <c r="T1870" s="13" t="s">
        <v>64</v>
      </c>
      <c r="U1870" s="13" t="s">
        <v>65</v>
      </c>
      <c r="V1870" s="13" t="s">
        <v>1400</v>
      </c>
      <c r="W1870" s="13" t="s">
        <v>1254</v>
      </c>
      <c r="X1870" s="192">
        <v>8000000</v>
      </c>
      <c r="Y1870" s="196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85">
        <f t="shared" si="452"/>
        <v>54252.800000000003</v>
      </c>
      <c r="AD1870" s="141">
        <v>9.8000000000000004E-2</v>
      </c>
      <c r="AE1870" s="186">
        <f t="shared" si="453"/>
        <v>0</v>
      </c>
      <c r="AF1870" s="186" t="str">
        <f>IF(AND(COUNTIFS($J$18:J1870,J1870)=1,AE1870=1),1,"")</f>
        <v/>
      </c>
      <c r="AG1870" s="186" t="str">
        <f>IF(C1870="","",IF(AND(COUNTIFS($J$18:J1870,J1870)=1,C1870&lt;&gt;""),1,""))</f>
        <v/>
      </c>
      <c r="AH1870" s="186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214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40</v>
      </c>
      <c r="B1871" s="179">
        <v>2021</v>
      </c>
      <c r="C1871" s="179">
        <v>4</v>
      </c>
      <c r="D1871" s="39" t="str">
        <f t="shared" si="447"/>
        <v>Q1</v>
      </c>
      <c r="E1871" s="13" t="s">
        <v>40</v>
      </c>
      <c r="F1871" s="179">
        <v>2022</v>
      </c>
      <c r="G1871" s="179">
        <v>3</v>
      </c>
      <c r="H1871" s="191"/>
      <c r="I1871" s="39" t="str">
        <f t="shared" si="450"/>
        <v>Q4</v>
      </c>
      <c r="J1871" s="191" t="s">
        <v>1785</v>
      </c>
      <c r="K1871" s="191" t="s">
        <v>1786</v>
      </c>
      <c r="L1871" s="17" t="s">
        <v>54</v>
      </c>
      <c r="M1871" s="13" t="s">
        <v>46</v>
      </c>
      <c r="N1871" s="13">
        <v>1</v>
      </c>
      <c r="O1871" s="13"/>
      <c r="P1871" s="39" t="str">
        <f t="shared" si="451"/>
        <v>MAIN UNIT</v>
      </c>
      <c r="Q1871" s="13" t="s">
        <v>55</v>
      </c>
      <c r="R1871" s="13" t="s">
        <v>48</v>
      </c>
      <c r="S1871" s="13" t="s">
        <v>36</v>
      </c>
      <c r="T1871" s="13" t="s">
        <v>64</v>
      </c>
      <c r="U1871" s="13" t="s">
        <v>65</v>
      </c>
      <c r="V1871" s="13" t="s">
        <v>118</v>
      </c>
      <c r="W1871" s="13" t="s">
        <v>95</v>
      </c>
      <c r="X1871" s="192">
        <v>8900000</v>
      </c>
      <c r="Y1871" s="196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85">
        <f t="shared" si="452"/>
        <v>83821.267999999996</v>
      </c>
      <c r="AD1871" s="141">
        <v>0.1361</v>
      </c>
      <c r="AE1871" s="186">
        <f t="shared" si="453"/>
        <v>1</v>
      </c>
      <c r="AF1871" s="186" t="str">
        <f>IF(AND(COUNTIFS($J$18:J1871,J1871)=1,AE1871=1),1,"")</f>
        <v/>
      </c>
      <c r="AG1871" s="186" t="str">
        <f>IF(C1871="","",IF(AND(COUNTIFS($J$18:J1871,J1871)=1,C1871&lt;&gt;""),1,""))</f>
        <v/>
      </c>
      <c r="AH1871" s="186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214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40</v>
      </c>
      <c r="B1872" s="179">
        <v>2021</v>
      </c>
      <c r="C1872" s="179">
        <v>5</v>
      </c>
      <c r="D1872" s="39" t="str">
        <f t="shared" si="447"/>
        <v>Q1</v>
      </c>
      <c r="E1872" s="13" t="s">
        <v>40</v>
      </c>
      <c r="F1872" s="179">
        <v>2022</v>
      </c>
      <c r="G1872" s="179">
        <v>3</v>
      </c>
      <c r="H1872" s="191"/>
      <c r="I1872" s="39" t="str">
        <f t="shared" si="450"/>
        <v>Q4</v>
      </c>
      <c r="J1872" s="191" t="s">
        <v>1714</v>
      </c>
      <c r="K1872" s="191" t="s">
        <v>1715</v>
      </c>
      <c r="L1872" s="17" t="s">
        <v>78</v>
      </c>
      <c r="M1872" s="13" t="s">
        <v>46</v>
      </c>
      <c r="N1872" s="13">
        <v>1</v>
      </c>
      <c r="O1872" s="13"/>
      <c r="P1872" s="39" t="str">
        <f t="shared" si="451"/>
        <v>MAIN UNIT</v>
      </c>
      <c r="Q1872" s="13" t="s">
        <v>55</v>
      </c>
      <c r="R1872" s="13" t="s">
        <v>48</v>
      </c>
      <c r="S1872" s="13" t="s">
        <v>36</v>
      </c>
      <c r="T1872" s="13" t="s">
        <v>64</v>
      </c>
      <c r="U1872" s="13" t="s">
        <v>65</v>
      </c>
      <c r="V1872" s="13" t="s">
        <v>660</v>
      </c>
      <c r="W1872" s="13" t="s">
        <v>95</v>
      </c>
      <c r="X1872" s="192">
        <v>13000000</v>
      </c>
      <c r="Y1872" s="196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85">
        <f t="shared" si="452"/>
        <v>118567.28</v>
      </c>
      <c r="AD1872" s="141">
        <v>0.1318</v>
      </c>
      <c r="AE1872" s="186">
        <f t="shared" si="453"/>
        <v>1</v>
      </c>
      <c r="AF1872" s="186" t="str">
        <f>IF(AND(COUNTIFS($J$18:J1872,J1872)=1,AE1872=1),1,"")</f>
        <v/>
      </c>
      <c r="AG1872" s="186" t="str">
        <f>IF(C1872="","",IF(AND(COUNTIFS($J$18:J1872,J1872)=1,C1872&lt;&gt;""),1,""))</f>
        <v/>
      </c>
      <c r="AH1872" s="186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214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40</v>
      </c>
      <c r="B1873" s="179">
        <v>2021</v>
      </c>
      <c r="C1873" s="179">
        <v>5</v>
      </c>
      <c r="D1873" s="39" t="str">
        <f t="shared" si="447"/>
        <v>Q1</v>
      </c>
      <c r="E1873" s="13" t="s">
        <v>40</v>
      </c>
      <c r="F1873" s="179">
        <v>2022</v>
      </c>
      <c r="G1873" s="179">
        <v>3</v>
      </c>
      <c r="H1873" s="191"/>
      <c r="I1873" s="39" t="str">
        <f t="shared" si="450"/>
        <v>Q4</v>
      </c>
      <c r="J1873" s="191" t="s">
        <v>1800</v>
      </c>
      <c r="K1873" s="191" t="s">
        <v>1801</v>
      </c>
      <c r="L1873" s="17" t="s">
        <v>54</v>
      </c>
      <c r="M1873" s="13" t="s">
        <v>46</v>
      </c>
      <c r="N1873" s="13">
        <v>1</v>
      </c>
      <c r="O1873" s="13"/>
      <c r="P1873" s="39" t="str">
        <f t="shared" si="451"/>
        <v>MAIN UNIT</v>
      </c>
      <c r="Q1873" s="13" t="s">
        <v>55</v>
      </c>
      <c r="R1873" s="13" t="s">
        <v>48</v>
      </c>
      <c r="S1873" s="13" t="s">
        <v>36</v>
      </c>
      <c r="T1873" s="13" t="s">
        <v>64</v>
      </c>
      <c r="U1873" s="13" t="s">
        <v>65</v>
      </c>
      <c r="V1873" s="13" t="s">
        <v>660</v>
      </c>
      <c r="W1873" s="13" t="s">
        <v>95</v>
      </c>
      <c r="X1873" s="192">
        <v>8360000</v>
      </c>
      <c r="Y1873" s="196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85">
        <f t="shared" si="452"/>
        <v>61437.974399999999</v>
      </c>
      <c r="AD1873" s="141">
        <v>0.1062</v>
      </c>
      <c r="AE1873" s="186">
        <f t="shared" si="453"/>
        <v>1</v>
      </c>
      <c r="AF1873" s="186" t="str">
        <f>IF(AND(COUNTIFS($J$18:J1873,J1873)=1,AE1873=1),1,"")</f>
        <v/>
      </c>
      <c r="AG1873" s="186" t="str">
        <f>IF(C1873="","",IF(AND(COUNTIFS($J$18:J1873,J1873)=1,C1873&lt;&gt;""),1,""))</f>
        <v/>
      </c>
      <c r="AH1873" s="186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214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40</v>
      </c>
      <c r="B1874" s="179">
        <v>2021</v>
      </c>
      <c r="C1874" s="179">
        <v>5</v>
      </c>
      <c r="D1874" s="39" t="str">
        <f t="shared" si="447"/>
        <v>Q1</v>
      </c>
      <c r="E1874" s="13" t="s">
        <v>40</v>
      </c>
      <c r="F1874" s="179">
        <v>2022</v>
      </c>
      <c r="G1874" s="179">
        <v>3</v>
      </c>
      <c r="H1874" s="191"/>
      <c r="I1874" s="39" t="str">
        <f t="shared" si="450"/>
        <v>Q4</v>
      </c>
      <c r="J1874" s="191" t="s">
        <v>1800</v>
      </c>
      <c r="K1874" s="191" t="s">
        <v>1801</v>
      </c>
      <c r="L1874" s="17" t="s">
        <v>54</v>
      </c>
      <c r="M1874" s="13" t="s">
        <v>46</v>
      </c>
      <c r="N1874" s="13">
        <v>1</v>
      </c>
      <c r="O1874" s="13"/>
      <c r="P1874" s="39" t="str">
        <f t="shared" si="451"/>
        <v>MAIN UNIT</v>
      </c>
      <c r="Q1874" s="13" t="s">
        <v>55</v>
      </c>
      <c r="R1874" s="13" t="s">
        <v>48</v>
      </c>
      <c r="S1874" s="13" t="s">
        <v>36</v>
      </c>
      <c r="T1874" s="13" t="s">
        <v>64</v>
      </c>
      <c r="U1874" s="13" t="s">
        <v>65</v>
      </c>
      <c r="V1874" s="13" t="s">
        <v>660</v>
      </c>
      <c r="W1874" s="13" t="s">
        <v>95</v>
      </c>
      <c r="X1874" s="192">
        <v>8360000</v>
      </c>
      <c r="Y1874" s="196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85">
        <f t="shared" si="452"/>
        <v>61437.974399999999</v>
      </c>
      <c r="AD1874" s="141">
        <v>0.1062</v>
      </c>
      <c r="AE1874" s="186">
        <f t="shared" si="453"/>
        <v>1</v>
      </c>
      <c r="AF1874" s="186" t="str">
        <f>IF(AND(COUNTIFS($J$18:J1874,J1874)=1,AE1874=1),1,"")</f>
        <v/>
      </c>
      <c r="AG1874" s="186" t="str">
        <f>IF(C1874="","",IF(AND(COUNTIFS($J$18:J1874,J1874)=1,C1874&lt;&gt;""),1,""))</f>
        <v/>
      </c>
      <c r="AH1874" s="186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214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40</v>
      </c>
      <c r="B1875" s="179">
        <v>2021</v>
      </c>
      <c r="C1875" s="179">
        <v>5</v>
      </c>
      <c r="D1875" s="39" t="str">
        <f t="shared" si="447"/>
        <v>Q1</v>
      </c>
      <c r="E1875" s="13" t="s">
        <v>40</v>
      </c>
      <c r="F1875" s="179">
        <v>2022</v>
      </c>
      <c r="G1875" s="179">
        <v>3</v>
      </c>
      <c r="H1875" s="191"/>
      <c r="I1875" s="39" t="str">
        <f t="shared" si="450"/>
        <v>Q4</v>
      </c>
      <c r="J1875" s="191" t="s">
        <v>1889</v>
      </c>
      <c r="K1875" s="191" t="s">
        <v>1718</v>
      </c>
      <c r="L1875" s="17" t="s">
        <v>54</v>
      </c>
      <c r="M1875" s="13" t="s">
        <v>46</v>
      </c>
      <c r="N1875" s="13">
        <v>1</v>
      </c>
      <c r="O1875" s="13"/>
      <c r="P1875" s="39" t="str">
        <f t="shared" si="451"/>
        <v>MAIN UNIT</v>
      </c>
      <c r="Q1875" s="13" t="s">
        <v>47</v>
      </c>
      <c r="R1875" s="13" t="s">
        <v>48</v>
      </c>
      <c r="S1875" s="13" t="s">
        <v>36</v>
      </c>
      <c r="T1875" s="13" t="s">
        <v>64</v>
      </c>
      <c r="U1875" s="13" t="s">
        <v>65</v>
      </c>
      <c r="V1875" s="13" t="s">
        <v>108</v>
      </c>
      <c r="W1875" s="13" t="s">
        <v>95</v>
      </c>
      <c r="X1875" s="192">
        <v>9000000</v>
      </c>
      <c r="Y1875" s="196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85">
        <f t="shared" si="452"/>
        <v>68632.56</v>
      </c>
      <c r="AD1875" s="141">
        <v>0.11020000000000001</v>
      </c>
      <c r="AE1875" s="186">
        <f t="shared" si="453"/>
        <v>0</v>
      </c>
      <c r="AF1875" s="186" t="str">
        <f>IF(AND(COUNTIFS($J$18:J1875,J1875)=1,AE1875=1),1,"")</f>
        <v/>
      </c>
      <c r="AG1875" s="186">
        <f>IF(C1875="","",IF(AND(COUNTIFS($J$18:J1875,J1875)=1,C1875&lt;&gt;""),1,""))</f>
        <v>1</v>
      </c>
      <c r="AH1875" s="186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214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40</v>
      </c>
      <c r="B1876" s="179">
        <v>2021</v>
      </c>
      <c r="C1876" s="179">
        <v>5</v>
      </c>
      <c r="D1876" s="39" t="str">
        <f t="shared" si="447"/>
        <v>Q1</v>
      </c>
      <c r="E1876" s="13" t="s">
        <v>40</v>
      </c>
      <c r="F1876" s="179">
        <v>2022</v>
      </c>
      <c r="G1876" s="179">
        <v>3</v>
      </c>
      <c r="H1876" s="191"/>
      <c r="I1876" s="39" t="str">
        <f t="shared" si="450"/>
        <v>Q4</v>
      </c>
      <c r="J1876" s="191" t="s">
        <v>1890</v>
      </c>
      <c r="K1876" s="191" t="s">
        <v>1718</v>
      </c>
      <c r="L1876" s="17" t="s">
        <v>54</v>
      </c>
      <c r="M1876" s="13" t="s">
        <v>46</v>
      </c>
      <c r="N1876" s="13">
        <v>1</v>
      </c>
      <c r="O1876" s="13"/>
      <c r="P1876" s="39" t="str">
        <f t="shared" si="451"/>
        <v>MAIN UNIT</v>
      </c>
      <c r="Q1876" s="13" t="s">
        <v>47</v>
      </c>
      <c r="R1876" s="13" t="s">
        <v>48</v>
      </c>
      <c r="S1876" s="13" t="s">
        <v>36</v>
      </c>
      <c r="T1876" s="13" t="s">
        <v>64</v>
      </c>
      <c r="U1876" s="13" t="s">
        <v>65</v>
      </c>
      <c r="V1876" s="13" t="s">
        <v>108</v>
      </c>
      <c r="W1876" s="13" t="s">
        <v>95</v>
      </c>
      <c r="X1876" s="192">
        <v>9000000</v>
      </c>
      <c r="Y1876" s="196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85">
        <f t="shared" si="452"/>
        <v>52377.479999999996</v>
      </c>
      <c r="AD1876" s="141">
        <v>8.4099999999999994E-2</v>
      </c>
      <c r="AE1876" s="186">
        <f t="shared" si="453"/>
        <v>0</v>
      </c>
      <c r="AF1876" s="186" t="str">
        <f>IF(AND(COUNTIFS($J$18:J1876,J1876)=1,AE1876=1),1,"")</f>
        <v/>
      </c>
      <c r="AG1876" s="186">
        <f>IF(C1876="","",IF(AND(COUNTIFS($J$18:J1876,J1876)=1,C1876&lt;&gt;""),1,""))</f>
        <v>1</v>
      </c>
      <c r="AH1876" s="186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214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40</v>
      </c>
      <c r="B1877" s="179">
        <v>2021</v>
      </c>
      <c r="C1877" s="179">
        <v>7</v>
      </c>
      <c r="D1877" s="39" t="str">
        <f t="shared" si="447"/>
        <v>Q2</v>
      </c>
      <c r="E1877" s="13" t="s">
        <v>40</v>
      </c>
      <c r="F1877" s="179">
        <v>2022</v>
      </c>
      <c r="G1877" s="179">
        <v>3</v>
      </c>
      <c r="H1877" s="191"/>
      <c r="I1877" s="39" t="str">
        <f t="shared" si="450"/>
        <v>Q4</v>
      </c>
      <c r="J1877" s="191" t="s">
        <v>1891</v>
      </c>
      <c r="K1877" s="191" t="s">
        <v>1892</v>
      </c>
      <c r="L1877" s="17" t="s">
        <v>54</v>
      </c>
      <c r="M1877" s="13" t="s">
        <v>46</v>
      </c>
      <c r="N1877" s="13">
        <v>1</v>
      </c>
      <c r="O1877" s="13"/>
      <c r="P1877" s="39" t="str">
        <f t="shared" si="451"/>
        <v>MAIN UNIT</v>
      </c>
      <c r="Q1877" s="13" t="s">
        <v>55</v>
      </c>
      <c r="R1877" s="13" t="s">
        <v>48</v>
      </c>
      <c r="S1877" s="13" t="s">
        <v>37</v>
      </c>
      <c r="T1877" s="13" t="s">
        <v>74</v>
      </c>
      <c r="U1877" s="13" t="s">
        <v>57</v>
      </c>
      <c r="V1877" s="13" t="s">
        <v>1314</v>
      </c>
      <c r="W1877" s="13" t="s">
        <v>50</v>
      </c>
      <c r="X1877" s="192">
        <v>1090000</v>
      </c>
      <c r="Y1877" s="196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85">
        <f t="shared" si="452"/>
        <v>162518.0353982301</v>
      </c>
      <c r="AD1877" s="141">
        <v>0.1381</v>
      </c>
      <c r="AE1877" s="186">
        <f t="shared" si="453"/>
        <v>1</v>
      </c>
      <c r="AF1877" s="186">
        <f>IF(AND(COUNTIFS($J$18:J1877,J1877)=1,AE1877=1),1,"")</f>
        <v>1</v>
      </c>
      <c r="AG1877" s="186">
        <f>IF(C1877="","",IF(AND(COUNTIFS($J$18:J1877,J1877)=1,C1877&lt;&gt;""),1,""))</f>
        <v>1</v>
      </c>
      <c r="AH1877" s="186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214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40</v>
      </c>
      <c r="B1878" s="179">
        <v>2021</v>
      </c>
      <c r="C1878" s="179">
        <v>7</v>
      </c>
      <c r="D1878" s="39" t="str">
        <f t="shared" si="447"/>
        <v>Q2</v>
      </c>
      <c r="E1878" s="13" t="s">
        <v>40</v>
      </c>
      <c r="F1878" s="179">
        <v>2022</v>
      </c>
      <c r="G1878" s="179">
        <v>3</v>
      </c>
      <c r="H1878" s="191"/>
      <c r="I1878" s="39" t="str">
        <f t="shared" si="450"/>
        <v>Q4</v>
      </c>
      <c r="J1878" s="191" t="s">
        <v>1891</v>
      </c>
      <c r="K1878" s="191" t="s">
        <v>1892</v>
      </c>
      <c r="L1878" s="17" t="s">
        <v>78</v>
      </c>
      <c r="M1878" s="13" t="s">
        <v>46</v>
      </c>
      <c r="N1878" s="13">
        <v>1</v>
      </c>
      <c r="O1878" s="13"/>
      <c r="P1878" s="39" t="str">
        <f t="shared" si="451"/>
        <v>MAIN UNIT</v>
      </c>
      <c r="Q1878" s="13" t="s">
        <v>55</v>
      </c>
      <c r="R1878" s="13" t="s">
        <v>48</v>
      </c>
      <c r="S1878" s="13" t="s">
        <v>37</v>
      </c>
      <c r="T1878" s="13" t="s">
        <v>74</v>
      </c>
      <c r="U1878" s="13" t="s">
        <v>57</v>
      </c>
      <c r="V1878" s="13" t="s">
        <v>1314</v>
      </c>
      <c r="W1878" s="13" t="s">
        <v>50</v>
      </c>
      <c r="X1878" s="192">
        <v>1090000</v>
      </c>
      <c r="Y1878" s="196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85">
        <f t="shared" si="452"/>
        <v>162518.0353982301</v>
      </c>
      <c r="AD1878" s="141">
        <v>0.1381</v>
      </c>
      <c r="AE1878" s="186">
        <f t="shared" si="453"/>
        <v>1</v>
      </c>
      <c r="AF1878" s="186" t="str">
        <f>IF(AND(COUNTIFS($J$18:J1878,J1878)=1,AE1878=1),1,"")</f>
        <v/>
      </c>
      <c r="AG1878" s="186" t="str">
        <f>IF(C1878="","",IF(AND(COUNTIFS($J$18:J1878,J1878)=1,C1878&lt;&gt;""),1,""))</f>
        <v/>
      </c>
      <c r="AH1878" s="186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214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40</v>
      </c>
      <c r="B1879" s="179">
        <v>2021</v>
      </c>
      <c r="C1879" s="179">
        <v>7</v>
      </c>
      <c r="D1879" s="39" t="str">
        <f t="shared" si="447"/>
        <v>Q2</v>
      </c>
      <c r="E1879" s="13" t="s">
        <v>40</v>
      </c>
      <c r="F1879" s="179">
        <v>2022</v>
      </c>
      <c r="G1879" s="179">
        <v>3</v>
      </c>
      <c r="H1879" s="191"/>
      <c r="I1879" s="39" t="str">
        <f t="shared" si="450"/>
        <v>Q4</v>
      </c>
      <c r="J1879" s="191" t="s">
        <v>1893</v>
      </c>
      <c r="K1879" s="191" t="s">
        <v>1894</v>
      </c>
      <c r="L1879" s="17" t="s">
        <v>78</v>
      </c>
      <c r="M1879" s="13" t="s">
        <v>46</v>
      </c>
      <c r="N1879" s="13">
        <v>1</v>
      </c>
      <c r="O1879" s="13"/>
      <c r="P1879" s="39" t="str">
        <f t="shared" si="451"/>
        <v>MAIN UNIT</v>
      </c>
      <c r="Q1879" s="13" t="s">
        <v>47</v>
      </c>
      <c r="R1879" s="13" t="s">
        <v>48</v>
      </c>
      <c r="S1879" s="13" t="s">
        <v>36</v>
      </c>
      <c r="T1879" s="13" t="s">
        <v>64</v>
      </c>
      <c r="U1879" s="13" t="s">
        <v>65</v>
      </c>
      <c r="V1879" s="13" t="s">
        <v>118</v>
      </c>
      <c r="W1879" s="13" t="s">
        <v>50</v>
      </c>
      <c r="X1879" s="192">
        <v>840000</v>
      </c>
      <c r="Y1879" s="196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85">
        <f t="shared" si="452"/>
        <v>94408.566371681416</v>
      </c>
      <c r="AD1879" s="141">
        <v>0.1041</v>
      </c>
      <c r="AE1879" s="186">
        <f t="shared" si="453"/>
        <v>0</v>
      </c>
      <c r="AF1879" s="186" t="str">
        <f>IF(AND(COUNTIFS($J$18:J1879,J1879)=1,AE1879=1),1,"")</f>
        <v/>
      </c>
      <c r="AG1879" s="186">
        <f>IF(C1879="","",IF(AND(COUNTIFS($J$18:J1879,J1879)=1,C1879&lt;&gt;""),1,""))</f>
        <v>1</v>
      </c>
      <c r="AH1879" s="186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214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40</v>
      </c>
      <c r="B1880" s="179">
        <v>2021</v>
      </c>
      <c r="C1880" s="179">
        <v>8</v>
      </c>
      <c r="D1880" s="39" t="str">
        <f t="shared" si="447"/>
        <v>Q2</v>
      </c>
      <c r="E1880" s="13" t="s">
        <v>40</v>
      </c>
      <c r="F1880" s="179">
        <v>2022</v>
      </c>
      <c r="G1880" s="179">
        <v>3</v>
      </c>
      <c r="H1880" s="191"/>
      <c r="I1880" s="39" t="str">
        <f t="shared" si="450"/>
        <v>Q4</v>
      </c>
      <c r="J1880" s="191" t="s">
        <v>1895</v>
      </c>
      <c r="K1880" s="191" t="s">
        <v>1896</v>
      </c>
      <c r="L1880" s="17" t="s">
        <v>78</v>
      </c>
      <c r="M1880" s="13" t="s">
        <v>46</v>
      </c>
      <c r="N1880" s="13">
        <v>1</v>
      </c>
      <c r="O1880" s="13"/>
      <c r="P1880" s="39" t="str">
        <f t="shared" si="451"/>
        <v>MAIN UNIT</v>
      </c>
      <c r="Q1880" s="13" t="s">
        <v>47</v>
      </c>
      <c r="R1880" s="13" t="s">
        <v>48</v>
      </c>
      <c r="S1880" s="13" t="s">
        <v>36</v>
      </c>
      <c r="T1880" s="13" t="s">
        <v>64</v>
      </c>
      <c r="U1880" s="13" t="s">
        <v>65</v>
      </c>
      <c r="V1880" s="13" t="s">
        <v>118</v>
      </c>
      <c r="W1880" s="13" t="s">
        <v>95</v>
      </c>
      <c r="X1880" s="192">
        <v>21800000</v>
      </c>
      <c r="Y1880" s="196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85">
        <f t="shared" si="452"/>
        <v>223568.592</v>
      </c>
      <c r="AD1880" s="141">
        <v>0.1482</v>
      </c>
      <c r="AE1880" s="186">
        <f t="shared" si="453"/>
        <v>0</v>
      </c>
      <c r="AF1880" s="186" t="str">
        <f>IF(AND(COUNTIFS($J$18:J1880,J1880)=1,AE1880=1),1,"")</f>
        <v/>
      </c>
      <c r="AG1880" s="186">
        <f>IF(C1880="","",IF(AND(COUNTIFS($J$18:J1880,J1880)=1,C1880&lt;&gt;""),1,""))</f>
        <v>1</v>
      </c>
      <c r="AH1880" s="186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214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40</v>
      </c>
      <c r="B1881" s="179">
        <v>2021</v>
      </c>
      <c r="C1881" s="179">
        <v>8</v>
      </c>
      <c r="D1881" s="39" t="str">
        <f t="shared" si="447"/>
        <v>Q2</v>
      </c>
      <c r="E1881" s="13" t="s">
        <v>40</v>
      </c>
      <c r="F1881" s="179">
        <v>2022</v>
      </c>
      <c r="G1881" s="179">
        <v>3</v>
      </c>
      <c r="H1881" s="191"/>
      <c r="I1881" s="39" t="str">
        <f t="shared" si="450"/>
        <v>Q4</v>
      </c>
      <c r="J1881" s="191" t="s">
        <v>1895</v>
      </c>
      <c r="K1881" s="191" t="s">
        <v>1896</v>
      </c>
      <c r="L1881" s="17" t="s">
        <v>78</v>
      </c>
      <c r="M1881" s="13" t="s">
        <v>46</v>
      </c>
      <c r="N1881" s="13">
        <v>1</v>
      </c>
      <c r="O1881" s="13"/>
      <c r="P1881" s="39" t="str">
        <f t="shared" si="451"/>
        <v>MAIN UNIT</v>
      </c>
      <c r="Q1881" s="13" t="s">
        <v>47</v>
      </c>
      <c r="R1881" s="13" t="s">
        <v>48</v>
      </c>
      <c r="S1881" s="13" t="s">
        <v>36</v>
      </c>
      <c r="T1881" s="13" t="s">
        <v>64</v>
      </c>
      <c r="U1881" s="13" t="s">
        <v>65</v>
      </c>
      <c r="V1881" s="13" t="s">
        <v>118</v>
      </c>
      <c r="W1881" s="13" t="s">
        <v>95</v>
      </c>
      <c r="X1881" s="192">
        <v>21800000</v>
      </c>
      <c r="Y1881" s="196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85">
        <f t="shared" si="452"/>
        <v>223568.592</v>
      </c>
      <c r="AD1881" s="141">
        <v>0.1482</v>
      </c>
      <c r="AE1881" s="186">
        <f t="shared" si="453"/>
        <v>0</v>
      </c>
      <c r="AF1881" s="186" t="str">
        <f>IF(AND(COUNTIFS($J$18:J1881,J1881)=1,AE1881=1),1,"")</f>
        <v/>
      </c>
      <c r="AG1881" s="186" t="str">
        <f>IF(C1881="","",IF(AND(COUNTIFS($J$18:J1881,J1881)=1,C1881&lt;&gt;""),1,""))</f>
        <v/>
      </c>
      <c r="AH1881" s="186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214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40</v>
      </c>
      <c r="B1882" s="179">
        <v>2021</v>
      </c>
      <c r="C1882" s="179">
        <v>10</v>
      </c>
      <c r="D1882" s="39" t="str">
        <f t="shared" si="447"/>
        <v>Q3</v>
      </c>
      <c r="E1882" s="13" t="s">
        <v>40</v>
      </c>
      <c r="F1882" s="179">
        <v>2022</v>
      </c>
      <c r="G1882" s="179">
        <v>3</v>
      </c>
      <c r="H1882" s="191"/>
      <c r="I1882" s="39" t="str">
        <f t="shared" si="450"/>
        <v>Q4</v>
      </c>
      <c r="J1882" s="191" t="s">
        <v>1897</v>
      </c>
      <c r="K1882" s="191" t="s">
        <v>1898</v>
      </c>
      <c r="L1882" s="17" t="s">
        <v>54</v>
      </c>
      <c r="M1882" s="13" t="s">
        <v>46</v>
      </c>
      <c r="N1882" s="13">
        <v>1</v>
      </c>
      <c r="O1882" s="13"/>
      <c r="P1882" s="39" t="str">
        <f t="shared" si="451"/>
        <v>MAIN UNIT</v>
      </c>
      <c r="Q1882" s="13" t="s">
        <v>55</v>
      </c>
      <c r="R1882" s="13" t="s">
        <v>48</v>
      </c>
      <c r="S1882" s="13" t="s">
        <v>36</v>
      </c>
      <c r="T1882" s="13" t="s">
        <v>64</v>
      </c>
      <c r="U1882" s="13" t="s">
        <v>65</v>
      </c>
      <c r="V1882" s="13" t="s">
        <v>113</v>
      </c>
      <c r="W1882" s="13" t="s">
        <v>50</v>
      </c>
      <c r="X1882" s="192">
        <v>670000</v>
      </c>
      <c r="Y1882" s="196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85">
        <f t="shared" si="452"/>
        <v>175053.80530973451</v>
      </c>
      <c r="AD1882" s="141">
        <v>0.24199999999999999</v>
      </c>
      <c r="AE1882" s="186">
        <f t="shared" si="453"/>
        <v>1</v>
      </c>
      <c r="AF1882" s="186">
        <f>IF(AND(COUNTIFS($J$18:J1882,J1882)=1,AE1882=1),1,"")</f>
        <v>1</v>
      </c>
      <c r="AG1882" s="186">
        <f>IF(C1882="","",IF(AND(COUNTIFS($J$18:J1882,J1882)=1,C1882&lt;&gt;""),1,""))</f>
        <v>1</v>
      </c>
      <c r="AH1882" s="186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214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40</v>
      </c>
      <c r="B1883" s="179">
        <v>2021</v>
      </c>
      <c r="C1883" s="179">
        <v>10</v>
      </c>
      <c r="D1883" s="39" t="str">
        <f t="shared" si="447"/>
        <v>Q3</v>
      </c>
      <c r="E1883" s="13" t="s">
        <v>40</v>
      </c>
      <c r="F1883" s="179">
        <v>2022</v>
      </c>
      <c r="G1883" s="179">
        <v>3</v>
      </c>
      <c r="H1883" s="191"/>
      <c r="I1883" s="39" t="str">
        <f t="shared" si="450"/>
        <v>Q4</v>
      </c>
      <c r="J1883" s="191" t="s">
        <v>1899</v>
      </c>
      <c r="K1883" s="191" t="s">
        <v>1547</v>
      </c>
      <c r="L1883" s="17" t="s">
        <v>78</v>
      </c>
      <c r="M1883" s="13" t="s">
        <v>46</v>
      </c>
      <c r="N1883" s="13">
        <v>1</v>
      </c>
      <c r="O1883" s="13"/>
      <c r="P1883" s="39" t="str">
        <f t="shared" si="451"/>
        <v>MAIN UNIT</v>
      </c>
      <c r="Q1883" s="13" t="s">
        <v>47</v>
      </c>
      <c r="R1883" s="13" t="s">
        <v>48</v>
      </c>
      <c r="S1883" s="13" t="s">
        <v>36</v>
      </c>
      <c r="T1883" s="13" t="s">
        <v>64</v>
      </c>
      <c r="U1883" s="13" t="s">
        <v>65</v>
      </c>
      <c r="V1883" s="13" t="s">
        <v>113</v>
      </c>
      <c r="W1883" s="13" t="s">
        <v>95</v>
      </c>
      <c r="X1883" s="192">
        <v>16500000</v>
      </c>
      <c r="Y1883" s="196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85">
        <f t="shared" si="452"/>
        <v>137701.07999999999</v>
      </c>
      <c r="AD1883" s="141">
        <v>0.1206</v>
      </c>
      <c r="AE1883" s="186">
        <f t="shared" si="453"/>
        <v>0</v>
      </c>
      <c r="AF1883" s="186" t="str">
        <f>IF(AND(COUNTIFS($J$18:J1883,J1883)=1,AE1883=1),1,"")</f>
        <v/>
      </c>
      <c r="AG1883" s="186">
        <f>IF(C1883="","",IF(AND(COUNTIFS($J$18:J1883,J1883)=1,C1883&lt;&gt;""),1,""))</f>
        <v>1</v>
      </c>
      <c r="AH1883" s="186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214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40</v>
      </c>
      <c r="B1884" s="179">
        <v>2021</v>
      </c>
      <c r="C1884" s="179">
        <v>10</v>
      </c>
      <c r="D1884" s="39" t="str">
        <f t="shared" si="447"/>
        <v>Q3</v>
      </c>
      <c r="E1884" s="13" t="s">
        <v>40</v>
      </c>
      <c r="F1884" s="179">
        <v>2022</v>
      </c>
      <c r="G1884" s="179">
        <v>3</v>
      </c>
      <c r="H1884" s="191"/>
      <c r="I1884" s="39" t="str">
        <f t="shared" si="450"/>
        <v>Q4</v>
      </c>
      <c r="J1884" s="191" t="s">
        <v>1899</v>
      </c>
      <c r="K1884" s="191" t="s">
        <v>1547</v>
      </c>
      <c r="L1884" s="17" t="s">
        <v>54</v>
      </c>
      <c r="M1884" s="13" t="s">
        <v>46</v>
      </c>
      <c r="N1884" s="13">
        <v>1</v>
      </c>
      <c r="O1884" s="13"/>
      <c r="P1884" s="39" t="str">
        <f t="shared" si="451"/>
        <v>MAIN UNIT</v>
      </c>
      <c r="Q1884" s="13" t="s">
        <v>47</v>
      </c>
      <c r="R1884" s="13" t="s">
        <v>48</v>
      </c>
      <c r="S1884" s="13" t="s">
        <v>36</v>
      </c>
      <c r="T1884" s="13" t="s">
        <v>64</v>
      </c>
      <c r="U1884" s="13" t="s">
        <v>65</v>
      </c>
      <c r="V1884" s="13" t="s">
        <v>113</v>
      </c>
      <c r="W1884" s="13" t="s">
        <v>95</v>
      </c>
      <c r="X1884" s="192">
        <v>9000000</v>
      </c>
      <c r="Y1884" s="196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85">
        <f t="shared" si="452"/>
        <v>75109.679999999993</v>
      </c>
      <c r="AD1884" s="141">
        <v>0.1206</v>
      </c>
      <c r="AE1884" s="186">
        <f t="shared" si="453"/>
        <v>0</v>
      </c>
      <c r="AF1884" s="186" t="str">
        <f>IF(AND(COUNTIFS($J$18:J1884,J1884)=1,AE1884=1),1,"")</f>
        <v/>
      </c>
      <c r="AG1884" s="186" t="str">
        <f>IF(C1884="","",IF(AND(COUNTIFS($J$18:J1884,J1884)=1,C1884&lt;&gt;""),1,""))</f>
        <v/>
      </c>
      <c r="AH1884" s="186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214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40</v>
      </c>
      <c r="B1885" s="179">
        <v>2021</v>
      </c>
      <c r="C1885" s="179">
        <v>11</v>
      </c>
      <c r="D1885" s="39" t="str">
        <f t="shared" si="447"/>
        <v>Q3</v>
      </c>
      <c r="E1885" s="13" t="s">
        <v>40</v>
      </c>
      <c r="F1885" s="179">
        <v>2022</v>
      </c>
      <c r="G1885" s="179">
        <v>3</v>
      </c>
      <c r="H1885" s="191"/>
      <c r="I1885" s="39" t="str">
        <f t="shared" si="450"/>
        <v>Q4</v>
      </c>
      <c r="J1885" s="191" t="s">
        <v>1900</v>
      </c>
      <c r="K1885" s="191" t="s">
        <v>1833</v>
      </c>
      <c r="L1885" s="17" t="s">
        <v>54</v>
      </c>
      <c r="M1885" s="13" t="s">
        <v>46</v>
      </c>
      <c r="N1885" s="13">
        <v>1</v>
      </c>
      <c r="O1885" s="13"/>
      <c r="P1885" s="39" t="str">
        <f t="shared" si="451"/>
        <v>MAIN UNIT</v>
      </c>
      <c r="Q1885" s="13" t="s">
        <v>55</v>
      </c>
      <c r="R1885" s="13" t="s">
        <v>48</v>
      </c>
      <c r="S1885" s="13" t="s">
        <v>36</v>
      </c>
      <c r="T1885" s="13" t="s">
        <v>64</v>
      </c>
      <c r="U1885" s="13" t="s">
        <v>65</v>
      </c>
      <c r="V1885" s="13" t="s">
        <v>288</v>
      </c>
      <c r="W1885" s="13" t="s">
        <v>95</v>
      </c>
      <c r="X1885" s="192">
        <v>7020000</v>
      </c>
      <c r="Y1885" s="196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85">
        <f t="shared" si="452"/>
        <v>58002.609600000003</v>
      </c>
      <c r="AD1885" s="141">
        <v>0.11940000000000001</v>
      </c>
      <c r="AE1885" s="186">
        <f t="shared" si="453"/>
        <v>1</v>
      </c>
      <c r="AF1885" s="186">
        <f>IF(AND(COUNTIFS($J$18:J1885,J1885)=1,AE1885=1),1,"")</f>
        <v>1</v>
      </c>
      <c r="AG1885" s="186">
        <f>IF(C1885="","",IF(AND(COUNTIFS($J$18:J1885,J1885)=1,C1885&lt;&gt;""),1,""))</f>
        <v>1</v>
      </c>
      <c r="AH1885" s="186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214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40</v>
      </c>
      <c r="B1886" s="179">
        <v>2021</v>
      </c>
      <c r="C1886" s="179">
        <v>12</v>
      </c>
      <c r="D1886" s="39" t="str">
        <f t="shared" si="447"/>
        <v>Q3</v>
      </c>
      <c r="E1886" s="13" t="s">
        <v>40</v>
      </c>
      <c r="F1886" s="179">
        <v>2022</v>
      </c>
      <c r="G1886" s="179">
        <v>3</v>
      </c>
      <c r="H1886" s="191"/>
      <c r="I1886" s="39" t="str">
        <f t="shared" si="450"/>
        <v>Q4</v>
      </c>
      <c r="J1886" s="191" t="s">
        <v>1901</v>
      </c>
      <c r="K1886" s="191" t="s">
        <v>1902</v>
      </c>
      <c r="L1886" s="17" t="s">
        <v>271</v>
      </c>
      <c r="M1886" s="13" t="s">
        <v>46</v>
      </c>
      <c r="N1886" s="13">
        <v>1</v>
      </c>
      <c r="O1886" s="13"/>
      <c r="P1886" s="39" t="str">
        <f t="shared" si="451"/>
        <v>MAIN UNIT</v>
      </c>
      <c r="Q1886" s="13" t="s">
        <v>47</v>
      </c>
      <c r="R1886" s="13" t="s">
        <v>48</v>
      </c>
      <c r="S1886" s="13" t="s">
        <v>36</v>
      </c>
      <c r="T1886" s="13" t="s">
        <v>64</v>
      </c>
      <c r="U1886" s="13" t="s">
        <v>65</v>
      </c>
      <c r="V1886" s="13" t="s">
        <v>98</v>
      </c>
      <c r="W1886" s="13" t="s">
        <v>50</v>
      </c>
      <c r="X1886" s="192">
        <v>1300000</v>
      </c>
      <c r="Y1886" s="196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85">
        <f t="shared" si="452"/>
        <v>187933.98230088493</v>
      </c>
      <c r="AD1886" s="141">
        <v>0.13389999999999999</v>
      </c>
      <c r="AE1886" s="186">
        <f t="shared" si="453"/>
        <v>0</v>
      </c>
      <c r="AF1886" s="186" t="str">
        <f>IF(AND(COUNTIFS($J$18:J1886,J1886)=1,AE1886=1),1,"")</f>
        <v/>
      </c>
      <c r="AG1886" s="186">
        <f>IF(C1886="","",IF(AND(COUNTIFS($J$18:J1886,J1886)=1,C1886&lt;&gt;""),1,""))</f>
        <v>1</v>
      </c>
      <c r="AH1886" s="186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214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40</v>
      </c>
      <c r="B1887" s="179">
        <v>2021</v>
      </c>
      <c r="C1887" s="179">
        <v>12</v>
      </c>
      <c r="D1887" s="39" t="str">
        <f t="shared" si="447"/>
        <v>Q3</v>
      </c>
      <c r="E1887" s="13" t="s">
        <v>40</v>
      </c>
      <c r="F1887" s="179">
        <v>2022</v>
      </c>
      <c r="G1887" s="179">
        <v>3</v>
      </c>
      <c r="H1887" s="191"/>
      <c r="I1887" s="39" t="str">
        <f t="shared" si="450"/>
        <v>Q4</v>
      </c>
      <c r="J1887" s="191" t="s">
        <v>1901</v>
      </c>
      <c r="K1887" s="191" t="s">
        <v>1902</v>
      </c>
      <c r="L1887" s="17" t="s">
        <v>271</v>
      </c>
      <c r="M1887" s="13" t="s">
        <v>46</v>
      </c>
      <c r="N1887" s="13">
        <v>1</v>
      </c>
      <c r="O1887" s="13"/>
      <c r="P1887" s="39" t="str">
        <f t="shared" si="451"/>
        <v>MAIN UNIT</v>
      </c>
      <c r="Q1887" s="13" t="s">
        <v>47</v>
      </c>
      <c r="R1887" s="13" t="s">
        <v>48</v>
      </c>
      <c r="S1887" s="13" t="s">
        <v>36</v>
      </c>
      <c r="T1887" s="13" t="s">
        <v>64</v>
      </c>
      <c r="U1887" s="13" t="s">
        <v>65</v>
      </c>
      <c r="V1887" s="13" t="s">
        <v>98</v>
      </c>
      <c r="W1887" s="13" t="s">
        <v>50</v>
      </c>
      <c r="X1887" s="192">
        <v>1300000</v>
      </c>
      <c r="Y1887" s="196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85">
        <f t="shared" si="452"/>
        <v>187933.98230088493</v>
      </c>
      <c r="AD1887" s="141">
        <v>0.13389999999999999</v>
      </c>
      <c r="AE1887" s="186">
        <f t="shared" si="453"/>
        <v>0</v>
      </c>
      <c r="AF1887" s="186" t="str">
        <f>IF(AND(COUNTIFS($J$18:J1887,J1887)=1,AE1887=1),1,"")</f>
        <v/>
      </c>
      <c r="AG1887" s="186" t="str">
        <f>IF(C1887="","",IF(AND(COUNTIFS($J$18:J1887,J1887)=1,C1887&lt;&gt;""),1,""))</f>
        <v/>
      </c>
      <c r="AH1887" s="186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214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40</v>
      </c>
      <c r="B1888" s="179">
        <v>2021</v>
      </c>
      <c r="C1888" s="179">
        <v>12</v>
      </c>
      <c r="D1888" s="39" t="str">
        <f t="shared" si="447"/>
        <v>Q3</v>
      </c>
      <c r="E1888" s="13" t="s">
        <v>40</v>
      </c>
      <c r="F1888" s="179">
        <v>2022</v>
      </c>
      <c r="G1888" s="179">
        <v>3</v>
      </c>
      <c r="H1888" s="191"/>
      <c r="I1888" s="39" t="str">
        <f t="shared" si="450"/>
        <v>Q4</v>
      </c>
      <c r="J1888" s="191" t="s">
        <v>1903</v>
      </c>
      <c r="K1888" s="191" t="s">
        <v>1867</v>
      </c>
      <c r="L1888" s="17" t="s">
        <v>54</v>
      </c>
      <c r="M1888" s="13" t="s">
        <v>46</v>
      </c>
      <c r="N1888" s="13">
        <v>1</v>
      </c>
      <c r="O1888" s="13"/>
      <c r="P1888" s="39" t="str">
        <f t="shared" si="451"/>
        <v>MAIN UNIT</v>
      </c>
      <c r="Q1888" s="13" t="s">
        <v>47</v>
      </c>
      <c r="R1888" s="13" t="s">
        <v>48</v>
      </c>
      <c r="S1888" s="13" t="s">
        <v>37</v>
      </c>
      <c r="T1888" s="13" t="s">
        <v>74</v>
      </c>
      <c r="U1888" s="13" t="s">
        <v>57</v>
      </c>
      <c r="V1888" s="13" t="s">
        <v>1314</v>
      </c>
      <c r="W1888" s="13" t="s">
        <v>50</v>
      </c>
      <c r="X1888" s="192">
        <v>706050</v>
      </c>
      <c r="Y1888" s="196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85">
        <f t="shared" si="452"/>
        <v>139421.75654867259</v>
      </c>
      <c r="AD1888" s="141">
        <v>0.18290000000000001</v>
      </c>
      <c r="AE1888" s="186">
        <f t="shared" si="453"/>
        <v>0</v>
      </c>
      <c r="AF1888" s="186" t="str">
        <f>IF(AND(COUNTIFS($J$18:J1888,J1888)=1,AE1888=1),1,"")</f>
        <v/>
      </c>
      <c r="AG1888" s="186">
        <f>IF(C1888="","",IF(AND(COUNTIFS($J$18:J1888,J1888)=1,C1888&lt;&gt;""),1,""))</f>
        <v>1</v>
      </c>
      <c r="AH1888" s="186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214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40</v>
      </c>
      <c r="B1889" s="179">
        <v>2021</v>
      </c>
      <c r="C1889" s="179">
        <v>11</v>
      </c>
      <c r="D1889" s="39" t="str">
        <f t="shared" si="447"/>
        <v>Q3</v>
      </c>
      <c r="E1889" s="13" t="s">
        <v>40</v>
      </c>
      <c r="F1889" s="179">
        <v>2022</v>
      </c>
      <c r="G1889" s="179">
        <v>3</v>
      </c>
      <c r="H1889" s="191"/>
      <c r="I1889" s="39" t="str">
        <f t="shared" si="450"/>
        <v>Q4</v>
      </c>
      <c r="J1889" s="191" t="s">
        <v>1866</v>
      </c>
      <c r="K1889" s="191" t="s">
        <v>1867</v>
      </c>
      <c r="L1889" s="17" t="s">
        <v>78</v>
      </c>
      <c r="M1889" s="13" t="s">
        <v>46</v>
      </c>
      <c r="N1889" s="13">
        <v>1</v>
      </c>
      <c r="O1889" s="13"/>
      <c r="P1889" s="39" t="str">
        <f t="shared" si="451"/>
        <v>MAIN UNIT</v>
      </c>
      <c r="Q1889" s="13" t="s">
        <v>936</v>
      </c>
      <c r="R1889" s="13" t="s">
        <v>48</v>
      </c>
      <c r="S1889" s="13" t="s">
        <v>37</v>
      </c>
      <c r="T1889" s="13" t="s">
        <v>74</v>
      </c>
      <c r="U1889" s="13" t="s">
        <v>57</v>
      </c>
      <c r="V1889" s="13" t="s">
        <v>1314</v>
      </c>
      <c r="W1889" s="13" t="s">
        <v>50</v>
      </c>
      <c r="X1889" s="192">
        <v>993800</v>
      </c>
      <c r="Y1889" s="196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85">
        <f t="shared" si="452"/>
        <v>190127.13203539824</v>
      </c>
      <c r="AD1889" s="141">
        <v>0.1772</v>
      </c>
      <c r="AE1889" s="186">
        <f t="shared" si="453"/>
        <v>1</v>
      </c>
      <c r="AF1889" s="186" t="str">
        <f>IF(AND(COUNTIFS($J$18:J1889,J1889)=1,AE1889=1),1,"")</f>
        <v/>
      </c>
      <c r="AG1889" s="186" t="str">
        <f>IF(C1889="","",IF(AND(COUNTIFS($J$18:J1889,J1889)=1,C1889&lt;&gt;""),1,""))</f>
        <v/>
      </c>
      <c r="AH1889" s="186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214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35</v>
      </c>
      <c r="B1890" s="179">
        <v>2021</v>
      </c>
      <c r="C1890" s="179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41</v>
      </c>
      <c r="F1890" s="179">
        <v>2022</v>
      </c>
      <c r="G1890" s="179">
        <v>4</v>
      </c>
      <c r="H1890" s="191"/>
      <c r="I1890" s="39" t="str">
        <f t="shared" si="450"/>
        <v>Q1</v>
      </c>
      <c r="J1890" s="191" t="s">
        <v>1838</v>
      </c>
      <c r="K1890" s="191" t="s">
        <v>1318</v>
      </c>
      <c r="L1890" s="17" t="s">
        <v>78</v>
      </c>
      <c r="M1890" s="13" t="s">
        <v>46</v>
      </c>
      <c r="N1890" s="13">
        <v>1</v>
      </c>
      <c r="O1890" s="13"/>
      <c r="P1890" s="39" t="str">
        <f t="shared" si="451"/>
        <v>MAIN UNIT</v>
      </c>
      <c r="Q1890" s="13" t="s">
        <v>47</v>
      </c>
      <c r="R1890" s="13" t="s">
        <v>48</v>
      </c>
      <c r="S1890" s="13" t="s">
        <v>36</v>
      </c>
      <c r="T1890" s="13" t="s">
        <v>64</v>
      </c>
      <c r="U1890" s="13" t="s">
        <v>65</v>
      </c>
      <c r="V1890" s="13" t="s">
        <v>98</v>
      </c>
      <c r="W1890" s="13" t="s">
        <v>95</v>
      </c>
      <c r="X1890" s="192">
        <v>12650000</v>
      </c>
      <c r="Y1890" s="196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85">
        <f t="shared" si="452"/>
        <v>70569.543000000005</v>
      </c>
      <c r="AD1890" s="141">
        <v>8.5300000000000001E-2</v>
      </c>
      <c r="AE1890" s="186">
        <f t="shared" si="453"/>
        <v>0</v>
      </c>
      <c r="AF1890" s="186" t="str">
        <f>IF(AND(COUNTIFS($J$18:J1890,J1890)=1,AE1890=1),1,"")</f>
        <v/>
      </c>
      <c r="AG1890" s="186" t="str">
        <f>IF(C1890="","",IF(AND(COUNTIFS($J$18:J1890,J1890)=1,C1890&lt;&gt;""),1,""))</f>
        <v/>
      </c>
      <c r="AH1890" s="186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214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35</v>
      </c>
      <c r="B1891" s="179">
        <v>2021</v>
      </c>
      <c r="C1891" s="179">
        <v>1</v>
      </c>
      <c r="D1891" s="39" t="str">
        <f t="shared" si="463"/>
        <v>Q4</v>
      </c>
      <c r="E1891" s="13" t="s">
        <v>41</v>
      </c>
      <c r="F1891" s="179">
        <v>2022</v>
      </c>
      <c r="G1891" s="179">
        <v>4</v>
      </c>
      <c r="H1891" s="191"/>
      <c r="I1891" s="39" t="str">
        <f t="shared" si="450"/>
        <v>Q1</v>
      </c>
      <c r="J1891" s="191" t="s">
        <v>1838</v>
      </c>
      <c r="K1891" s="191" t="s">
        <v>1318</v>
      </c>
      <c r="L1891" s="17" t="s">
        <v>54</v>
      </c>
      <c r="M1891" s="13" t="s">
        <v>46</v>
      </c>
      <c r="N1891" s="13">
        <v>1</v>
      </c>
      <c r="O1891" s="13"/>
      <c r="P1891" s="39" t="str">
        <f t="shared" si="451"/>
        <v>MAIN UNIT</v>
      </c>
      <c r="Q1891" s="13" t="s">
        <v>47</v>
      </c>
      <c r="R1891" s="13" t="s">
        <v>48</v>
      </c>
      <c r="S1891" s="13" t="s">
        <v>36</v>
      </c>
      <c r="T1891" s="13" t="s">
        <v>64</v>
      </c>
      <c r="U1891" s="13" t="s">
        <v>65</v>
      </c>
      <c r="V1891" s="13" t="s">
        <v>98</v>
      </c>
      <c r="W1891" s="13" t="s">
        <v>95</v>
      </c>
      <c r="X1891" s="192">
        <v>7419600</v>
      </c>
      <c r="Y1891" s="196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85">
        <f t="shared" si="452"/>
        <v>41391.128951999999</v>
      </c>
      <c r="AD1891" s="141">
        <v>8.5300000000000001E-2</v>
      </c>
      <c r="AE1891" s="186">
        <f t="shared" si="453"/>
        <v>0</v>
      </c>
      <c r="AF1891" s="186" t="str">
        <f>IF(AND(COUNTIFS($J$18:J1891,J1891)=1,AE1891=1),1,"")</f>
        <v/>
      </c>
      <c r="AG1891" s="186" t="str">
        <f>IF(C1891="","",IF(AND(COUNTIFS($J$18:J1891,J1891)=1,C1891&lt;&gt;""),1,""))</f>
        <v/>
      </c>
      <c r="AH1891" s="186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214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35</v>
      </c>
      <c r="B1892" s="179">
        <v>2021</v>
      </c>
      <c r="C1892" s="179">
        <v>3</v>
      </c>
      <c r="D1892" s="39" t="str">
        <f t="shared" si="463"/>
        <v>Q4</v>
      </c>
      <c r="E1892" s="13" t="s">
        <v>41</v>
      </c>
      <c r="F1892" s="179">
        <v>2022</v>
      </c>
      <c r="G1892" s="179">
        <v>4</v>
      </c>
      <c r="H1892" s="191"/>
      <c r="I1892" s="39" t="str">
        <f t="shared" si="450"/>
        <v>Q1</v>
      </c>
      <c r="J1892" s="191" t="s">
        <v>1759</v>
      </c>
      <c r="K1892" s="191" t="s">
        <v>1760</v>
      </c>
      <c r="L1892" s="17" t="s">
        <v>78</v>
      </c>
      <c r="M1892" s="13" t="s">
        <v>46</v>
      </c>
      <c r="N1892" s="13">
        <v>1</v>
      </c>
      <c r="O1892" s="13"/>
      <c r="P1892" s="39" t="str">
        <f t="shared" si="451"/>
        <v>MAIN UNIT</v>
      </c>
      <c r="Q1892" s="13" t="s">
        <v>47</v>
      </c>
      <c r="R1892" s="13" t="s">
        <v>48</v>
      </c>
      <c r="S1892" s="13" t="s">
        <v>36</v>
      </c>
      <c r="T1892" s="13" t="s">
        <v>64</v>
      </c>
      <c r="U1892" s="13" t="s">
        <v>65</v>
      </c>
      <c r="V1892" s="13" t="s">
        <v>1430</v>
      </c>
      <c r="W1892" s="13" t="s">
        <v>95</v>
      </c>
      <c r="X1892" s="192">
        <v>13200000</v>
      </c>
      <c r="Y1892" s="196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85">
        <f t="shared" si="452"/>
        <v>76227.623999999996</v>
      </c>
      <c r="AD1892" s="141">
        <v>8.8300000000000003E-2</v>
      </c>
      <c r="AE1892" s="186">
        <f t="shared" si="453"/>
        <v>0</v>
      </c>
      <c r="AF1892" s="186" t="str">
        <f>IF(AND(COUNTIFS($J$18:J1892,J1892)=1,AE1892=1),1,"")</f>
        <v/>
      </c>
      <c r="AG1892" s="186" t="str">
        <f>IF(C1892="","",IF(AND(COUNTIFS($J$18:J1892,J1892)=1,C1892&lt;&gt;""),1,""))</f>
        <v/>
      </c>
      <c r="AH1892" s="186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214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35</v>
      </c>
      <c r="B1893" s="179">
        <v>2021</v>
      </c>
      <c r="C1893" s="179">
        <v>3</v>
      </c>
      <c r="D1893" s="39" t="str">
        <f t="shared" si="463"/>
        <v>Q4</v>
      </c>
      <c r="E1893" s="13" t="s">
        <v>41</v>
      </c>
      <c r="F1893" s="179">
        <v>2022</v>
      </c>
      <c r="G1893" s="179">
        <v>4</v>
      </c>
      <c r="H1893" s="191"/>
      <c r="I1893" s="39" t="str">
        <f t="shared" si="450"/>
        <v>Q1</v>
      </c>
      <c r="J1893" s="191" t="s">
        <v>1759</v>
      </c>
      <c r="K1893" s="191" t="s">
        <v>1760</v>
      </c>
      <c r="L1893" s="17" t="s">
        <v>78</v>
      </c>
      <c r="M1893" s="13" t="s">
        <v>46</v>
      </c>
      <c r="N1893" s="13">
        <v>1</v>
      </c>
      <c r="O1893" s="13"/>
      <c r="P1893" s="39" t="str">
        <f t="shared" si="451"/>
        <v>MAIN UNIT</v>
      </c>
      <c r="Q1893" s="13" t="s">
        <v>47</v>
      </c>
      <c r="R1893" s="13" t="s">
        <v>48</v>
      </c>
      <c r="S1893" s="13" t="s">
        <v>36</v>
      </c>
      <c r="T1893" s="13" t="s">
        <v>64</v>
      </c>
      <c r="U1893" s="13" t="s">
        <v>65</v>
      </c>
      <c r="V1893" s="13" t="s">
        <v>1430</v>
      </c>
      <c r="W1893" s="13" t="s">
        <v>95</v>
      </c>
      <c r="X1893" s="192">
        <v>13200000</v>
      </c>
      <c r="Y1893" s="196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85">
        <f t="shared" si="452"/>
        <v>76227.623999999996</v>
      </c>
      <c r="AD1893" s="141">
        <v>8.8300000000000003E-2</v>
      </c>
      <c r="AE1893" s="186">
        <f t="shared" si="453"/>
        <v>0</v>
      </c>
      <c r="AF1893" s="186" t="str">
        <f>IF(AND(COUNTIFS($J$18:J1893,J1893)=1,AE1893=1),1,"")</f>
        <v/>
      </c>
      <c r="AG1893" s="186" t="str">
        <f>IF(C1893="","",IF(AND(COUNTIFS($J$18:J1893,J1893)=1,C1893&lt;&gt;""),1,""))</f>
        <v/>
      </c>
      <c r="AH1893" s="186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214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35</v>
      </c>
      <c r="B1894" s="179">
        <v>2021</v>
      </c>
      <c r="C1894" s="179">
        <v>3</v>
      </c>
      <c r="D1894" s="39" t="str">
        <f t="shared" si="463"/>
        <v>Q4</v>
      </c>
      <c r="E1894" s="13" t="s">
        <v>41</v>
      </c>
      <c r="F1894" s="179">
        <v>2022</v>
      </c>
      <c r="G1894" s="179">
        <v>4</v>
      </c>
      <c r="H1894" s="191"/>
      <c r="I1894" s="39" t="str">
        <f t="shared" si="450"/>
        <v>Q1</v>
      </c>
      <c r="J1894" s="191" t="s">
        <v>1759</v>
      </c>
      <c r="K1894" s="191" t="s">
        <v>1760</v>
      </c>
      <c r="L1894" s="17" t="s">
        <v>78</v>
      </c>
      <c r="M1894" s="13" t="s">
        <v>46</v>
      </c>
      <c r="N1894" s="13">
        <v>1</v>
      </c>
      <c r="O1894" s="13"/>
      <c r="P1894" s="39" t="str">
        <f t="shared" si="451"/>
        <v>MAIN UNIT</v>
      </c>
      <c r="Q1894" s="13" t="s">
        <v>47</v>
      </c>
      <c r="R1894" s="13" t="s">
        <v>48</v>
      </c>
      <c r="S1894" s="13" t="s">
        <v>36</v>
      </c>
      <c r="T1894" s="13" t="s">
        <v>64</v>
      </c>
      <c r="U1894" s="13" t="s">
        <v>65</v>
      </c>
      <c r="V1894" s="13" t="s">
        <v>1430</v>
      </c>
      <c r="W1894" s="13" t="s">
        <v>95</v>
      </c>
      <c r="X1894" s="192">
        <v>13200000</v>
      </c>
      <c r="Y1894" s="196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85">
        <f t="shared" si="452"/>
        <v>76227.623999999996</v>
      </c>
      <c r="AD1894" s="141">
        <v>8.8300000000000003E-2</v>
      </c>
      <c r="AE1894" s="186">
        <f t="shared" si="453"/>
        <v>0</v>
      </c>
      <c r="AF1894" s="186" t="str">
        <f>IF(AND(COUNTIFS($J$18:J1894,J1894)=1,AE1894=1),1,"")</f>
        <v/>
      </c>
      <c r="AG1894" s="186" t="str">
        <f>IF(C1894="","",IF(AND(COUNTIFS($J$18:J1894,J1894)=1,C1894&lt;&gt;""),1,""))</f>
        <v/>
      </c>
      <c r="AH1894" s="186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214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35</v>
      </c>
      <c r="B1895" s="179">
        <v>2021</v>
      </c>
      <c r="C1895" s="179">
        <v>3</v>
      </c>
      <c r="D1895" s="39" t="str">
        <f t="shared" si="463"/>
        <v>Q4</v>
      </c>
      <c r="E1895" s="13" t="s">
        <v>41</v>
      </c>
      <c r="F1895" s="179">
        <v>2022</v>
      </c>
      <c r="G1895" s="179">
        <v>4</v>
      </c>
      <c r="H1895" s="191"/>
      <c r="I1895" s="39" t="str">
        <f t="shared" si="450"/>
        <v>Q1</v>
      </c>
      <c r="J1895" s="191" t="s">
        <v>1698</v>
      </c>
      <c r="K1895" s="191" t="s">
        <v>1699</v>
      </c>
      <c r="L1895" s="17" t="s">
        <v>54</v>
      </c>
      <c r="M1895" s="13" t="s">
        <v>46</v>
      </c>
      <c r="N1895" s="13">
        <v>1</v>
      </c>
      <c r="O1895" s="13"/>
      <c r="P1895" s="39" t="str">
        <f t="shared" si="451"/>
        <v>MAIN UNIT</v>
      </c>
      <c r="Q1895" s="13" t="s">
        <v>47</v>
      </c>
      <c r="R1895" s="13" t="s">
        <v>48</v>
      </c>
      <c r="S1895" s="13" t="s">
        <v>36</v>
      </c>
      <c r="T1895" s="13" t="s">
        <v>64</v>
      </c>
      <c r="U1895" s="13" t="s">
        <v>65</v>
      </c>
      <c r="V1895" s="13" t="s">
        <v>66</v>
      </c>
      <c r="W1895" s="13" t="s">
        <v>95</v>
      </c>
      <c r="X1895" s="192">
        <v>7100000</v>
      </c>
      <c r="Y1895" s="196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85">
        <f t="shared" si="452"/>
        <v>79402.14</v>
      </c>
      <c r="AD1895" s="141">
        <v>0.17100000000000001</v>
      </c>
      <c r="AE1895" s="186">
        <f t="shared" si="453"/>
        <v>0</v>
      </c>
      <c r="AF1895" s="186" t="str">
        <f>IF(AND(COUNTIFS($J$18:J1895,J1895)=1,AE1895=1),1,"")</f>
        <v/>
      </c>
      <c r="AG1895" s="186" t="str">
        <f>IF(C1895="","",IF(AND(COUNTIFS($J$18:J1895,J1895)=1,C1895&lt;&gt;""),1,""))</f>
        <v/>
      </c>
      <c r="AH1895" s="186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214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35</v>
      </c>
      <c r="B1896" s="179">
        <v>2021</v>
      </c>
      <c r="C1896" s="179">
        <v>3</v>
      </c>
      <c r="D1896" s="39" t="str">
        <f t="shared" si="463"/>
        <v>Q4</v>
      </c>
      <c r="E1896" s="13" t="s">
        <v>41</v>
      </c>
      <c r="F1896" s="179">
        <v>2022</v>
      </c>
      <c r="G1896" s="179">
        <v>4</v>
      </c>
      <c r="H1896" s="191"/>
      <c r="I1896" s="39" t="str">
        <f t="shared" si="450"/>
        <v>Q1</v>
      </c>
      <c r="J1896" s="191" t="s">
        <v>1698</v>
      </c>
      <c r="K1896" s="191" t="s">
        <v>1699</v>
      </c>
      <c r="L1896" s="17" t="s">
        <v>54</v>
      </c>
      <c r="M1896" s="13" t="s">
        <v>46</v>
      </c>
      <c r="N1896" s="13">
        <v>1</v>
      </c>
      <c r="O1896" s="13"/>
      <c r="P1896" s="39" t="str">
        <f t="shared" si="451"/>
        <v>MAIN UNIT</v>
      </c>
      <c r="Q1896" s="13" t="s">
        <v>47</v>
      </c>
      <c r="R1896" s="13" t="s">
        <v>48</v>
      </c>
      <c r="S1896" s="13" t="s">
        <v>36</v>
      </c>
      <c r="T1896" s="13" t="s">
        <v>64</v>
      </c>
      <c r="U1896" s="13" t="s">
        <v>65</v>
      </c>
      <c r="V1896" s="13" t="s">
        <v>66</v>
      </c>
      <c r="W1896" s="13" t="s">
        <v>95</v>
      </c>
      <c r="X1896" s="192">
        <v>7100000</v>
      </c>
      <c r="Y1896" s="196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85">
        <f t="shared" si="452"/>
        <v>79402.14</v>
      </c>
      <c r="AD1896" s="141">
        <v>0.17100000000000001</v>
      </c>
      <c r="AE1896" s="186">
        <f t="shared" si="453"/>
        <v>0</v>
      </c>
      <c r="AF1896" s="186" t="str">
        <f>IF(AND(COUNTIFS($J$18:J1896,J1896)=1,AE1896=1),1,"")</f>
        <v/>
      </c>
      <c r="AG1896" s="186" t="str">
        <f>IF(C1896="","",IF(AND(COUNTIFS($J$18:J1896,J1896)=1,C1896&lt;&gt;""),1,""))</f>
        <v/>
      </c>
      <c r="AH1896" s="186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214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35</v>
      </c>
      <c r="B1897" s="179">
        <v>2021</v>
      </c>
      <c r="C1897" s="179">
        <v>3</v>
      </c>
      <c r="D1897" s="39" t="str">
        <f t="shared" si="463"/>
        <v>Q4</v>
      </c>
      <c r="E1897" s="13" t="s">
        <v>41</v>
      </c>
      <c r="F1897" s="179">
        <v>2022</v>
      </c>
      <c r="G1897" s="179">
        <v>4</v>
      </c>
      <c r="H1897" s="191"/>
      <c r="I1897" s="39" t="str">
        <f t="shared" si="450"/>
        <v>Q1</v>
      </c>
      <c r="J1897" s="191" t="s">
        <v>1904</v>
      </c>
      <c r="K1897" s="191" t="s">
        <v>1905</v>
      </c>
      <c r="L1897" s="17" t="s">
        <v>78</v>
      </c>
      <c r="M1897" s="13" t="s">
        <v>46</v>
      </c>
      <c r="N1897" s="13">
        <v>1</v>
      </c>
      <c r="O1897" s="13"/>
      <c r="P1897" s="39" t="str">
        <f t="shared" si="451"/>
        <v>MAIN UNIT</v>
      </c>
      <c r="Q1897" s="13" t="s">
        <v>1841</v>
      </c>
      <c r="R1897" s="13" t="s">
        <v>48</v>
      </c>
      <c r="S1897" s="13" t="s">
        <v>36</v>
      </c>
      <c r="T1897" s="13" t="s">
        <v>64</v>
      </c>
      <c r="U1897" s="13" t="s">
        <v>65</v>
      </c>
      <c r="V1897" s="13" t="s">
        <v>1906</v>
      </c>
      <c r="W1897" s="13" t="s">
        <v>1254</v>
      </c>
      <c r="X1897" s="192">
        <v>13750000</v>
      </c>
      <c r="Y1897" s="196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85">
        <f t="shared" si="452"/>
        <v>74367.974999999991</v>
      </c>
      <c r="AD1897" s="141">
        <v>8.2699999999999996E-2</v>
      </c>
      <c r="AE1897" s="186">
        <f t="shared" si="453"/>
        <v>0</v>
      </c>
      <c r="AF1897" s="186" t="str">
        <f>IF(AND(COUNTIFS($J$18:J1897,J1897)=1,AE1897=1),1,"")</f>
        <v/>
      </c>
      <c r="AG1897" s="186">
        <f>IF(C1897="","",IF(AND(COUNTIFS($J$18:J1897,J1897)=1,C1897&lt;&gt;""),1,""))</f>
        <v>1</v>
      </c>
      <c r="AH1897" s="186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214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35</v>
      </c>
      <c r="B1898" s="179">
        <v>2021</v>
      </c>
      <c r="C1898" s="179">
        <v>3</v>
      </c>
      <c r="D1898" s="39" t="str">
        <f t="shared" si="463"/>
        <v>Q4</v>
      </c>
      <c r="E1898" s="13" t="s">
        <v>41</v>
      </c>
      <c r="F1898" s="179">
        <v>2022</v>
      </c>
      <c r="G1898" s="179">
        <v>4</v>
      </c>
      <c r="H1898" s="191"/>
      <c r="I1898" s="39" t="str">
        <f t="shared" si="450"/>
        <v>Q1</v>
      </c>
      <c r="J1898" s="191" t="s">
        <v>1904</v>
      </c>
      <c r="K1898" s="191" t="s">
        <v>1905</v>
      </c>
      <c r="L1898" s="17" t="s">
        <v>78</v>
      </c>
      <c r="M1898" s="13" t="s">
        <v>46</v>
      </c>
      <c r="N1898" s="13">
        <v>1</v>
      </c>
      <c r="O1898" s="13"/>
      <c r="P1898" s="39" t="str">
        <f t="shared" si="451"/>
        <v>MAIN UNIT</v>
      </c>
      <c r="Q1898" s="13" t="s">
        <v>1841</v>
      </c>
      <c r="R1898" s="13" t="s">
        <v>48</v>
      </c>
      <c r="S1898" s="13" t="s">
        <v>36</v>
      </c>
      <c r="T1898" s="13" t="s">
        <v>64</v>
      </c>
      <c r="U1898" s="13" t="s">
        <v>65</v>
      </c>
      <c r="V1898" s="13" t="s">
        <v>1906</v>
      </c>
      <c r="W1898" s="13" t="s">
        <v>1254</v>
      </c>
      <c r="X1898" s="192">
        <v>13750000</v>
      </c>
      <c r="Y1898" s="196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85">
        <f t="shared" si="452"/>
        <v>74367.974999999991</v>
      </c>
      <c r="AD1898" s="141">
        <v>8.2699999999999996E-2</v>
      </c>
      <c r="AE1898" s="186">
        <f t="shared" si="453"/>
        <v>0</v>
      </c>
      <c r="AF1898" s="186" t="str">
        <f>IF(AND(COUNTIFS($J$18:J1898,J1898)=1,AE1898=1),1,"")</f>
        <v/>
      </c>
      <c r="AG1898" s="186" t="str">
        <f>IF(C1898="","",IF(AND(COUNTIFS($J$18:J1898,J1898)=1,C1898&lt;&gt;""),1,""))</f>
        <v/>
      </c>
      <c r="AH1898" s="186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214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35</v>
      </c>
      <c r="B1899" s="179">
        <v>2021</v>
      </c>
      <c r="C1899" s="179">
        <v>3</v>
      </c>
      <c r="D1899" s="39" t="str">
        <f t="shared" si="463"/>
        <v>Q4</v>
      </c>
      <c r="E1899" s="13" t="s">
        <v>41</v>
      </c>
      <c r="F1899" s="179">
        <v>2022</v>
      </c>
      <c r="G1899" s="179">
        <v>4</v>
      </c>
      <c r="H1899" s="191"/>
      <c r="I1899" s="39" t="str">
        <f t="shared" si="450"/>
        <v>Q1</v>
      </c>
      <c r="J1899" s="191" t="s">
        <v>1904</v>
      </c>
      <c r="K1899" s="191" t="s">
        <v>1905</v>
      </c>
      <c r="L1899" s="17" t="s">
        <v>78</v>
      </c>
      <c r="M1899" s="13" t="s">
        <v>46</v>
      </c>
      <c r="N1899" s="13">
        <v>1</v>
      </c>
      <c r="O1899" s="13"/>
      <c r="P1899" s="39" t="str">
        <f t="shared" si="451"/>
        <v>MAIN UNIT</v>
      </c>
      <c r="Q1899" s="13" t="s">
        <v>1841</v>
      </c>
      <c r="R1899" s="13" t="s">
        <v>48</v>
      </c>
      <c r="S1899" s="13" t="s">
        <v>36</v>
      </c>
      <c r="T1899" s="13" t="s">
        <v>64</v>
      </c>
      <c r="U1899" s="13" t="s">
        <v>65</v>
      </c>
      <c r="V1899" s="13" t="s">
        <v>1906</v>
      </c>
      <c r="W1899" s="13" t="s">
        <v>1254</v>
      </c>
      <c r="X1899" s="192">
        <v>13750000</v>
      </c>
      <c r="Y1899" s="196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85">
        <f t="shared" si="452"/>
        <v>74367.974999999991</v>
      </c>
      <c r="AD1899" s="141">
        <v>8.2699999999999996E-2</v>
      </c>
      <c r="AE1899" s="186">
        <f t="shared" si="453"/>
        <v>0</v>
      </c>
      <c r="AF1899" s="186" t="str">
        <f>IF(AND(COUNTIFS($J$18:J1899,J1899)=1,AE1899=1),1,"")</f>
        <v/>
      </c>
      <c r="AG1899" s="186" t="str">
        <f>IF(C1899="","",IF(AND(COUNTIFS($J$18:J1899,J1899)=1,C1899&lt;&gt;""),1,""))</f>
        <v/>
      </c>
      <c r="AH1899" s="186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214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35</v>
      </c>
      <c r="B1900" s="179">
        <v>2021</v>
      </c>
      <c r="C1900" s="179">
        <v>3</v>
      </c>
      <c r="D1900" s="39" t="str">
        <f t="shared" si="463"/>
        <v>Q4</v>
      </c>
      <c r="E1900" s="13" t="s">
        <v>41</v>
      </c>
      <c r="F1900" s="179">
        <v>2022</v>
      </c>
      <c r="G1900" s="179">
        <v>4</v>
      </c>
      <c r="H1900" s="191"/>
      <c r="I1900" s="39" t="str">
        <f t="shared" si="450"/>
        <v>Q1</v>
      </c>
      <c r="J1900" s="191" t="s">
        <v>1904</v>
      </c>
      <c r="K1900" s="191" t="s">
        <v>1905</v>
      </c>
      <c r="L1900" s="17" t="s">
        <v>78</v>
      </c>
      <c r="M1900" s="13" t="s">
        <v>46</v>
      </c>
      <c r="N1900" s="13">
        <v>1</v>
      </c>
      <c r="O1900" s="13"/>
      <c r="P1900" s="39" t="str">
        <f t="shared" si="451"/>
        <v>MAIN UNIT</v>
      </c>
      <c r="Q1900" s="13" t="s">
        <v>1841</v>
      </c>
      <c r="R1900" s="13" t="s">
        <v>48</v>
      </c>
      <c r="S1900" s="13" t="s">
        <v>36</v>
      </c>
      <c r="T1900" s="13" t="s">
        <v>64</v>
      </c>
      <c r="U1900" s="13" t="s">
        <v>65</v>
      </c>
      <c r="V1900" s="13" t="s">
        <v>1906</v>
      </c>
      <c r="W1900" s="13" t="s">
        <v>1254</v>
      </c>
      <c r="X1900" s="192">
        <v>13750000</v>
      </c>
      <c r="Y1900" s="196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85">
        <f t="shared" si="452"/>
        <v>74367.974999999991</v>
      </c>
      <c r="AD1900" s="141">
        <v>8.2699999999999996E-2</v>
      </c>
      <c r="AE1900" s="186">
        <f t="shared" si="453"/>
        <v>0</v>
      </c>
      <c r="AF1900" s="186" t="str">
        <f>IF(AND(COUNTIFS($J$18:J1900,J1900)=1,AE1900=1),1,"")</f>
        <v/>
      </c>
      <c r="AG1900" s="186" t="str">
        <f>IF(C1900="","",IF(AND(COUNTIFS($J$18:J1900,J1900)=1,C1900&lt;&gt;""),1,""))</f>
        <v/>
      </c>
      <c r="AH1900" s="186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214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40</v>
      </c>
      <c r="B1901" s="179">
        <v>2021</v>
      </c>
      <c r="C1901" s="179">
        <v>4</v>
      </c>
      <c r="D1901" s="39" t="str">
        <f t="shared" si="463"/>
        <v>Q1</v>
      </c>
      <c r="E1901" s="13" t="s">
        <v>41</v>
      </c>
      <c r="F1901" s="179">
        <v>2022</v>
      </c>
      <c r="G1901" s="179">
        <v>4</v>
      </c>
      <c r="H1901" s="191"/>
      <c r="I1901" s="39" t="str">
        <f t="shared" si="450"/>
        <v>Q1</v>
      </c>
      <c r="J1901" s="191" t="s">
        <v>1907</v>
      </c>
      <c r="K1901" s="191" t="s">
        <v>558</v>
      </c>
      <c r="L1901" s="17" t="s">
        <v>78</v>
      </c>
      <c r="M1901" s="13" t="s">
        <v>46</v>
      </c>
      <c r="N1901" s="13">
        <v>1</v>
      </c>
      <c r="O1901" s="13"/>
      <c r="P1901" s="39" t="str">
        <f t="shared" si="451"/>
        <v>MAIN UNIT</v>
      </c>
      <c r="Q1901" s="13" t="s">
        <v>47</v>
      </c>
      <c r="R1901" s="13" t="s">
        <v>48</v>
      </c>
      <c r="S1901" s="13" t="s">
        <v>36</v>
      </c>
      <c r="T1901" s="13" t="s">
        <v>64</v>
      </c>
      <c r="U1901" s="13" t="s">
        <v>65</v>
      </c>
      <c r="V1901" s="13" t="s">
        <v>66</v>
      </c>
      <c r="W1901" s="13" t="s">
        <v>95</v>
      </c>
      <c r="X1901" s="192">
        <v>11530000</v>
      </c>
      <c r="Y1901" s="196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85">
        <f t="shared" si="452"/>
        <v>57459.524400000002</v>
      </c>
      <c r="AD1901" s="141">
        <v>7.6200000000000004E-2</v>
      </c>
      <c r="AE1901" s="186">
        <f t="shared" si="453"/>
        <v>0</v>
      </c>
      <c r="AF1901" s="186" t="str">
        <f>IF(AND(COUNTIFS($J$18:J1901,J1901)=1,AE1901=1),1,"")</f>
        <v/>
      </c>
      <c r="AG1901" s="186">
        <f>IF(C1901="","",IF(AND(COUNTIFS($J$18:J1901,J1901)=1,C1901&lt;&gt;""),1,""))</f>
        <v>1</v>
      </c>
      <c r="AH1901" s="186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214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40</v>
      </c>
      <c r="B1902" s="179">
        <v>2021</v>
      </c>
      <c r="C1902" s="179">
        <v>4</v>
      </c>
      <c r="D1902" s="39" t="str">
        <f t="shared" si="463"/>
        <v>Q1</v>
      </c>
      <c r="E1902" s="13" t="s">
        <v>41</v>
      </c>
      <c r="F1902" s="179">
        <v>2022</v>
      </c>
      <c r="G1902" s="179">
        <v>4</v>
      </c>
      <c r="H1902" s="191"/>
      <c r="I1902" s="39" t="str">
        <f t="shared" si="450"/>
        <v>Q1</v>
      </c>
      <c r="J1902" s="191" t="s">
        <v>1907</v>
      </c>
      <c r="K1902" s="191" t="s">
        <v>558</v>
      </c>
      <c r="L1902" s="17" t="s">
        <v>54</v>
      </c>
      <c r="M1902" s="13" t="s">
        <v>46</v>
      </c>
      <c r="N1902" s="13">
        <v>1</v>
      </c>
      <c r="O1902" s="13"/>
      <c r="P1902" s="39" t="str">
        <f t="shared" si="451"/>
        <v>MAIN UNIT</v>
      </c>
      <c r="Q1902" s="13" t="s">
        <v>47</v>
      </c>
      <c r="R1902" s="13" t="s">
        <v>48</v>
      </c>
      <c r="S1902" s="13" t="s">
        <v>36</v>
      </c>
      <c r="T1902" s="13" t="s">
        <v>64</v>
      </c>
      <c r="U1902" s="13" t="s">
        <v>65</v>
      </c>
      <c r="V1902" s="13" t="s">
        <v>66</v>
      </c>
      <c r="W1902" s="13" t="s">
        <v>95</v>
      </c>
      <c r="X1902" s="192">
        <v>7500000</v>
      </c>
      <c r="Y1902" s="196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85">
        <f t="shared" si="452"/>
        <v>37376.1</v>
      </c>
      <c r="AD1902" s="141">
        <v>7.6200000000000004E-2</v>
      </c>
      <c r="AE1902" s="186">
        <f t="shared" si="453"/>
        <v>0</v>
      </c>
      <c r="AF1902" s="186" t="str">
        <f>IF(AND(COUNTIFS($J$18:J1902,J1902)=1,AE1902=1),1,"")</f>
        <v/>
      </c>
      <c r="AG1902" s="186" t="str">
        <f>IF(C1902="","",IF(AND(COUNTIFS($J$18:J1902,J1902)=1,C1902&lt;&gt;""),1,""))</f>
        <v/>
      </c>
      <c r="AH1902" s="186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214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40</v>
      </c>
      <c r="B1903" s="179">
        <v>2021</v>
      </c>
      <c r="C1903" s="179">
        <v>5</v>
      </c>
      <c r="D1903" s="39" t="str">
        <f t="shared" si="463"/>
        <v>Q1</v>
      </c>
      <c r="E1903" s="13" t="s">
        <v>41</v>
      </c>
      <c r="F1903" s="179">
        <v>2022</v>
      </c>
      <c r="G1903" s="179">
        <v>4</v>
      </c>
      <c r="H1903" s="191"/>
      <c r="I1903" s="39" t="str">
        <f t="shared" si="450"/>
        <v>Q1</v>
      </c>
      <c r="J1903" s="191" t="s">
        <v>1890</v>
      </c>
      <c r="K1903" s="191" t="s">
        <v>1718</v>
      </c>
      <c r="L1903" s="17" t="s">
        <v>78</v>
      </c>
      <c r="M1903" s="13" t="s">
        <v>46</v>
      </c>
      <c r="N1903" s="13">
        <v>1</v>
      </c>
      <c r="O1903" s="13"/>
      <c r="P1903" s="39" t="str">
        <f t="shared" si="451"/>
        <v>MAIN UNIT</v>
      </c>
      <c r="Q1903" s="13" t="s">
        <v>47</v>
      </c>
      <c r="R1903" s="13" t="s">
        <v>48</v>
      </c>
      <c r="S1903" s="13" t="s">
        <v>36</v>
      </c>
      <c r="T1903" s="13" t="s">
        <v>64</v>
      </c>
      <c r="U1903" s="13" t="s">
        <v>65</v>
      </c>
      <c r="V1903" s="13" t="s">
        <v>108</v>
      </c>
      <c r="W1903" s="13" t="s">
        <v>95</v>
      </c>
      <c r="X1903" s="192">
        <v>12000000</v>
      </c>
      <c r="Y1903" s="196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85">
        <f t="shared" si="452"/>
        <v>66001.679999999993</v>
      </c>
      <c r="AD1903" s="141">
        <v>8.4099999999999994E-2</v>
      </c>
      <c r="AE1903" s="186">
        <f t="shared" si="453"/>
        <v>0</v>
      </c>
      <c r="AF1903" s="186" t="str">
        <f>IF(AND(COUNTIFS($J$18:J1903,J1903)=1,AE1903=1),1,"")</f>
        <v/>
      </c>
      <c r="AG1903" s="186" t="str">
        <f>IF(C1903="","",IF(AND(COUNTIFS($J$18:J1903,J1903)=1,C1903&lt;&gt;""),1,""))</f>
        <v/>
      </c>
      <c r="AH1903" s="186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214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40</v>
      </c>
      <c r="B1904" s="179">
        <v>2021</v>
      </c>
      <c r="C1904" s="179">
        <v>5</v>
      </c>
      <c r="D1904" s="39" t="str">
        <f t="shared" si="463"/>
        <v>Q1</v>
      </c>
      <c r="E1904" s="13" t="s">
        <v>41</v>
      </c>
      <c r="F1904" s="179">
        <v>2022</v>
      </c>
      <c r="G1904" s="179">
        <v>4</v>
      </c>
      <c r="H1904" s="191"/>
      <c r="I1904" s="39" t="str">
        <f t="shared" si="450"/>
        <v>Q1</v>
      </c>
      <c r="J1904" s="191" t="s">
        <v>1889</v>
      </c>
      <c r="K1904" s="191" t="s">
        <v>1718</v>
      </c>
      <c r="L1904" s="17" t="s">
        <v>78</v>
      </c>
      <c r="M1904" s="13" t="s">
        <v>46</v>
      </c>
      <c r="N1904" s="13">
        <v>1</v>
      </c>
      <c r="O1904" s="13"/>
      <c r="P1904" s="39" t="str">
        <f t="shared" si="451"/>
        <v>MAIN UNIT</v>
      </c>
      <c r="Q1904" s="13" t="s">
        <v>47</v>
      </c>
      <c r="R1904" s="13" t="s">
        <v>48</v>
      </c>
      <c r="S1904" s="13" t="s">
        <v>36</v>
      </c>
      <c r="T1904" s="13" t="s">
        <v>64</v>
      </c>
      <c r="U1904" s="13" t="s">
        <v>65</v>
      </c>
      <c r="V1904" s="13" t="s">
        <v>108</v>
      </c>
      <c r="W1904" s="13" t="s">
        <v>95</v>
      </c>
      <c r="X1904" s="192">
        <v>12000000</v>
      </c>
      <c r="Y1904" s="196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85">
        <f t="shared" si="452"/>
        <v>86484.96</v>
      </c>
      <c r="AD1904" s="141">
        <v>0.11020000000000001</v>
      </c>
      <c r="AE1904" s="186">
        <f t="shared" si="453"/>
        <v>0</v>
      </c>
      <c r="AF1904" s="186" t="str">
        <f>IF(AND(COUNTIFS($J$18:J1904,J1904)=1,AE1904=1),1,"")</f>
        <v/>
      </c>
      <c r="AG1904" s="186" t="str">
        <f>IF(C1904="","",IF(AND(COUNTIFS($J$18:J1904,J1904)=1,C1904&lt;&gt;""),1,""))</f>
        <v/>
      </c>
      <c r="AH1904" s="186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214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40</v>
      </c>
      <c r="B1905" s="179">
        <v>2021</v>
      </c>
      <c r="C1905" s="179">
        <v>6</v>
      </c>
      <c r="D1905" s="39" t="str">
        <f t="shared" si="463"/>
        <v>Q1</v>
      </c>
      <c r="E1905" s="13" t="s">
        <v>41</v>
      </c>
      <c r="F1905" s="179">
        <v>2022</v>
      </c>
      <c r="G1905" s="179">
        <v>4</v>
      </c>
      <c r="H1905" s="191"/>
      <c r="I1905" s="39" t="str">
        <f t="shared" si="450"/>
        <v>Q1</v>
      </c>
      <c r="J1905" s="191" t="s">
        <v>1908</v>
      </c>
      <c r="K1905" s="191" t="s">
        <v>1909</v>
      </c>
      <c r="L1905" s="17" t="s">
        <v>54</v>
      </c>
      <c r="M1905" s="13" t="s">
        <v>46</v>
      </c>
      <c r="N1905" s="13">
        <v>1</v>
      </c>
      <c r="O1905" s="13"/>
      <c r="P1905" s="39" t="str">
        <f t="shared" si="451"/>
        <v>MAIN UNIT</v>
      </c>
      <c r="Q1905" s="13" t="s">
        <v>55</v>
      </c>
      <c r="R1905" s="13" t="s">
        <v>48</v>
      </c>
      <c r="S1905" s="13" t="s">
        <v>36</v>
      </c>
      <c r="T1905" s="13" t="s">
        <v>64</v>
      </c>
      <c r="U1905" s="13" t="s">
        <v>65</v>
      </c>
      <c r="V1905" s="13" t="s">
        <v>1798</v>
      </c>
      <c r="W1905" s="13" t="s">
        <v>50</v>
      </c>
      <c r="X1905" s="192">
        <v>529000</v>
      </c>
      <c r="Y1905" s="196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85">
        <f t="shared" si="452"/>
        <v>72590.971681415933</v>
      </c>
      <c r="AD1905" s="141">
        <v>0.12709999999999999</v>
      </c>
      <c r="AE1905" s="186">
        <f t="shared" si="453"/>
        <v>1</v>
      </c>
      <c r="AF1905" s="186">
        <f>IF(AND(COUNTIFS($J$18:J1905,J1905)=1,AE1905=1),1,"")</f>
        <v>1</v>
      </c>
      <c r="AG1905" s="186">
        <f>IF(C1905="","",IF(AND(COUNTIFS($J$18:J1905,J1905)=1,C1905&lt;&gt;""),1,""))</f>
        <v>1</v>
      </c>
      <c r="AH1905" s="186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214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40</v>
      </c>
      <c r="B1906" s="179">
        <v>2021</v>
      </c>
      <c r="C1906" s="179">
        <v>6</v>
      </c>
      <c r="D1906" s="39" t="str">
        <f t="shared" si="463"/>
        <v>Q1</v>
      </c>
      <c r="E1906" s="13" t="s">
        <v>41</v>
      </c>
      <c r="F1906" s="179">
        <v>2022</v>
      </c>
      <c r="G1906" s="179">
        <v>4</v>
      </c>
      <c r="H1906" s="191"/>
      <c r="I1906" s="39" t="str">
        <f t="shared" si="450"/>
        <v>Q1</v>
      </c>
      <c r="J1906" s="191" t="s">
        <v>1910</v>
      </c>
      <c r="K1906" s="191" t="s">
        <v>1911</v>
      </c>
      <c r="L1906" s="17" t="s">
        <v>54</v>
      </c>
      <c r="M1906" s="13" t="s">
        <v>46</v>
      </c>
      <c r="N1906" s="13">
        <v>1</v>
      </c>
      <c r="O1906" s="13"/>
      <c r="P1906" s="39" t="str">
        <f t="shared" si="451"/>
        <v>MAIN UNIT</v>
      </c>
      <c r="Q1906" s="13" t="s">
        <v>55</v>
      </c>
      <c r="R1906" s="13" t="s">
        <v>48</v>
      </c>
      <c r="S1906" s="13" t="s">
        <v>36</v>
      </c>
      <c r="T1906" s="13" t="s">
        <v>64</v>
      </c>
      <c r="U1906" s="13" t="s">
        <v>65</v>
      </c>
      <c r="V1906" s="13" t="s">
        <v>288</v>
      </c>
      <c r="W1906" s="13" t="s">
        <v>95</v>
      </c>
      <c r="X1906" s="192">
        <v>7400000</v>
      </c>
      <c r="Y1906" s="196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85">
        <f t="shared" si="452"/>
        <v>49121.94</v>
      </c>
      <c r="AD1906" s="141">
        <v>0.10150000000000001</v>
      </c>
      <c r="AE1906" s="186">
        <f t="shared" si="453"/>
        <v>1</v>
      </c>
      <c r="AF1906" s="186">
        <f>IF(AND(COUNTIFS($J$18:J1906,J1906)=1,AE1906=1),1,"")</f>
        <v>1</v>
      </c>
      <c r="AG1906" s="186">
        <f>IF(C1906="","",IF(AND(COUNTIFS($J$18:J1906,J1906)=1,C1906&lt;&gt;""),1,""))</f>
        <v>1</v>
      </c>
      <c r="AH1906" s="186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214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40</v>
      </c>
      <c r="B1907" s="179">
        <v>2021</v>
      </c>
      <c r="C1907" s="179">
        <v>6</v>
      </c>
      <c r="D1907" s="39" t="str">
        <f t="shared" si="463"/>
        <v>Q1</v>
      </c>
      <c r="E1907" s="13" t="s">
        <v>41</v>
      </c>
      <c r="F1907" s="179">
        <v>2022</v>
      </c>
      <c r="G1907" s="179">
        <v>4</v>
      </c>
      <c r="H1907" s="191"/>
      <c r="I1907" s="39" t="str">
        <f t="shared" si="450"/>
        <v>Q1</v>
      </c>
      <c r="J1907" s="191" t="s">
        <v>1912</v>
      </c>
      <c r="K1907" s="191" t="s">
        <v>833</v>
      </c>
      <c r="L1907" s="17" t="s">
        <v>78</v>
      </c>
      <c r="M1907" s="13" t="s">
        <v>46</v>
      </c>
      <c r="N1907" s="13">
        <v>1</v>
      </c>
      <c r="O1907" s="13"/>
      <c r="P1907" s="39" t="str">
        <f t="shared" si="451"/>
        <v>MAIN UNIT</v>
      </c>
      <c r="Q1907" s="13" t="s">
        <v>47</v>
      </c>
      <c r="R1907" s="13" t="s">
        <v>48</v>
      </c>
      <c r="S1907" s="13" t="s">
        <v>36</v>
      </c>
      <c r="T1907" s="13" t="s">
        <v>64</v>
      </c>
      <c r="U1907" s="13" t="s">
        <v>65</v>
      </c>
      <c r="V1907" s="13" t="s">
        <v>113</v>
      </c>
      <c r="W1907" s="13" t="s">
        <v>95</v>
      </c>
      <c r="X1907" s="192">
        <v>13488000</v>
      </c>
      <c r="Y1907" s="196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85">
        <f t="shared" si="452"/>
        <v>86447.289600000004</v>
      </c>
      <c r="AD1907" s="141">
        <v>9.8000000000000004E-2</v>
      </c>
      <c r="AE1907" s="186">
        <f t="shared" si="453"/>
        <v>0</v>
      </c>
      <c r="AF1907" s="186" t="str">
        <f>IF(AND(COUNTIFS($J$18:J1907,J1907)=1,AE1907=1),1,"")</f>
        <v/>
      </c>
      <c r="AG1907" s="186">
        <f>IF(C1907="","",IF(AND(COUNTIFS($J$18:J1907,J1907)=1,C1907&lt;&gt;""),1,""))</f>
        <v>1</v>
      </c>
      <c r="AH1907" s="186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214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40</v>
      </c>
      <c r="B1908" s="179">
        <v>2021</v>
      </c>
      <c r="C1908" s="179">
        <v>6</v>
      </c>
      <c r="D1908" s="39" t="str">
        <f t="shared" si="463"/>
        <v>Q1</v>
      </c>
      <c r="E1908" s="13" t="s">
        <v>41</v>
      </c>
      <c r="F1908" s="179">
        <v>2022</v>
      </c>
      <c r="G1908" s="179">
        <v>4</v>
      </c>
      <c r="H1908" s="191"/>
      <c r="I1908" s="39" t="str">
        <f t="shared" si="450"/>
        <v>Q1</v>
      </c>
      <c r="J1908" s="191" t="s">
        <v>1912</v>
      </c>
      <c r="K1908" s="191" t="s">
        <v>833</v>
      </c>
      <c r="L1908" s="17" t="s">
        <v>54</v>
      </c>
      <c r="M1908" s="13" t="s">
        <v>46</v>
      </c>
      <c r="N1908" s="13">
        <v>1</v>
      </c>
      <c r="O1908" s="13"/>
      <c r="P1908" s="39" t="str">
        <f t="shared" si="451"/>
        <v>MAIN UNIT</v>
      </c>
      <c r="Q1908" s="13" t="s">
        <v>47</v>
      </c>
      <c r="R1908" s="13" t="s">
        <v>48</v>
      </c>
      <c r="S1908" s="13" t="s">
        <v>36</v>
      </c>
      <c r="T1908" s="13" t="s">
        <v>64</v>
      </c>
      <c r="U1908" s="13" t="s">
        <v>65</v>
      </c>
      <c r="V1908" s="13" t="s">
        <v>113</v>
      </c>
      <c r="W1908" s="13" t="s">
        <v>95</v>
      </c>
      <c r="X1908" s="192">
        <v>7900000</v>
      </c>
      <c r="Y1908" s="196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85">
        <f t="shared" si="452"/>
        <v>50632.68</v>
      </c>
      <c r="AD1908" s="141">
        <v>9.8000000000000004E-2</v>
      </c>
      <c r="AE1908" s="186">
        <f t="shared" si="453"/>
        <v>0</v>
      </c>
      <c r="AF1908" s="186" t="str">
        <f>IF(AND(COUNTIFS($J$18:J1908,J1908)=1,AE1908=1),1,"")</f>
        <v/>
      </c>
      <c r="AG1908" s="186" t="str">
        <f>IF(C1908="","",IF(AND(COUNTIFS($J$18:J1908,J1908)=1,C1908&lt;&gt;""),1,""))</f>
        <v/>
      </c>
      <c r="AH1908" s="186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214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40</v>
      </c>
      <c r="B1909" s="179">
        <v>2021</v>
      </c>
      <c r="C1909" s="179">
        <v>6</v>
      </c>
      <c r="D1909" s="39" t="str">
        <f t="shared" si="463"/>
        <v>Q1</v>
      </c>
      <c r="E1909" s="13" t="s">
        <v>41</v>
      </c>
      <c r="F1909" s="179">
        <v>2022</v>
      </c>
      <c r="G1909" s="179">
        <v>4</v>
      </c>
      <c r="H1909" s="191"/>
      <c r="I1909" s="39" t="str">
        <f t="shared" si="450"/>
        <v>Q1</v>
      </c>
      <c r="J1909" s="191" t="s">
        <v>1912</v>
      </c>
      <c r="K1909" s="191" t="s">
        <v>833</v>
      </c>
      <c r="L1909" s="17" t="s">
        <v>54</v>
      </c>
      <c r="M1909" s="13" t="s">
        <v>46</v>
      </c>
      <c r="N1909" s="13">
        <v>1</v>
      </c>
      <c r="O1909" s="13"/>
      <c r="P1909" s="39" t="str">
        <f t="shared" si="451"/>
        <v>MAIN UNIT</v>
      </c>
      <c r="Q1909" s="13" t="s">
        <v>47</v>
      </c>
      <c r="R1909" s="13" t="s">
        <v>48</v>
      </c>
      <c r="S1909" s="13" t="s">
        <v>36</v>
      </c>
      <c r="T1909" s="13" t="s">
        <v>64</v>
      </c>
      <c r="U1909" s="13" t="s">
        <v>65</v>
      </c>
      <c r="V1909" s="13" t="s">
        <v>113</v>
      </c>
      <c r="W1909" s="13" t="s">
        <v>95</v>
      </c>
      <c r="X1909" s="192">
        <v>7900000</v>
      </c>
      <c r="Y1909" s="196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85">
        <f t="shared" si="452"/>
        <v>50632.68</v>
      </c>
      <c r="AD1909" s="141">
        <v>9.8000000000000004E-2</v>
      </c>
      <c r="AE1909" s="186">
        <f t="shared" si="453"/>
        <v>0</v>
      </c>
      <c r="AF1909" s="186" t="str">
        <f>IF(AND(COUNTIFS($J$18:J1909,J1909)=1,AE1909=1),1,"")</f>
        <v/>
      </c>
      <c r="AG1909" s="186" t="str">
        <f>IF(C1909="","",IF(AND(COUNTIFS($J$18:J1909,J1909)=1,C1909&lt;&gt;""),1,""))</f>
        <v/>
      </c>
      <c r="AH1909" s="186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214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40</v>
      </c>
      <c r="B1910" s="179">
        <v>2021</v>
      </c>
      <c r="C1910" s="179">
        <v>6</v>
      </c>
      <c r="D1910" s="39" t="str">
        <f t="shared" si="463"/>
        <v>Q1</v>
      </c>
      <c r="E1910" s="13" t="s">
        <v>41</v>
      </c>
      <c r="F1910" s="179">
        <v>2022</v>
      </c>
      <c r="G1910" s="179">
        <v>4</v>
      </c>
      <c r="H1910" s="191"/>
      <c r="I1910" s="39" t="str">
        <f t="shared" si="450"/>
        <v>Q1</v>
      </c>
      <c r="J1910" s="191" t="s">
        <v>1913</v>
      </c>
      <c r="K1910" s="191" t="s">
        <v>957</v>
      </c>
      <c r="L1910" s="17" t="s">
        <v>78</v>
      </c>
      <c r="M1910" s="13" t="s">
        <v>46</v>
      </c>
      <c r="N1910" s="13">
        <v>1</v>
      </c>
      <c r="O1910" s="13"/>
      <c r="P1910" s="39" t="str">
        <f t="shared" si="451"/>
        <v>MAIN UNIT</v>
      </c>
      <c r="Q1910" s="13" t="s">
        <v>47</v>
      </c>
      <c r="R1910" s="13" t="s">
        <v>48</v>
      </c>
      <c r="S1910" s="13" t="s">
        <v>36</v>
      </c>
      <c r="T1910" s="13" t="s">
        <v>64</v>
      </c>
      <c r="U1910" s="13" t="s">
        <v>65</v>
      </c>
      <c r="V1910" s="13" t="s">
        <v>288</v>
      </c>
      <c r="W1910" s="13" t="s">
        <v>95</v>
      </c>
      <c r="X1910" s="192">
        <v>12000000</v>
      </c>
      <c r="Y1910" s="196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85">
        <f t="shared" si="452"/>
        <v>50227.200000000004</v>
      </c>
      <c r="AD1910" s="141">
        <v>6.4000000000000001E-2</v>
      </c>
      <c r="AE1910" s="186">
        <f t="shared" si="453"/>
        <v>0</v>
      </c>
      <c r="AF1910" s="186" t="str">
        <f>IF(AND(COUNTIFS($J$18:J1910,J1910)=1,AE1910=1),1,"")</f>
        <v/>
      </c>
      <c r="AG1910" s="186">
        <f>IF(C1910="","",IF(AND(COUNTIFS($J$18:J1910,J1910)=1,C1910&lt;&gt;""),1,""))</f>
        <v>1</v>
      </c>
      <c r="AH1910" s="186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214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40</v>
      </c>
      <c r="B1911" s="179">
        <v>2021</v>
      </c>
      <c r="C1911" s="179">
        <v>6</v>
      </c>
      <c r="D1911" s="39" t="str">
        <f t="shared" si="463"/>
        <v>Q1</v>
      </c>
      <c r="E1911" s="13" t="s">
        <v>41</v>
      </c>
      <c r="F1911" s="179">
        <v>2022</v>
      </c>
      <c r="G1911" s="179">
        <v>4</v>
      </c>
      <c r="H1911" s="191"/>
      <c r="I1911" s="39" t="str">
        <f t="shared" si="450"/>
        <v>Q1</v>
      </c>
      <c r="J1911" s="191" t="s">
        <v>1913</v>
      </c>
      <c r="K1911" s="191" t="s">
        <v>957</v>
      </c>
      <c r="L1911" s="17" t="s">
        <v>54</v>
      </c>
      <c r="M1911" s="13" t="s">
        <v>46</v>
      </c>
      <c r="N1911" s="13">
        <v>1</v>
      </c>
      <c r="O1911" s="13"/>
      <c r="P1911" s="39" t="str">
        <f t="shared" si="451"/>
        <v>MAIN UNIT</v>
      </c>
      <c r="Q1911" s="13" t="s">
        <v>47</v>
      </c>
      <c r="R1911" s="13" t="s">
        <v>48</v>
      </c>
      <c r="S1911" s="13" t="s">
        <v>36</v>
      </c>
      <c r="T1911" s="13" t="s">
        <v>64</v>
      </c>
      <c r="U1911" s="13" t="s">
        <v>65</v>
      </c>
      <c r="V1911" s="13" t="s">
        <v>288</v>
      </c>
      <c r="W1911" s="13" t="s">
        <v>95</v>
      </c>
      <c r="X1911" s="192">
        <v>8800000</v>
      </c>
      <c r="Y1911" s="196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85">
        <f t="shared" si="452"/>
        <v>36833.279999999999</v>
      </c>
      <c r="AD1911" s="141">
        <v>6.4000000000000001E-2</v>
      </c>
      <c r="AE1911" s="186">
        <f t="shared" si="453"/>
        <v>0</v>
      </c>
      <c r="AF1911" s="186" t="str">
        <f>IF(AND(COUNTIFS($J$18:J1911,J1911)=1,AE1911=1),1,"")</f>
        <v/>
      </c>
      <c r="AG1911" s="186" t="str">
        <f>IF(C1911="","",IF(AND(COUNTIFS($J$18:J1911,J1911)=1,C1911&lt;&gt;""),1,""))</f>
        <v/>
      </c>
      <c r="AH1911" s="186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214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40</v>
      </c>
      <c r="B1912" s="179">
        <v>2021</v>
      </c>
      <c r="C1912" s="179">
        <v>9</v>
      </c>
      <c r="D1912" s="39" t="str">
        <f t="shared" si="463"/>
        <v>Q2</v>
      </c>
      <c r="E1912" s="13" t="s">
        <v>41</v>
      </c>
      <c r="F1912" s="179">
        <v>2022</v>
      </c>
      <c r="G1912" s="179">
        <v>4</v>
      </c>
      <c r="H1912" s="191"/>
      <c r="I1912" s="39" t="str">
        <f t="shared" si="450"/>
        <v>Q1</v>
      </c>
      <c r="J1912" s="191" t="s">
        <v>1914</v>
      </c>
      <c r="K1912" s="191" t="s">
        <v>1915</v>
      </c>
      <c r="L1912" s="17" t="s">
        <v>78</v>
      </c>
      <c r="M1912" s="13" t="s">
        <v>46</v>
      </c>
      <c r="N1912" s="13">
        <v>1</v>
      </c>
      <c r="O1912" s="13"/>
      <c r="P1912" s="39" t="str">
        <f t="shared" si="451"/>
        <v>MAIN UNIT</v>
      </c>
      <c r="Q1912" s="13" t="s">
        <v>55</v>
      </c>
      <c r="R1912" s="13" t="s">
        <v>48</v>
      </c>
      <c r="S1912" s="13" t="s">
        <v>36</v>
      </c>
      <c r="T1912" s="13" t="s">
        <v>64</v>
      </c>
      <c r="U1912" s="13" t="s">
        <v>65</v>
      </c>
      <c r="V1912" s="13" t="s">
        <v>98</v>
      </c>
      <c r="W1912" s="13" t="s">
        <v>95</v>
      </c>
      <c r="X1912" s="192">
        <v>18000000</v>
      </c>
      <c r="Y1912" s="196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85">
        <f t="shared" si="452"/>
        <v>147267.72</v>
      </c>
      <c r="AD1912" s="141">
        <v>0.12509999999999999</v>
      </c>
      <c r="AE1912" s="186">
        <f t="shared" si="453"/>
        <v>1</v>
      </c>
      <c r="AF1912" s="186">
        <f>IF(AND(COUNTIFS($J$18:J1912,J1912)=1,AE1912=1),1,"")</f>
        <v>1</v>
      </c>
      <c r="AG1912" s="186">
        <f>IF(C1912="","",IF(AND(COUNTIFS($J$18:J1912,J1912)=1,C1912&lt;&gt;""),1,""))</f>
        <v>1</v>
      </c>
      <c r="AH1912" s="186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214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40</v>
      </c>
      <c r="B1913" s="179">
        <v>2021</v>
      </c>
      <c r="C1913" s="179">
        <v>9</v>
      </c>
      <c r="D1913" s="39" t="str">
        <f t="shared" si="463"/>
        <v>Q2</v>
      </c>
      <c r="E1913" s="13" t="s">
        <v>41</v>
      </c>
      <c r="F1913" s="179">
        <v>2022</v>
      </c>
      <c r="G1913" s="179">
        <v>4</v>
      </c>
      <c r="H1913" s="191"/>
      <c r="I1913" s="39" t="str">
        <f t="shared" si="450"/>
        <v>Q1</v>
      </c>
      <c r="J1913" s="191" t="s">
        <v>1914</v>
      </c>
      <c r="K1913" s="191" t="s">
        <v>1915</v>
      </c>
      <c r="L1913" s="17" t="s">
        <v>54</v>
      </c>
      <c r="M1913" s="13" t="s">
        <v>46</v>
      </c>
      <c r="N1913" s="13">
        <v>1</v>
      </c>
      <c r="O1913" s="13"/>
      <c r="P1913" s="39" t="str">
        <f t="shared" si="451"/>
        <v>MAIN UNIT</v>
      </c>
      <c r="Q1913" s="13" t="s">
        <v>55</v>
      </c>
      <c r="R1913" s="13" t="s">
        <v>48</v>
      </c>
      <c r="S1913" s="13" t="s">
        <v>36</v>
      </c>
      <c r="T1913" s="13" t="s">
        <v>64</v>
      </c>
      <c r="U1913" s="13" t="s">
        <v>65</v>
      </c>
      <c r="V1913" s="13" t="s">
        <v>98</v>
      </c>
      <c r="W1913" s="13" t="s">
        <v>95</v>
      </c>
      <c r="X1913" s="192">
        <v>8200000</v>
      </c>
      <c r="Y1913" s="196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85">
        <f t="shared" si="452"/>
        <v>67088.627999999997</v>
      </c>
      <c r="AD1913" s="141">
        <v>0.12509999999999999</v>
      </c>
      <c r="AE1913" s="186">
        <f t="shared" si="453"/>
        <v>1</v>
      </c>
      <c r="AF1913" s="186" t="str">
        <f>IF(AND(COUNTIFS($J$18:J1913,J1913)=1,AE1913=1),1,"")</f>
        <v/>
      </c>
      <c r="AG1913" s="186" t="str">
        <f>IF(C1913="","",IF(AND(COUNTIFS($J$18:J1913,J1913)=1,C1913&lt;&gt;""),1,""))</f>
        <v/>
      </c>
      <c r="AH1913" s="186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214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40</v>
      </c>
      <c r="B1914" s="179">
        <v>2021</v>
      </c>
      <c r="C1914" s="179">
        <v>9</v>
      </c>
      <c r="D1914" s="39" t="str">
        <f t="shared" si="463"/>
        <v>Q2</v>
      </c>
      <c r="E1914" s="13" t="s">
        <v>41</v>
      </c>
      <c r="F1914" s="179">
        <v>2022</v>
      </c>
      <c r="G1914" s="179">
        <v>4</v>
      </c>
      <c r="H1914" s="191"/>
      <c r="I1914" s="39" t="str">
        <f t="shared" si="450"/>
        <v>Q1</v>
      </c>
      <c r="J1914" s="191" t="s">
        <v>1916</v>
      </c>
      <c r="K1914" s="191" t="s">
        <v>1917</v>
      </c>
      <c r="L1914" s="17" t="s">
        <v>54</v>
      </c>
      <c r="M1914" s="13" t="s">
        <v>46</v>
      </c>
      <c r="N1914" s="13">
        <v>1</v>
      </c>
      <c r="O1914" s="13"/>
      <c r="P1914" s="39" t="str">
        <f t="shared" si="451"/>
        <v>MAIN UNIT</v>
      </c>
      <c r="Q1914" s="13" t="s">
        <v>55</v>
      </c>
      <c r="R1914" s="13" t="s">
        <v>48</v>
      </c>
      <c r="S1914" s="13" t="s">
        <v>39</v>
      </c>
      <c r="T1914" s="13" t="s">
        <v>1572</v>
      </c>
      <c r="U1914" s="13" t="s">
        <v>162</v>
      </c>
      <c r="V1914" s="13" t="s">
        <v>163</v>
      </c>
      <c r="W1914" s="13" t="s">
        <v>50</v>
      </c>
      <c r="X1914" s="192">
        <v>847000</v>
      </c>
      <c r="Y1914" s="196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85">
        <f t="shared" si="452"/>
        <v>155732.56814159293</v>
      </c>
      <c r="AD1914" s="141">
        <v>0.17030000000000001</v>
      </c>
      <c r="AE1914" s="186">
        <f t="shared" si="453"/>
        <v>1</v>
      </c>
      <c r="AF1914" s="186">
        <f>IF(AND(COUNTIFS($J$18:J1914,J1914)=1,AE1914=1),1,"")</f>
        <v>1</v>
      </c>
      <c r="AG1914" s="186">
        <f>IF(C1914="","",IF(AND(COUNTIFS($J$18:J1914,J1914)=1,C1914&lt;&gt;""),1,""))</f>
        <v>1</v>
      </c>
      <c r="AH1914" s="186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214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40</v>
      </c>
      <c r="B1915" s="179">
        <v>2021</v>
      </c>
      <c r="C1915" s="179">
        <v>8</v>
      </c>
      <c r="D1915" s="39" t="str">
        <f t="shared" si="463"/>
        <v>Q2</v>
      </c>
      <c r="E1915" s="13" t="s">
        <v>41</v>
      </c>
      <c r="F1915" s="179">
        <v>2022</v>
      </c>
      <c r="G1915" s="179">
        <v>4</v>
      </c>
      <c r="H1915" s="191"/>
      <c r="I1915" s="39" t="str">
        <f t="shared" si="450"/>
        <v>Q1</v>
      </c>
      <c r="J1915" s="191" t="s">
        <v>1918</v>
      </c>
      <c r="K1915" s="191" t="s">
        <v>1450</v>
      </c>
      <c r="L1915" s="17" t="s">
        <v>54</v>
      </c>
      <c r="M1915" s="13" t="s">
        <v>46</v>
      </c>
      <c r="N1915" s="13">
        <v>1</v>
      </c>
      <c r="O1915" s="13"/>
      <c r="P1915" s="39" t="str">
        <f t="shared" si="451"/>
        <v>MAIN UNIT</v>
      </c>
      <c r="Q1915" s="13" t="s">
        <v>47</v>
      </c>
      <c r="R1915" s="13" t="s">
        <v>48</v>
      </c>
      <c r="S1915" s="13" t="s">
        <v>36</v>
      </c>
      <c r="T1915" s="13" t="s">
        <v>64</v>
      </c>
      <c r="U1915" s="13" t="s">
        <v>65</v>
      </c>
      <c r="V1915" s="13" t="s">
        <v>288</v>
      </c>
      <c r="W1915" s="13" t="s">
        <v>95</v>
      </c>
      <c r="X1915" s="192">
        <v>8300000</v>
      </c>
      <c r="Y1915" s="196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85">
        <f t="shared" si="452"/>
        <v>66224.039999999994</v>
      </c>
      <c r="AD1915" s="141">
        <v>0.122</v>
      </c>
      <c r="AE1915" s="186">
        <f t="shared" si="453"/>
        <v>0</v>
      </c>
      <c r="AF1915" s="186" t="str">
        <f>IF(AND(COUNTIFS($J$18:J1915,J1915)=1,AE1915=1),1,"")</f>
        <v/>
      </c>
      <c r="AG1915" s="186">
        <f>IF(C1915="","",IF(AND(COUNTIFS($J$18:J1915,J1915)=1,C1915&lt;&gt;""),1,""))</f>
        <v>1</v>
      </c>
      <c r="AH1915" s="186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214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40</v>
      </c>
      <c r="B1916" s="179">
        <v>2021</v>
      </c>
      <c r="C1916" s="179">
        <v>8</v>
      </c>
      <c r="D1916" s="39" t="str">
        <f t="shared" si="463"/>
        <v>Q2</v>
      </c>
      <c r="E1916" s="13" t="s">
        <v>41</v>
      </c>
      <c r="F1916" s="179">
        <v>2022</v>
      </c>
      <c r="G1916" s="179">
        <v>4</v>
      </c>
      <c r="H1916" s="191"/>
      <c r="I1916" s="39" t="str">
        <f t="shared" si="450"/>
        <v>Q1</v>
      </c>
      <c r="J1916" s="191" t="s">
        <v>1918</v>
      </c>
      <c r="K1916" s="191" t="s">
        <v>1450</v>
      </c>
      <c r="L1916" s="17" t="s">
        <v>78</v>
      </c>
      <c r="M1916" s="13" t="s">
        <v>46</v>
      </c>
      <c r="N1916" s="13">
        <v>1</v>
      </c>
      <c r="O1916" s="13"/>
      <c r="P1916" s="39" t="str">
        <f t="shared" si="451"/>
        <v>MAIN UNIT</v>
      </c>
      <c r="Q1916" s="13" t="s">
        <v>47</v>
      </c>
      <c r="R1916" s="13" t="s">
        <v>48</v>
      </c>
      <c r="S1916" s="13" t="s">
        <v>36</v>
      </c>
      <c r="T1916" s="13" t="s">
        <v>64</v>
      </c>
      <c r="U1916" s="13" t="s">
        <v>65</v>
      </c>
      <c r="V1916" s="13" t="s">
        <v>288</v>
      </c>
      <c r="W1916" s="13" t="s">
        <v>95</v>
      </c>
      <c r="X1916" s="192">
        <v>12700000</v>
      </c>
      <c r="Y1916" s="196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85">
        <f t="shared" si="452"/>
        <v>101330.76</v>
      </c>
      <c r="AD1916" s="141">
        <v>0.122</v>
      </c>
      <c r="AE1916" s="186">
        <f t="shared" si="453"/>
        <v>0</v>
      </c>
      <c r="AF1916" s="186" t="str">
        <f>IF(AND(COUNTIFS($J$18:J1916,J1916)=1,AE1916=1),1,"")</f>
        <v/>
      </c>
      <c r="AG1916" s="186" t="str">
        <f>IF(C1916="","",IF(AND(COUNTIFS($J$18:J1916,J1916)=1,C1916&lt;&gt;""),1,""))</f>
        <v/>
      </c>
      <c r="AH1916" s="186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214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40</v>
      </c>
      <c r="B1917" s="179">
        <v>2021</v>
      </c>
      <c r="C1917" s="179">
        <v>10</v>
      </c>
      <c r="D1917" s="39" t="str">
        <f t="shared" si="463"/>
        <v>Q3</v>
      </c>
      <c r="E1917" s="13" t="s">
        <v>41</v>
      </c>
      <c r="F1917" s="179">
        <v>2022</v>
      </c>
      <c r="G1917" s="179">
        <v>4</v>
      </c>
      <c r="H1917" s="191"/>
      <c r="I1917" s="39" t="str">
        <f t="shared" si="450"/>
        <v>Q1</v>
      </c>
      <c r="J1917" s="191" t="s">
        <v>1919</v>
      </c>
      <c r="K1917" s="191" t="s">
        <v>1920</v>
      </c>
      <c r="L1917" s="17" t="s">
        <v>78</v>
      </c>
      <c r="M1917" s="13" t="s">
        <v>46</v>
      </c>
      <c r="N1917" s="13">
        <v>1</v>
      </c>
      <c r="O1917" s="13"/>
      <c r="P1917" s="39" t="str">
        <f t="shared" si="451"/>
        <v>MAIN UNIT</v>
      </c>
      <c r="Q1917" s="13" t="s">
        <v>55</v>
      </c>
      <c r="R1917" s="13" t="s">
        <v>48</v>
      </c>
      <c r="S1917" s="13" t="s">
        <v>36</v>
      </c>
      <c r="T1917" s="13" t="s">
        <v>64</v>
      </c>
      <c r="U1917" s="13" t="s">
        <v>65</v>
      </c>
      <c r="V1917" s="13" t="s">
        <v>98</v>
      </c>
      <c r="W1917" s="13" t="s">
        <v>95</v>
      </c>
      <c r="X1917" s="192">
        <v>14300000</v>
      </c>
      <c r="Y1917" s="196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85">
        <f t="shared" si="452"/>
        <v>120643.38</v>
      </c>
      <c r="AD1917" s="141">
        <v>0.129</v>
      </c>
      <c r="AE1917" s="186">
        <f t="shared" si="453"/>
        <v>1</v>
      </c>
      <c r="AF1917" s="186">
        <f>IF(AND(COUNTIFS($J$18:J1917,J1917)=1,AE1917=1),1,"")</f>
        <v>1</v>
      </c>
      <c r="AG1917" s="186">
        <f>IF(C1917="","",IF(AND(COUNTIFS($J$18:J1917,J1917)=1,C1917&lt;&gt;""),1,""))</f>
        <v>1</v>
      </c>
      <c r="AH1917" s="186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214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40</v>
      </c>
      <c r="B1918" s="179">
        <v>2021</v>
      </c>
      <c r="C1918" s="179">
        <v>10</v>
      </c>
      <c r="D1918" s="39" t="str">
        <f t="shared" si="463"/>
        <v>Q3</v>
      </c>
      <c r="E1918" s="13" t="s">
        <v>41</v>
      </c>
      <c r="F1918" s="179">
        <v>2022</v>
      </c>
      <c r="G1918" s="179">
        <v>4</v>
      </c>
      <c r="H1918" s="191"/>
      <c r="I1918" s="39" t="str">
        <f t="shared" si="450"/>
        <v>Q1</v>
      </c>
      <c r="J1918" s="191" t="s">
        <v>1899</v>
      </c>
      <c r="K1918" s="191" t="s">
        <v>1547</v>
      </c>
      <c r="L1918" s="17" t="s">
        <v>78</v>
      </c>
      <c r="M1918" s="13" t="s">
        <v>46</v>
      </c>
      <c r="N1918" s="13">
        <v>1</v>
      </c>
      <c r="O1918" s="13"/>
      <c r="P1918" s="39" t="str">
        <f t="shared" si="451"/>
        <v>MAIN UNIT</v>
      </c>
      <c r="Q1918" s="13" t="s">
        <v>47</v>
      </c>
      <c r="R1918" s="13" t="s">
        <v>48</v>
      </c>
      <c r="S1918" s="13" t="s">
        <v>36</v>
      </c>
      <c r="T1918" s="13" t="s">
        <v>64</v>
      </c>
      <c r="U1918" s="13" t="s">
        <v>65</v>
      </c>
      <c r="V1918" s="13" t="s">
        <v>113</v>
      </c>
      <c r="W1918" s="13" t="s">
        <v>95</v>
      </c>
      <c r="X1918" s="192">
        <v>16500000</v>
      </c>
      <c r="Y1918" s="196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85">
        <f t="shared" si="452"/>
        <v>130139.45999999999</v>
      </c>
      <c r="AD1918" s="141">
        <v>0.1206</v>
      </c>
      <c r="AE1918" s="186">
        <f t="shared" si="453"/>
        <v>0</v>
      </c>
      <c r="AF1918" s="186" t="str">
        <f>IF(AND(COUNTIFS($J$18:J1918,J1918)=1,AE1918=1),1,"")</f>
        <v/>
      </c>
      <c r="AG1918" s="186" t="str">
        <f>IF(C1918="","",IF(AND(COUNTIFS($J$18:J1918,J1918)=1,C1918&lt;&gt;""),1,""))</f>
        <v/>
      </c>
      <c r="AH1918" s="186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214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40</v>
      </c>
      <c r="B1919" s="179">
        <v>2021</v>
      </c>
      <c r="C1919" s="179">
        <v>10</v>
      </c>
      <c r="D1919" s="39" t="str">
        <f t="shared" si="463"/>
        <v>Q3</v>
      </c>
      <c r="E1919" s="13" t="s">
        <v>41</v>
      </c>
      <c r="F1919" s="179">
        <v>2022</v>
      </c>
      <c r="G1919" s="179">
        <v>4</v>
      </c>
      <c r="H1919" s="191"/>
      <c r="I1919" s="39" t="str">
        <f t="shared" si="450"/>
        <v>Q1</v>
      </c>
      <c r="J1919" s="191" t="s">
        <v>1899</v>
      </c>
      <c r="K1919" s="191" t="s">
        <v>1547</v>
      </c>
      <c r="L1919" s="17" t="s">
        <v>54</v>
      </c>
      <c r="M1919" s="13" t="s">
        <v>46</v>
      </c>
      <c r="N1919" s="13">
        <v>1</v>
      </c>
      <c r="O1919" s="13"/>
      <c r="P1919" s="39" t="str">
        <f t="shared" si="451"/>
        <v>MAIN UNIT</v>
      </c>
      <c r="Q1919" s="13" t="s">
        <v>47</v>
      </c>
      <c r="R1919" s="13" t="s">
        <v>48</v>
      </c>
      <c r="S1919" s="13" t="s">
        <v>36</v>
      </c>
      <c r="T1919" s="13" t="s">
        <v>64</v>
      </c>
      <c r="U1919" s="13" t="s">
        <v>65</v>
      </c>
      <c r="V1919" s="13" t="s">
        <v>113</v>
      </c>
      <c r="W1919" s="13" t="s">
        <v>95</v>
      </c>
      <c r="X1919" s="192">
        <v>9000000</v>
      </c>
      <c r="Y1919" s="196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85">
        <f t="shared" si="452"/>
        <v>70985.16</v>
      </c>
      <c r="AD1919" s="141">
        <v>0.1206</v>
      </c>
      <c r="AE1919" s="186">
        <f t="shared" si="453"/>
        <v>0</v>
      </c>
      <c r="AF1919" s="186" t="str">
        <f>IF(AND(COUNTIFS($J$18:J1919,J1919)=1,AE1919=1),1,"")</f>
        <v/>
      </c>
      <c r="AG1919" s="186" t="str">
        <f>IF(C1919="","",IF(AND(COUNTIFS($J$18:J1919,J1919)=1,C1919&lt;&gt;""),1,""))</f>
        <v/>
      </c>
      <c r="AH1919" s="186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214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40</v>
      </c>
      <c r="B1920" s="179">
        <v>2021</v>
      </c>
      <c r="C1920" s="179">
        <v>10</v>
      </c>
      <c r="D1920" s="39" t="str">
        <f t="shared" si="463"/>
        <v>Q3</v>
      </c>
      <c r="E1920" s="13" t="s">
        <v>41</v>
      </c>
      <c r="F1920" s="179">
        <v>2022</v>
      </c>
      <c r="G1920" s="179">
        <v>4</v>
      </c>
      <c r="H1920" s="191"/>
      <c r="I1920" s="39" t="str">
        <f t="shared" si="450"/>
        <v>Q1</v>
      </c>
      <c r="J1920" s="191" t="s">
        <v>1899</v>
      </c>
      <c r="K1920" s="191" t="s">
        <v>1547</v>
      </c>
      <c r="L1920" s="17" t="s">
        <v>54</v>
      </c>
      <c r="M1920" s="13" t="s">
        <v>46</v>
      </c>
      <c r="N1920" s="13">
        <v>1</v>
      </c>
      <c r="O1920" s="13"/>
      <c r="P1920" s="39" t="str">
        <f t="shared" si="451"/>
        <v>MAIN UNIT</v>
      </c>
      <c r="Q1920" s="13" t="s">
        <v>47</v>
      </c>
      <c r="R1920" s="13" t="s">
        <v>48</v>
      </c>
      <c r="S1920" s="13" t="s">
        <v>36</v>
      </c>
      <c r="T1920" s="13" t="s">
        <v>64</v>
      </c>
      <c r="U1920" s="13" t="s">
        <v>65</v>
      </c>
      <c r="V1920" s="13" t="s">
        <v>113</v>
      </c>
      <c r="W1920" s="13" t="s">
        <v>95</v>
      </c>
      <c r="X1920" s="192">
        <v>9000000</v>
      </c>
      <c r="Y1920" s="196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85">
        <f t="shared" si="452"/>
        <v>70985.16</v>
      </c>
      <c r="AD1920" s="141">
        <v>0.1206</v>
      </c>
      <c r="AE1920" s="186">
        <f t="shared" si="453"/>
        <v>0</v>
      </c>
      <c r="AF1920" s="186" t="str">
        <f>IF(AND(COUNTIFS($J$18:J1920,J1920)=1,AE1920=1),1,"")</f>
        <v/>
      </c>
      <c r="AG1920" s="186" t="str">
        <f>IF(C1920="","",IF(AND(COUNTIFS($J$18:J1920,J1920)=1,C1920&lt;&gt;""),1,""))</f>
        <v/>
      </c>
      <c r="AH1920" s="186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214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40</v>
      </c>
      <c r="B1921" s="179">
        <v>2021</v>
      </c>
      <c r="C1921" s="179">
        <v>11</v>
      </c>
      <c r="D1921" s="39" t="str">
        <f t="shared" si="463"/>
        <v>Q3</v>
      </c>
      <c r="E1921" s="13" t="s">
        <v>41</v>
      </c>
      <c r="F1921" s="179">
        <v>2022</v>
      </c>
      <c r="G1921" s="179">
        <v>4</v>
      </c>
      <c r="H1921" s="191"/>
      <c r="I1921" s="39" t="str">
        <f t="shared" si="450"/>
        <v>Q1</v>
      </c>
      <c r="J1921" s="191" t="s">
        <v>1921</v>
      </c>
      <c r="K1921" s="191" t="s">
        <v>1922</v>
      </c>
      <c r="L1921" s="17" t="s">
        <v>54</v>
      </c>
      <c r="M1921" s="13" t="s">
        <v>46</v>
      </c>
      <c r="N1921" s="13">
        <v>1</v>
      </c>
      <c r="O1921" s="13"/>
      <c r="P1921" s="39" t="str">
        <f t="shared" si="451"/>
        <v>MAIN UNIT</v>
      </c>
      <c r="Q1921" s="13" t="s">
        <v>55</v>
      </c>
      <c r="R1921" s="13" t="s">
        <v>48</v>
      </c>
      <c r="S1921" s="13" t="s">
        <v>37</v>
      </c>
      <c r="T1921" s="13" t="s">
        <v>220</v>
      </c>
      <c r="U1921" s="13" t="s">
        <v>57</v>
      </c>
      <c r="V1921" s="13" t="s">
        <v>58</v>
      </c>
      <c r="W1921" s="13" t="s">
        <v>50</v>
      </c>
      <c r="X1921" s="192">
        <v>700000</v>
      </c>
      <c r="Y1921" s="196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85">
        <f t="shared" si="452"/>
        <v>100666.1946902655</v>
      </c>
      <c r="AD1921" s="141">
        <v>0.13320000000000001</v>
      </c>
      <c r="AE1921" s="186">
        <f t="shared" si="453"/>
        <v>1</v>
      </c>
      <c r="AF1921" s="186">
        <f>IF(AND(COUNTIFS($J$18:J1921,J1921)=1,AE1921=1),1,"")</f>
        <v>1</v>
      </c>
      <c r="AG1921" s="186">
        <f>IF(C1921="","",IF(AND(COUNTIFS($J$18:J1921,J1921)=1,C1921&lt;&gt;""),1,""))</f>
        <v>1</v>
      </c>
      <c r="AH1921" s="186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214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40</v>
      </c>
      <c r="B1922" s="179">
        <v>2021</v>
      </c>
      <c r="C1922" s="179">
        <v>11</v>
      </c>
      <c r="D1922" s="39" t="str">
        <f t="shared" si="463"/>
        <v>Q3</v>
      </c>
      <c r="E1922" s="13" t="s">
        <v>41</v>
      </c>
      <c r="F1922" s="179">
        <v>2022</v>
      </c>
      <c r="G1922" s="179">
        <v>4</v>
      </c>
      <c r="H1922" s="191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1" t="s">
        <v>1921</v>
      </c>
      <c r="K1922" s="191" t="s">
        <v>1922</v>
      </c>
      <c r="L1922" s="17" t="s">
        <v>78</v>
      </c>
      <c r="M1922" s="13" t="s">
        <v>46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55</v>
      </c>
      <c r="R1922" s="13" t="s">
        <v>48</v>
      </c>
      <c r="S1922" s="13" t="s">
        <v>37</v>
      </c>
      <c r="T1922" s="13" t="s">
        <v>220</v>
      </c>
      <c r="U1922" s="13" t="s">
        <v>57</v>
      </c>
      <c r="V1922" s="13" t="s">
        <v>58</v>
      </c>
      <c r="W1922" s="13" t="s">
        <v>50</v>
      </c>
      <c r="X1922" s="192">
        <v>900000</v>
      </c>
      <c r="Y1922" s="196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85">
        <f t="shared" ref="AC1922:AC1985" si="468">IF(R1922&lt;&gt;"",AB1922*AD1922,"")</f>
        <v>129427.96460176994</v>
      </c>
      <c r="AD1922" s="141">
        <v>0.13320000000000001</v>
      </c>
      <c r="AE1922" s="186">
        <f t="shared" ref="AE1922:AE1985" si="469">IF(Q1922="","",IF(Q1922="Yes",1,0))</f>
        <v>1</v>
      </c>
      <c r="AF1922" s="186" t="str">
        <f>IF(AND(COUNTIFS($J$18:J1922,J1922)=1,AE1922=1),1,"")</f>
        <v/>
      </c>
      <c r="AG1922" s="186" t="str">
        <f>IF(C1922="","",IF(AND(COUNTIFS($J$18:J1922,J1922)=1,C1922&lt;&gt;""),1,""))</f>
        <v/>
      </c>
      <c r="AH1922" s="186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214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40</v>
      </c>
      <c r="B1923" s="179">
        <v>2021</v>
      </c>
      <c r="C1923" s="179">
        <v>11</v>
      </c>
      <c r="D1923" s="39" t="str">
        <f t="shared" si="463"/>
        <v>Q3</v>
      </c>
      <c r="E1923" s="13" t="s">
        <v>41</v>
      </c>
      <c r="F1923" s="179">
        <v>2022</v>
      </c>
      <c r="G1923" s="179">
        <v>4</v>
      </c>
      <c r="H1923" s="191"/>
      <c r="I1923" s="39" t="str">
        <f t="shared" si="466"/>
        <v>Q1</v>
      </c>
      <c r="J1923" s="191" t="s">
        <v>1923</v>
      </c>
      <c r="K1923" s="191" t="s">
        <v>1924</v>
      </c>
      <c r="L1923" s="17" t="s">
        <v>54</v>
      </c>
      <c r="M1923" s="13" t="s">
        <v>46</v>
      </c>
      <c r="N1923" s="13">
        <v>1</v>
      </c>
      <c r="O1923" s="13"/>
      <c r="P1923" s="39" t="str">
        <f t="shared" si="467"/>
        <v>MAIN UNIT</v>
      </c>
      <c r="Q1923" s="13" t="s">
        <v>55</v>
      </c>
      <c r="R1923" s="13" t="s">
        <v>48</v>
      </c>
      <c r="S1923" s="13" t="s">
        <v>36</v>
      </c>
      <c r="T1923" s="13" t="s">
        <v>64</v>
      </c>
      <c r="U1923" s="13" t="s">
        <v>65</v>
      </c>
      <c r="V1923" s="13" t="s">
        <v>1925</v>
      </c>
      <c r="W1923" s="13" t="s">
        <v>95</v>
      </c>
      <c r="X1923" s="192">
        <v>9346000</v>
      </c>
      <c r="Y1923" s="196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85">
        <f t="shared" si="468"/>
        <v>51954.414000000004</v>
      </c>
      <c r="AD1923" s="141">
        <v>8.5000000000000006E-2</v>
      </c>
      <c r="AE1923" s="186">
        <f t="shared" si="469"/>
        <v>1</v>
      </c>
      <c r="AF1923" s="186">
        <f>IF(AND(COUNTIFS($J$18:J1923,J1923)=1,AE1923=1),1,"")</f>
        <v>1</v>
      </c>
      <c r="AG1923" s="186">
        <f>IF(C1923="","",IF(AND(COUNTIFS($J$18:J1923,J1923)=1,C1923&lt;&gt;""),1,""))</f>
        <v>1</v>
      </c>
      <c r="AH1923" s="186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214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40</v>
      </c>
      <c r="B1924" s="179">
        <v>2021</v>
      </c>
      <c r="C1924" s="179">
        <v>12</v>
      </c>
      <c r="D1924" s="39" t="str">
        <f t="shared" si="463"/>
        <v>Q3</v>
      </c>
      <c r="E1924" s="13" t="s">
        <v>41</v>
      </c>
      <c r="F1924" s="179">
        <v>2022</v>
      </c>
      <c r="G1924" s="179">
        <v>4</v>
      </c>
      <c r="H1924" s="191"/>
      <c r="I1924" s="39" t="str">
        <f t="shared" si="466"/>
        <v>Q1</v>
      </c>
      <c r="J1924" s="191" t="s">
        <v>1926</v>
      </c>
      <c r="K1924" s="191" t="s">
        <v>335</v>
      </c>
      <c r="L1924" s="17" t="s">
        <v>54</v>
      </c>
      <c r="M1924" s="13" t="s">
        <v>46</v>
      </c>
      <c r="N1924" s="13">
        <v>1</v>
      </c>
      <c r="O1924" s="13"/>
      <c r="P1924" s="39" t="str">
        <f t="shared" si="467"/>
        <v>MAIN UNIT</v>
      </c>
      <c r="Q1924" s="13" t="s">
        <v>47</v>
      </c>
      <c r="R1924" s="13" t="s">
        <v>48</v>
      </c>
      <c r="S1924" s="13" t="s">
        <v>36</v>
      </c>
      <c r="T1924" s="13" t="s">
        <v>64</v>
      </c>
      <c r="U1924" s="13" t="s">
        <v>65</v>
      </c>
      <c r="V1924" s="13" t="s">
        <v>288</v>
      </c>
      <c r="W1924" s="13" t="s">
        <v>95</v>
      </c>
      <c r="X1924" s="192">
        <v>8500000</v>
      </c>
      <c r="Y1924" s="196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85">
        <f t="shared" si="468"/>
        <v>118629.06</v>
      </c>
      <c r="AD1924" s="141">
        <v>0.21340000000000001</v>
      </c>
      <c r="AE1924" s="186">
        <f t="shared" si="469"/>
        <v>0</v>
      </c>
      <c r="AF1924" s="186" t="str">
        <f>IF(AND(COUNTIFS($J$18:J1924,J1924)=1,AE1924=1),1,"")</f>
        <v/>
      </c>
      <c r="AG1924" s="186">
        <f>IF(C1924="","",IF(AND(COUNTIFS($J$18:J1924,J1924)=1,C1924&lt;&gt;""),1,""))</f>
        <v>1</v>
      </c>
      <c r="AH1924" s="186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214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40</v>
      </c>
      <c r="B1925" s="179">
        <v>2021</v>
      </c>
      <c r="C1925" s="179">
        <v>12</v>
      </c>
      <c r="D1925" s="39" t="str">
        <f t="shared" si="463"/>
        <v>Q3</v>
      </c>
      <c r="E1925" s="13" t="s">
        <v>41</v>
      </c>
      <c r="F1925" s="179">
        <v>2022</v>
      </c>
      <c r="G1925" s="179">
        <v>4</v>
      </c>
      <c r="H1925" s="191"/>
      <c r="I1925" s="39" t="str">
        <f t="shared" si="466"/>
        <v>Q1</v>
      </c>
      <c r="J1925" s="191" t="s">
        <v>1927</v>
      </c>
      <c r="K1925" s="191" t="s">
        <v>610</v>
      </c>
      <c r="L1925" s="17" t="s">
        <v>78</v>
      </c>
      <c r="M1925" s="13" t="s">
        <v>46</v>
      </c>
      <c r="N1925" s="13">
        <v>1</v>
      </c>
      <c r="O1925" s="13"/>
      <c r="P1925" s="39" t="str">
        <f t="shared" si="467"/>
        <v>MAIN UNIT</v>
      </c>
      <c r="Q1925" s="13" t="s">
        <v>47</v>
      </c>
      <c r="R1925" s="13" t="s">
        <v>48</v>
      </c>
      <c r="S1925" s="13" t="s">
        <v>36</v>
      </c>
      <c r="T1925" s="13" t="s">
        <v>64</v>
      </c>
      <c r="U1925" s="13" t="s">
        <v>65</v>
      </c>
      <c r="V1925" s="13" t="s">
        <v>108</v>
      </c>
      <c r="W1925" s="13" t="s">
        <v>95</v>
      </c>
      <c r="X1925" s="192">
        <v>14500000</v>
      </c>
      <c r="Y1925" s="196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85">
        <f t="shared" si="468"/>
        <v>116451.24</v>
      </c>
      <c r="AD1925" s="141">
        <v>0.12280000000000001</v>
      </c>
      <c r="AE1925" s="186">
        <f t="shared" si="469"/>
        <v>0</v>
      </c>
      <c r="AF1925" s="186" t="str">
        <f>IF(AND(COUNTIFS($J$18:J1925,J1925)=1,AE1925=1),1,"")</f>
        <v/>
      </c>
      <c r="AG1925" s="186">
        <f>IF(C1925="","",IF(AND(COUNTIFS($J$18:J1925,J1925)=1,C1925&lt;&gt;""),1,""))</f>
        <v>1</v>
      </c>
      <c r="AH1925" s="186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214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40</v>
      </c>
      <c r="B1926" s="179">
        <v>2021</v>
      </c>
      <c r="C1926" s="179">
        <v>12</v>
      </c>
      <c r="D1926" s="39" t="str">
        <f t="shared" si="463"/>
        <v>Q3</v>
      </c>
      <c r="E1926" s="13" t="s">
        <v>41</v>
      </c>
      <c r="F1926" s="179">
        <v>2022</v>
      </c>
      <c r="G1926" s="179">
        <v>4</v>
      </c>
      <c r="H1926" s="191"/>
      <c r="I1926" s="39" t="str">
        <f t="shared" si="466"/>
        <v>Q1</v>
      </c>
      <c r="J1926" s="191" t="s">
        <v>1927</v>
      </c>
      <c r="K1926" s="191" t="s">
        <v>610</v>
      </c>
      <c r="L1926" s="17" t="s">
        <v>78</v>
      </c>
      <c r="M1926" s="13" t="s">
        <v>46</v>
      </c>
      <c r="N1926" s="13">
        <v>1</v>
      </c>
      <c r="O1926" s="13"/>
      <c r="P1926" s="39" t="str">
        <f t="shared" si="467"/>
        <v>MAIN UNIT</v>
      </c>
      <c r="Q1926" s="13" t="s">
        <v>47</v>
      </c>
      <c r="R1926" s="13" t="s">
        <v>48</v>
      </c>
      <c r="S1926" s="13" t="s">
        <v>36</v>
      </c>
      <c r="T1926" s="13" t="s">
        <v>64</v>
      </c>
      <c r="U1926" s="13" t="s">
        <v>65</v>
      </c>
      <c r="V1926" s="13" t="s">
        <v>108</v>
      </c>
      <c r="W1926" s="13" t="s">
        <v>95</v>
      </c>
      <c r="X1926" s="192">
        <v>14500000</v>
      </c>
      <c r="Y1926" s="196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85">
        <f t="shared" si="468"/>
        <v>116451.24</v>
      </c>
      <c r="AD1926" s="141">
        <v>0.12280000000000001</v>
      </c>
      <c r="AE1926" s="186">
        <f t="shared" si="469"/>
        <v>0</v>
      </c>
      <c r="AF1926" s="186" t="str">
        <f>IF(AND(COUNTIFS($J$18:J1926,J1926)=1,AE1926=1),1,"")</f>
        <v/>
      </c>
      <c r="AG1926" s="186" t="str">
        <f>IF(C1926="","",IF(AND(COUNTIFS($J$18:J1926,J1926)=1,C1926&lt;&gt;""),1,""))</f>
        <v/>
      </c>
      <c r="AH1926" s="186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214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40</v>
      </c>
      <c r="B1927" s="179">
        <v>2021</v>
      </c>
      <c r="C1927" s="179">
        <v>12</v>
      </c>
      <c r="D1927" s="39" t="str">
        <f t="shared" si="463"/>
        <v>Q3</v>
      </c>
      <c r="E1927" s="13" t="s">
        <v>41</v>
      </c>
      <c r="F1927" s="179">
        <v>2022</v>
      </c>
      <c r="G1927" s="179">
        <v>4</v>
      </c>
      <c r="H1927" s="191"/>
      <c r="I1927" s="39" t="str">
        <f t="shared" si="466"/>
        <v>Q1</v>
      </c>
      <c r="J1927" s="191" t="s">
        <v>1927</v>
      </c>
      <c r="K1927" s="191" t="s">
        <v>610</v>
      </c>
      <c r="L1927" s="17" t="s">
        <v>54</v>
      </c>
      <c r="M1927" s="13" t="s">
        <v>46</v>
      </c>
      <c r="N1927" s="13">
        <v>1</v>
      </c>
      <c r="O1927" s="13"/>
      <c r="P1927" s="39" t="str">
        <f t="shared" si="467"/>
        <v>MAIN UNIT</v>
      </c>
      <c r="Q1927" s="13" t="s">
        <v>47</v>
      </c>
      <c r="R1927" s="13" t="s">
        <v>48</v>
      </c>
      <c r="S1927" s="13" t="s">
        <v>36</v>
      </c>
      <c r="T1927" s="13" t="s">
        <v>64</v>
      </c>
      <c r="U1927" s="13" t="s">
        <v>65</v>
      </c>
      <c r="V1927" s="13" t="s">
        <v>108</v>
      </c>
      <c r="W1927" s="13" t="s">
        <v>95</v>
      </c>
      <c r="X1927" s="192">
        <v>11000000</v>
      </c>
      <c r="Y1927" s="196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85">
        <f t="shared" si="468"/>
        <v>88342.32</v>
      </c>
      <c r="AD1927" s="141">
        <v>0.12280000000000001</v>
      </c>
      <c r="AE1927" s="186">
        <f t="shared" si="469"/>
        <v>0</v>
      </c>
      <c r="AF1927" s="186" t="str">
        <f>IF(AND(COUNTIFS($J$18:J1927,J1927)=1,AE1927=1),1,"")</f>
        <v/>
      </c>
      <c r="AG1927" s="186" t="str">
        <f>IF(C1927="","",IF(AND(COUNTIFS($J$18:J1927,J1927)=1,C1927&lt;&gt;""),1,""))</f>
        <v/>
      </c>
      <c r="AH1927" s="186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214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40</v>
      </c>
      <c r="B1928" s="179">
        <v>2021</v>
      </c>
      <c r="C1928" s="179">
        <v>12</v>
      </c>
      <c r="D1928" s="39" t="str">
        <f t="shared" si="463"/>
        <v>Q3</v>
      </c>
      <c r="E1928" s="13" t="s">
        <v>41</v>
      </c>
      <c r="F1928" s="179">
        <v>2022</v>
      </c>
      <c r="G1928" s="179">
        <v>4</v>
      </c>
      <c r="H1928" s="191"/>
      <c r="I1928" s="39" t="str">
        <f t="shared" si="466"/>
        <v>Q1</v>
      </c>
      <c r="J1928" s="191" t="s">
        <v>1927</v>
      </c>
      <c r="K1928" s="191" t="s">
        <v>610</v>
      </c>
      <c r="L1928" s="17" t="s">
        <v>54</v>
      </c>
      <c r="M1928" s="13" t="s">
        <v>46</v>
      </c>
      <c r="N1928" s="13">
        <v>1</v>
      </c>
      <c r="O1928" s="13"/>
      <c r="P1928" s="39" t="str">
        <f t="shared" si="467"/>
        <v>MAIN UNIT</v>
      </c>
      <c r="Q1928" s="13" t="s">
        <v>47</v>
      </c>
      <c r="R1928" s="13" t="s">
        <v>48</v>
      </c>
      <c r="S1928" s="13" t="s">
        <v>36</v>
      </c>
      <c r="T1928" s="13" t="s">
        <v>64</v>
      </c>
      <c r="U1928" s="13" t="s">
        <v>65</v>
      </c>
      <c r="V1928" s="13" t="s">
        <v>108</v>
      </c>
      <c r="W1928" s="13" t="s">
        <v>95</v>
      </c>
      <c r="X1928" s="192">
        <v>11000000</v>
      </c>
      <c r="Y1928" s="196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85">
        <f t="shared" si="468"/>
        <v>88342.32</v>
      </c>
      <c r="AD1928" s="141">
        <v>0.12280000000000001</v>
      </c>
      <c r="AE1928" s="186">
        <f t="shared" si="469"/>
        <v>0</v>
      </c>
      <c r="AF1928" s="186" t="str">
        <f>IF(AND(COUNTIFS($J$18:J1928,J1928)=1,AE1928=1),1,"")</f>
        <v/>
      </c>
      <c r="AG1928" s="186" t="str">
        <f>IF(C1928="","",IF(AND(COUNTIFS($J$18:J1928,J1928)=1,C1928&lt;&gt;""),1,""))</f>
        <v/>
      </c>
      <c r="AH1928" s="186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214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40</v>
      </c>
      <c r="B1929" s="179">
        <v>2021</v>
      </c>
      <c r="C1929" s="179">
        <v>4</v>
      </c>
      <c r="D1929" s="39" t="str">
        <f t="shared" si="463"/>
        <v>Q1</v>
      </c>
      <c r="E1929" s="13" t="s">
        <v>41</v>
      </c>
      <c r="F1929" s="179">
        <v>2022</v>
      </c>
      <c r="G1929" s="179">
        <v>5</v>
      </c>
      <c r="H1929" s="191"/>
      <c r="I1929" s="39" t="str">
        <f t="shared" si="466"/>
        <v>Q1</v>
      </c>
      <c r="J1929" s="191" t="s">
        <v>1928</v>
      </c>
      <c r="K1929" s="191" t="s">
        <v>1660</v>
      </c>
      <c r="L1929" s="17" t="s">
        <v>78</v>
      </c>
      <c r="M1929" s="13" t="s">
        <v>46</v>
      </c>
      <c r="N1929" s="13">
        <v>1</v>
      </c>
      <c r="O1929" s="13"/>
      <c r="P1929" s="39" t="str">
        <f t="shared" si="467"/>
        <v>MAIN UNIT</v>
      </c>
      <c r="Q1929" s="13" t="s">
        <v>47</v>
      </c>
      <c r="R1929" s="13" t="s">
        <v>48</v>
      </c>
      <c r="S1929" s="13" t="s">
        <v>36</v>
      </c>
      <c r="T1929" s="13" t="s">
        <v>64</v>
      </c>
      <c r="U1929" s="13" t="s">
        <v>65</v>
      </c>
      <c r="V1929" s="13" t="s">
        <v>113</v>
      </c>
      <c r="W1929" s="13" t="s">
        <v>95</v>
      </c>
      <c r="X1929" s="192">
        <v>12300000</v>
      </c>
      <c r="Y1929" s="196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85">
        <f t="shared" si="468"/>
        <v>77552.975999999995</v>
      </c>
      <c r="AD1929" s="141">
        <v>0.1004</v>
      </c>
      <c r="AE1929" s="186">
        <f t="shared" si="469"/>
        <v>0</v>
      </c>
      <c r="AF1929" s="186" t="str">
        <f>IF(AND(COUNTIFS($J$18:J1929,J1929)=1,AE1929=1),1,"")</f>
        <v/>
      </c>
      <c r="AG1929" s="186">
        <f>IF(C1929="","",IF(AND(COUNTIFS($J$18:J1929,J1929)=1,C1929&lt;&gt;""),1,""))</f>
        <v>1</v>
      </c>
      <c r="AH1929" s="186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214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40</v>
      </c>
      <c r="B1930" s="179">
        <v>2021</v>
      </c>
      <c r="C1930" s="179">
        <v>4</v>
      </c>
      <c r="D1930" s="39" t="str">
        <f t="shared" si="463"/>
        <v>Q1</v>
      </c>
      <c r="E1930" s="13" t="s">
        <v>41</v>
      </c>
      <c r="F1930" s="179">
        <v>2022</v>
      </c>
      <c r="G1930" s="179">
        <v>5</v>
      </c>
      <c r="H1930" s="191"/>
      <c r="I1930" s="39" t="str">
        <f t="shared" si="466"/>
        <v>Q1</v>
      </c>
      <c r="J1930" s="191" t="s">
        <v>1928</v>
      </c>
      <c r="K1930" s="191" t="s">
        <v>1660</v>
      </c>
      <c r="L1930" s="17" t="s">
        <v>78</v>
      </c>
      <c r="M1930" s="13" t="s">
        <v>46</v>
      </c>
      <c r="N1930" s="13">
        <v>1</v>
      </c>
      <c r="O1930" s="13"/>
      <c r="P1930" s="39" t="str">
        <f t="shared" si="467"/>
        <v>MAIN UNIT</v>
      </c>
      <c r="Q1930" s="13" t="s">
        <v>47</v>
      </c>
      <c r="R1930" s="13" t="s">
        <v>48</v>
      </c>
      <c r="S1930" s="13" t="s">
        <v>36</v>
      </c>
      <c r="T1930" s="13" t="s">
        <v>64</v>
      </c>
      <c r="U1930" s="13" t="s">
        <v>65</v>
      </c>
      <c r="V1930" s="13" t="s">
        <v>113</v>
      </c>
      <c r="W1930" s="13" t="s">
        <v>95</v>
      </c>
      <c r="X1930" s="192">
        <v>12300000</v>
      </c>
      <c r="Y1930" s="196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85">
        <f t="shared" si="468"/>
        <v>77552.975999999995</v>
      </c>
      <c r="AD1930" s="141">
        <v>0.1004</v>
      </c>
      <c r="AE1930" s="186">
        <f t="shared" si="469"/>
        <v>0</v>
      </c>
      <c r="AF1930" s="186" t="str">
        <f>IF(AND(COUNTIFS($J$18:J1930,J1930)=1,AE1930=1),1,"")</f>
        <v/>
      </c>
      <c r="AG1930" s="186" t="str">
        <f>IF(C1930="","",IF(AND(COUNTIFS($J$18:J1930,J1930)=1,C1930&lt;&gt;""),1,""))</f>
        <v/>
      </c>
      <c r="AH1930" s="186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214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40</v>
      </c>
      <c r="B1931" s="179">
        <v>2021</v>
      </c>
      <c r="C1931" s="179">
        <v>5</v>
      </c>
      <c r="D1931" s="39" t="str">
        <f t="shared" si="463"/>
        <v>Q1</v>
      </c>
      <c r="E1931" s="13" t="s">
        <v>41</v>
      </c>
      <c r="F1931" s="179">
        <v>2022</v>
      </c>
      <c r="G1931" s="179">
        <v>5</v>
      </c>
      <c r="H1931" s="191"/>
      <c r="I1931" s="39" t="str">
        <f t="shared" si="466"/>
        <v>Q1</v>
      </c>
      <c r="J1931" s="191" t="s">
        <v>1929</v>
      </c>
      <c r="K1931" s="191" t="s">
        <v>1201</v>
      </c>
      <c r="L1931" s="17" t="s">
        <v>54</v>
      </c>
      <c r="M1931" s="13" t="s">
        <v>46</v>
      </c>
      <c r="N1931" s="13">
        <v>1</v>
      </c>
      <c r="O1931" s="13"/>
      <c r="P1931" s="39" t="str">
        <f t="shared" si="467"/>
        <v>MAIN UNIT</v>
      </c>
      <c r="Q1931" s="13" t="s">
        <v>47</v>
      </c>
      <c r="R1931" s="13" t="s">
        <v>48</v>
      </c>
      <c r="S1931" s="13" t="s">
        <v>37</v>
      </c>
      <c r="T1931" s="13" t="s">
        <v>195</v>
      </c>
      <c r="U1931" s="13" t="s">
        <v>196</v>
      </c>
      <c r="V1931" s="13" t="s">
        <v>197</v>
      </c>
      <c r="W1931" s="13" t="s">
        <v>50</v>
      </c>
      <c r="X1931" s="192">
        <v>623000</v>
      </c>
      <c r="Y1931" s="196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85">
        <f t="shared" si="468"/>
        <v>136049.69247787612</v>
      </c>
      <c r="AD1931" s="141">
        <v>0.20649999999999999</v>
      </c>
      <c r="AE1931" s="186">
        <f t="shared" si="469"/>
        <v>0</v>
      </c>
      <c r="AF1931" s="186" t="str">
        <f>IF(AND(COUNTIFS($J$18:J1931,J1931)=1,AE1931=1),1,"")</f>
        <v/>
      </c>
      <c r="AG1931" s="186">
        <f>IF(C1931="","",IF(AND(COUNTIFS($J$18:J1931,J1931)=1,C1931&lt;&gt;""),1,""))</f>
        <v>1</v>
      </c>
      <c r="AH1931" s="186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214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40</v>
      </c>
      <c r="B1932" s="179">
        <v>2021</v>
      </c>
      <c r="C1932" s="179">
        <v>5</v>
      </c>
      <c r="D1932" s="39" t="str">
        <f t="shared" si="463"/>
        <v>Q1</v>
      </c>
      <c r="E1932" s="13" t="s">
        <v>41</v>
      </c>
      <c r="F1932" s="179">
        <v>2022</v>
      </c>
      <c r="G1932" s="179">
        <v>5</v>
      </c>
      <c r="H1932" s="191"/>
      <c r="I1932" s="39" t="str">
        <f t="shared" si="466"/>
        <v>Q1</v>
      </c>
      <c r="J1932" s="191" t="s">
        <v>1930</v>
      </c>
      <c r="K1932" s="191" t="s">
        <v>1751</v>
      </c>
      <c r="L1932" s="17" t="s">
        <v>54</v>
      </c>
      <c r="M1932" s="13" t="s">
        <v>46</v>
      </c>
      <c r="N1932" s="13">
        <v>1</v>
      </c>
      <c r="O1932" s="13"/>
      <c r="P1932" s="39" t="str">
        <f t="shared" si="467"/>
        <v>MAIN UNIT</v>
      </c>
      <c r="Q1932" s="13" t="s">
        <v>55</v>
      </c>
      <c r="R1932" s="13" t="s">
        <v>48</v>
      </c>
      <c r="S1932" s="13" t="s">
        <v>36</v>
      </c>
      <c r="T1932" s="13" t="s">
        <v>64</v>
      </c>
      <c r="U1932" s="13" t="s">
        <v>65</v>
      </c>
      <c r="V1932" s="13" t="s">
        <v>118</v>
      </c>
      <c r="W1932" s="13" t="s">
        <v>95</v>
      </c>
      <c r="X1932" s="192">
        <v>6750000</v>
      </c>
      <c r="Y1932" s="196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85">
        <f t="shared" si="468"/>
        <v>35861.939999999995</v>
      </c>
      <c r="AD1932" s="141">
        <v>8.4599999999999995E-2</v>
      </c>
      <c r="AE1932" s="186">
        <f t="shared" si="469"/>
        <v>1</v>
      </c>
      <c r="AF1932" s="186">
        <f>IF(AND(COUNTIFS($J$18:J1932,J1932)=1,AE1932=1),1,"")</f>
        <v>1</v>
      </c>
      <c r="AG1932" s="186">
        <f>IF(C1932="","",IF(AND(COUNTIFS($J$18:J1932,J1932)=1,C1932&lt;&gt;""),1,""))</f>
        <v>1</v>
      </c>
      <c r="AH1932" s="186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214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40</v>
      </c>
      <c r="B1933" s="179">
        <v>2021</v>
      </c>
      <c r="C1933" s="179">
        <v>5</v>
      </c>
      <c r="D1933" s="39" t="str">
        <f t="shared" si="463"/>
        <v>Q1</v>
      </c>
      <c r="E1933" s="13" t="s">
        <v>41</v>
      </c>
      <c r="F1933" s="179">
        <v>2022</v>
      </c>
      <c r="G1933" s="179">
        <v>5</v>
      </c>
      <c r="H1933" s="191"/>
      <c r="I1933" s="39" t="str">
        <f t="shared" si="466"/>
        <v>Q1</v>
      </c>
      <c r="J1933" s="191" t="s">
        <v>1930</v>
      </c>
      <c r="K1933" s="191" t="s">
        <v>1751</v>
      </c>
      <c r="L1933" s="17" t="s">
        <v>54</v>
      </c>
      <c r="M1933" s="13" t="s">
        <v>46</v>
      </c>
      <c r="N1933" s="13">
        <v>1</v>
      </c>
      <c r="O1933" s="13"/>
      <c r="P1933" s="39" t="str">
        <f t="shared" si="467"/>
        <v>MAIN UNIT</v>
      </c>
      <c r="Q1933" s="13" t="s">
        <v>55</v>
      </c>
      <c r="R1933" s="13" t="s">
        <v>48</v>
      </c>
      <c r="S1933" s="13" t="s">
        <v>36</v>
      </c>
      <c r="T1933" s="13" t="s">
        <v>64</v>
      </c>
      <c r="U1933" s="13" t="s">
        <v>65</v>
      </c>
      <c r="V1933" s="13" t="s">
        <v>118</v>
      </c>
      <c r="W1933" s="13" t="s">
        <v>95</v>
      </c>
      <c r="X1933" s="192">
        <v>6750000</v>
      </c>
      <c r="Y1933" s="196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85">
        <f t="shared" si="468"/>
        <v>35861.939999999995</v>
      </c>
      <c r="AD1933" s="141">
        <v>8.4599999999999995E-2</v>
      </c>
      <c r="AE1933" s="186">
        <f t="shared" si="469"/>
        <v>1</v>
      </c>
      <c r="AF1933" s="186" t="str">
        <f>IF(AND(COUNTIFS($J$18:J1933,J1933)=1,AE1933=1),1,"")</f>
        <v/>
      </c>
      <c r="AG1933" s="186" t="str">
        <f>IF(C1933="","",IF(AND(COUNTIFS($J$18:J1933,J1933)=1,C1933&lt;&gt;""),1,""))</f>
        <v/>
      </c>
      <c r="AH1933" s="186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214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40</v>
      </c>
      <c r="B1934" s="179">
        <v>2021</v>
      </c>
      <c r="C1934" s="179">
        <v>6</v>
      </c>
      <c r="D1934" s="39" t="str">
        <f t="shared" si="463"/>
        <v>Q1</v>
      </c>
      <c r="E1934" s="13" t="s">
        <v>41</v>
      </c>
      <c r="F1934" s="179">
        <v>2022</v>
      </c>
      <c r="G1934" s="179">
        <v>5</v>
      </c>
      <c r="H1934" s="191"/>
      <c r="I1934" s="39" t="str">
        <f t="shared" si="466"/>
        <v>Q1</v>
      </c>
      <c r="J1934" s="191" t="s">
        <v>1931</v>
      </c>
      <c r="K1934" s="191" t="s">
        <v>1362</v>
      </c>
      <c r="L1934" s="17" t="s">
        <v>78</v>
      </c>
      <c r="M1934" s="13" t="s">
        <v>46</v>
      </c>
      <c r="N1934" s="13">
        <v>1</v>
      </c>
      <c r="O1934" s="13"/>
      <c r="P1934" s="39" t="str">
        <f t="shared" si="467"/>
        <v>MAIN UNIT</v>
      </c>
      <c r="Q1934" s="13" t="s">
        <v>47</v>
      </c>
      <c r="R1934" s="13" t="s">
        <v>48</v>
      </c>
      <c r="S1934" s="13" t="s">
        <v>37</v>
      </c>
      <c r="T1934" s="13" t="s">
        <v>195</v>
      </c>
      <c r="U1934" s="13" t="s">
        <v>196</v>
      </c>
      <c r="V1934" s="13" t="s">
        <v>197</v>
      </c>
      <c r="W1934" s="13" t="s">
        <v>95</v>
      </c>
      <c r="X1934" s="192">
        <v>10877781</v>
      </c>
      <c r="Y1934" s="196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85">
        <f t="shared" si="468"/>
        <v>76100.08565352</v>
      </c>
      <c r="AD1934" s="141">
        <v>0.1114</v>
      </c>
      <c r="AE1934" s="186">
        <f t="shared" si="469"/>
        <v>0</v>
      </c>
      <c r="AF1934" s="186" t="str">
        <f>IF(AND(COUNTIFS($J$18:J1934,J1934)=1,AE1934=1),1,"")</f>
        <v/>
      </c>
      <c r="AG1934" s="186">
        <f>IF(C1934="","",IF(AND(COUNTIFS($J$18:J1934,J1934)=1,C1934&lt;&gt;""),1,""))</f>
        <v>1</v>
      </c>
      <c r="AH1934" s="186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214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40</v>
      </c>
      <c r="B1935" s="179">
        <v>2021</v>
      </c>
      <c r="C1935" s="179">
        <v>6</v>
      </c>
      <c r="D1935" s="39" t="str">
        <f t="shared" si="463"/>
        <v>Q1</v>
      </c>
      <c r="E1935" s="13" t="s">
        <v>41</v>
      </c>
      <c r="F1935" s="179">
        <v>2022</v>
      </c>
      <c r="G1935" s="179">
        <v>5</v>
      </c>
      <c r="H1935" s="191"/>
      <c r="I1935" s="39" t="str">
        <f t="shared" si="466"/>
        <v>Q1</v>
      </c>
      <c r="J1935" s="191" t="s">
        <v>1931</v>
      </c>
      <c r="K1935" s="191" t="s">
        <v>1362</v>
      </c>
      <c r="L1935" s="17" t="s">
        <v>78</v>
      </c>
      <c r="M1935" s="13" t="s">
        <v>46</v>
      </c>
      <c r="N1935" s="13">
        <v>1</v>
      </c>
      <c r="O1935" s="13"/>
      <c r="P1935" s="39" t="str">
        <f t="shared" si="467"/>
        <v>MAIN UNIT</v>
      </c>
      <c r="Q1935" s="13" t="s">
        <v>47</v>
      </c>
      <c r="R1935" s="13" t="s">
        <v>48</v>
      </c>
      <c r="S1935" s="13" t="s">
        <v>37</v>
      </c>
      <c r="T1935" s="13" t="s">
        <v>195</v>
      </c>
      <c r="U1935" s="13" t="s">
        <v>196</v>
      </c>
      <c r="V1935" s="13" t="s">
        <v>197</v>
      </c>
      <c r="W1935" s="13" t="s">
        <v>95</v>
      </c>
      <c r="X1935" s="192">
        <v>10877781</v>
      </c>
      <c r="Y1935" s="196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85">
        <f t="shared" si="468"/>
        <v>76100.08565352</v>
      </c>
      <c r="AD1935" s="141">
        <v>0.1114</v>
      </c>
      <c r="AE1935" s="186">
        <f t="shared" si="469"/>
        <v>0</v>
      </c>
      <c r="AF1935" s="186" t="str">
        <f>IF(AND(COUNTIFS($J$18:J1935,J1935)=1,AE1935=1),1,"")</f>
        <v/>
      </c>
      <c r="AG1935" s="186" t="str">
        <f>IF(C1935="","",IF(AND(COUNTIFS($J$18:J1935,J1935)=1,C1935&lt;&gt;""),1,""))</f>
        <v/>
      </c>
      <c r="AH1935" s="186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214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40</v>
      </c>
      <c r="B1936" s="179">
        <v>2021</v>
      </c>
      <c r="C1936" s="179">
        <v>6</v>
      </c>
      <c r="D1936" s="39" t="str">
        <f t="shared" si="463"/>
        <v>Q1</v>
      </c>
      <c r="E1936" s="13" t="s">
        <v>41</v>
      </c>
      <c r="F1936" s="179">
        <v>2022</v>
      </c>
      <c r="G1936" s="179">
        <v>5</v>
      </c>
      <c r="H1936" s="191"/>
      <c r="I1936" s="39" t="str">
        <f t="shared" si="466"/>
        <v>Q1</v>
      </c>
      <c r="J1936" s="191" t="s">
        <v>1931</v>
      </c>
      <c r="K1936" s="191" t="s">
        <v>1362</v>
      </c>
      <c r="L1936" s="17" t="s">
        <v>78</v>
      </c>
      <c r="M1936" s="13" t="s">
        <v>46</v>
      </c>
      <c r="N1936" s="13">
        <v>1</v>
      </c>
      <c r="O1936" s="13"/>
      <c r="P1936" s="39" t="str">
        <f t="shared" si="467"/>
        <v>MAIN UNIT</v>
      </c>
      <c r="Q1936" s="13" t="s">
        <v>47</v>
      </c>
      <c r="R1936" s="13" t="s">
        <v>48</v>
      </c>
      <c r="S1936" s="13" t="s">
        <v>37</v>
      </c>
      <c r="T1936" s="13" t="s">
        <v>195</v>
      </c>
      <c r="U1936" s="13" t="s">
        <v>196</v>
      </c>
      <c r="V1936" s="13" t="s">
        <v>197</v>
      </c>
      <c r="W1936" s="13" t="s">
        <v>95</v>
      </c>
      <c r="X1936" s="192">
        <v>10877781</v>
      </c>
      <c r="Y1936" s="196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85">
        <f t="shared" si="468"/>
        <v>76100.08565352</v>
      </c>
      <c r="AD1936" s="141">
        <v>0.1114</v>
      </c>
      <c r="AE1936" s="186">
        <f t="shared" si="469"/>
        <v>0</v>
      </c>
      <c r="AF1936" s="186" t="str">
        <f>IF(AND(COUNTIFS($J$18:J1936,J1936)=1,AE1936=1),1,"")</f>
        <v/>
      </c>
      <c r="AG1936" s="186" t="str">
        <f>IF(C1936="","",IF(AND(COUNTIFS($J$18:J1936,J1936)=1,C1936&lt;&gt;""),1,""))</f>
        <v/>
      </c>
      <c r="AH1936" s="186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214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40</v>
      </c>
      <c r="B1937" s="179">
        <v>2021</v>
      </c>
      <c r="C1937" s="179">
        <v>6</v>
      </c>
      <c r="D1937" s="39" t="str">
        <f t="shared" si="463"/>
        <v>Q1</v>
      </c>
      <c r="E1937" s="13" t="s">
        <v>41</v>
      </c>
      <c r="F1937" s="179">
        <v>2022</v>
      </c>
      <c r="G1937" s="179">
        <v>5</v>
      </c>
      <c r="H1937" s="191"/>
      <c r="I1937" s="39" t="str">
        <f t="shared" si="466"/>
        <v>Q1</v>
      </c>
      <c r="J1937" s="191" t="s">
        <v>1931</v>
      </c>
      <c r="K1937" s="191" t="s">
        <v>1362</v>
      </c>
      <c r="L1937" s="17" t="s">
        <v>78</v>
      </c>
      <c r="M1937" s="13" t="s">
        <v>46</v>
      </c>
      <c r="N1937" s="13">
        <v>1</v>
      </c>
      <c r="O1937" s="13"/>
      <c r="P1937" s="39" t="str">
        <f t="shared" si="467"/>
        <v>MAIN UNIT</v>
      </c>
      <c r="Q1937" s="13" t="s">
        <v>47</v>
      </c>
      <c r="R1937" s="13" t="s">
        <v>48</v>
      </c>
      <c r="S1937" s="13" t="s">
        <v>37</v>
      </c>
      <c r="T1937" s="13" t="s">
        <v>195</v>
      </c>
      <c r="U1937" s="13" t="s">
        <v>196</v>
      </c>
      <c r="V1937" s="13" t="s">
        <v>197</v>
      </c>
      <c r="W1937" s="13" t="s">
        <v>95</v>
      </c>
      <c r="X1937" s="192">
        <v>10877781</v>
      </c>
      <c r="Y1937" s="196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85">
        <f t="shared" si="468"/>
        <v>76100.08565352</v>
      </c>
      <c r="AD1937" s="141">
        <v>0.1114</v>
      </c>
      <c r="AE1937" s="186">
        <f t="shared" si="469"/>
        <v>0</v>
      </c>
      <c r="AF1937" s="186" t="str">
        <f>IF(AND(COUNTIFS($J$18:J1937,J1937)=1,AE1937=1),1,"")</f>
        <v/>
      </c>
      <c r="AG1937" s="186" t="str">
        <f>IF(C1937="","",IF(AND(COUNTIFS($J$18:J1937,J1937)=1,C1937&lt;&gt;""),1,""))</f>
        <v/>
      </c>
      <c r="AH1937" s="186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214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40</v>
      </c>
      <c r="B1938" s="179">
        <v>2021</v>
      </c>
      <c r="C1938" s="179">
        <v>6</v>
      </c>
      <c r="D1938" s="39" t="str">
        <f t="shared" si="463"/>
        <v>Q1</v>
      </c>
      <c r="E1938" s="13" t="s">
        <v>41</v>
      </c>
      <c r="F1938" s="179">
        <v>2022</v>
      </c>
      <c r="G1938" s="179">
        <v>5</v>
      </c>
      <c r="H1938" s="191"/>
      <c r="I1938" s="39" t="str">
        <f t="shared" si="466"/>
        <v>Q1</v>
      </c>
      <c r="J1938" s="191" t="s">
        <v>1931</v>
      </c>
      <c r="K1938" s="191" t="s">
        <v>1362</v>
      </c>
      <c r="L1938" s="17" t="s">
        <v>54</v>
      </c>
      <c r="M1938" s="13" t="s">
        <v>46</v>
      </c>
      <c r="N1938" s="13">
        <v>1</v>
      </c>
      <c r="O1938" s="13"/>
      <c r="P1938" s="39" t="str">
        <f t="shared" si="467"/>
        <v>MAIN UNIT</v>
      </c>
      <c r="Q1938" s="13" t="s">
        <v>47</v>
      </c>
      <c r="R1938" s="13" t="s">
        <v>48</v>
      </c>
      <c r="S1938" s="13" t="s">
        <v>37</v>
      </c>
      <c r="T1938" s="13" t="s">
        <v>195</v>
      </c>
      <c r="U1938" s="13" t="s">
        <v>196</v>
      </c>
      <c r="V1938" s="13" t="s">
        <v>197</v>
      </c>
      <c r="W1938" s="13" t="s">
        <v>95</v>
      </c>
      <c r="X1938" s="192">
        <v>7781117</v>
      </c>
      <c r="Y1938" s="196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85">
        <f t="shared" si="468"/>
        <v>54436.072042639993</v>
      </c>
      <c r="AD1938" s="141">
        <v>0.1114</v>
      </c>
      <c r="AE1938" s="186">
        <f t="shared" si="469"/>
        <v>0</v>
      </c>
      <c r="AF1938" s="186" t="str">
        <f>IF(AND(COUNTIFS($J$18:J1938,J1938)=1,AE1938=1),1,"")</f>
        <v/>
      </c>
      <c r="AG1938" s="186" t="str">
        <f>IF(C1938="","",IF(AND(COUNTIFS($J$18:J1938,J1938)=1,C1938&lt;&gt;""),1,""))</f>
        <v/>
      </c>
      <c r="AH1938" s="186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214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40</v>
      </c>
      <c r="B1939" s="179">
        <v>2021</v>
      </c>
      <c r="C1939" s="179">
        <v>6</v>
      </c>
      <c r="D1939" s="39" t="str">
        <f t="shared" si="463"/>
        <v>Q1</v>
      </c>
      <c r="E1939" s="13" t="s">
        <v>41</v>
      </c>
      <c r="F1939" s="179">
        <v>2022</v>
      </c>
      <c r="G1939" s="179">
        <v>5</v>
      </c>
      <c r="H1939" s="191"/>
      <c r="I1939" s="39" t="str">
        <f t="shared" si="466"/>
        <v>Q1</v>
      </c>
      <c r="J1939" s="191" t="s">
        <v>1932</v>
      </c>
      <c r="K1939" s="191" t="s">
        <v>1362</v>
      </c>
      <c r="L1939" s="17" t="s">
        <v>54</v>
      </c>
      <c r="M1939" s="13" t="s">
        <v>46</v>
      </c>
      <c r="N1939" s="13">
        <v>1</v>
      </c>
      <c r="O1939" s="13"/>
      <c r="P1939" s="39" t="str">
        <f t="shared" si="467"/>
        <v>MAIN UNIT</v>
      </c>
      <c r="Q1939" s="13" t="s">
        <v>47</v>
      </c>
      <c r="R1939" s="13" t="s">
        <v>48</v>
      </c>
      <c r="S1939" s="13" t="s">
        <v>37</v>
      </c>
      <c r="T1939" s="13" t="s">
        <v>195</v>
      </c>
      <c r="U1939" s="13" t="s">
        <v>196</v>
      </c>
      <c r="V1939" s="13" t="s">
        <v>197</v>
      </c>
      <c r="W1939" s="13" t="s">
        <v>95</v>
      </c>
      <c r="X1939" s="192">
        <v>7781117</v>
      </c>
      <c r="Y1939" s="196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85">
        <f t="shared" si="468"/>
        <v>58638.497711999997</v>
      </c>
      <c r="AD1939" s="141">
        <v>0.12</v>
      </c>
      <c r="AE1939" s="186">
        <f t="shared" si="469"/>
        <v>0</v>
      </c>
      <c r="AF1939" s="186" t="str">
        <f>IF(AND(COUNTIFS($J$18:J1939,J1939)=1,AE1939=1),1,"")</f>
        <v/>
      </c>
      <c r="AG1939" s="186">
        <f>IF(C1939="","",IF(AND(COUNTIFS($J$18:J1939,J1939)=1,C1939&lt;&gt;""),1,""))</f>
        <v>1</v>
      </c>
      <c r="AH1939" s="186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214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40</v>
      </c>
      <c r="B1940" s="179">
        <v>2021</v>
      </c>
      <c r="C1940" s="179">
        <v>6</v>
      </c>
      <c r="D1940" s="39" t="str">
        <f t="shared" si="463"/>
        <v>Q1</v>
      </c>
      <c r="E1940" s="13" t="s">
        <v>41</v>
      </c>
      <c r="F1940" s="179">
        <v>2022</v>
      </c>
      <c r="G1940" s="179">
        <v>5</v>
      </c>
      <c r="H1940" s="191"/>
      <c r="I1940" s="39" t="str">
        <f t="shared" si="466"/>
        <v>Q1</v>
      </c>
      <c r="J1940" s="191" t="s">
        <v>1932</v>
      </c>
      <c r="K1940" s="191" t="s">
        <v>1362</v>
      </c>
      <c r="L1940" s="17" t="s">
        <v>54</v>
      </c>
      <c r="M1940" s="13" t="s">
        <v>46</v>
      </c>
      <c r="N1940" s="13">
        <v>1</v>
      </c>
      <c r="O1940" s="13"/>
      <c r="P1940" s="39" t="str">
        <f t="shared" si="467"/>
        <v>MAIN UNIT</v>
      </c>
      <c r="Q1940" s="13" t="s">
        <v>47</v>
      </c>
      <c r="R1940" s="13" t="s">
        <v>48</v>
      </c>
      <c r="S1940" s="13" t="s">
        <v>37</v>
      </c>
      <c r="T1940" s="13" t="s">
        <v>195</v>
      </c>
      <c r="U1940" s="13" t="s">
        <v>196</v>
      </c>
      <c r="V1940" s="13" t="s">
        <v>197</v>
      </c>
      <c r="W1940" s="13" t="s">
        <v>95</v>
      </c>
      <c r="X1940" s="192">
        <v>7781117</v>
      </c>
      <c r="Y1940" s="196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85">
        <f t="shared" si="468"/>
        <v>58638.497711999997</v>
      </c>
      <c r="AD1940" s="141">
        <v>0.12</v>
      </c>
      <c r="AE1940" s="186">
        <f t="shared" si="469"/>
        <v>0</v>
      </c>
      <c r="AF1940" s="186" t="str">
        <f>IF(AND(COUNTIFS($J$18:J1940,J1940)=1,AE1940=1),1,"")</f>
        <v/>
      </c>
      <c r="AG1940" s="186" t="str">
        <f>IF(C1940="","",IF(AND(COUNTIFS($J$18:J1940,J1940)=1,C1940&lt;&gt;""),1,""))</f>
        <v/>
      </c>
      <c r="AH1940" s="186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214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40</v>
      </c>
      <c r="B1941" s="179">
        <v>2021</v>
      </c>
      <c r="C1941" s="179">
        <v>11</v>
      </c>
      <c r="D1941" s="39" t="str">
        <f t="shared" si="463"/>
        <v>Q3</v>
      </c>
      <c r="E1941" s="13" t="s">
        <v>41</v>
      </c>
      <c r="F1941" s="179">
        <v>2022</v>
      </c>
      <c r="G1941" s="179">
        <v>5</v>
      </c>
      <c r="H1941" s="191"/>
      <c r="I1941" s="39" t="str">
        <f t="shared" si="466"/>
        <v>Q1</v>
      </c>
      <c r="J1941" s="191" t="s">
        <v>1883</v>
      </c>
      <c r="K1941" s="191" t="s">
        <v>1884</v>
      </c>
      <c r="L1941" s="17" t="s">
        <v>78</v>
      </c>
      <c r="M1941" s="13" t="s">
        <v>46</v>
      </c>
      <c r="N1941" s="13">
        <v>1</v>
      </c>
      <c r="O1941" s="13"/>
      <c r="P1941" s="39" t="str">
        <f t="shared" si="467"/>
        <v>MAIN UNIT</v>
      </c>
      <c r="Q1941" s="13" t="s">
        <v>47</v>
      </c>
      <c r="R1941" s="13" t="s">
        <v>48</v>
      </c>
      <c r="S1941" s="13" t="s">
        <v>39</v>
      </c>
      <c r="T1941" s="13" t="s">
        <v>64</v>
      </c>
      <c r="U1941" s="13" t="s">
        <v>1885</v>
      </c>
      <c r="V1941" s="13" t="s">
        <v>108</v>
      </c>
      <c r="W1941" s="13" t="s">
        <v>95</v>
      </c>
      <c r="X1941" s="192">
        <v>15000000</v>
      </c>
      <c r="Y1941" s="196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85">
        <f t="shared" si="468"/>
        <v>120199.19999999998</v>
      </c>
      <c r="AD1941" s="141">
        <v>0.12759999999999999</v>
      </c>
      <c r="AE1941" s="186">
        <f t="shared" si="469"/>
        <v>0</v>
      </c>
      <c r="AF1941" s="186" t="str">
        <f>IF(AND(COUNTIFS($J$18:J1941,J1941)=1,AE1941=1),1,"")</f>
        <v/>
      </c>
      <c r="AG1941" s="186" t="str">
        <f>IF(C1941="","",IF(AND(COUNTIFS($J$18:J1941,J1941)=1,C1941&lt;&gt;""),1,""))</f>
        <v/>
      </c>
      <c r="AH1941" s="186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214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40</v>
      </c>
      <c r="B1942" s="179">
        <v>2021</v>
      </c>
      <c r="C1942" s="179">
        <v>11</v>
      </c>
      <c r="D1942" s="39" t="str">
        <f t="shared" si="463"/>
        <v>Q3</v>
      </c>
      <c r="E1942" s="13" t="s">
        <v>41</v>
      </c>
      <c r="F1942" s="179">
        <v>2022</v>
      </c>
      <c r="G1942" s="179">
        <v>5</v>
      </c>
      <c r="H1942" s="191"/>
      <c r="I1942" s="39" t="str">
        <f t="shared" si="466"/>
        <v>Q1</v>
      </c>
      <c r="J1942" s="191" t="s">
        <v>1883</v>
      </c>
      <c r="K1942" s="191" t="s">
        <v>1884</v>
      </c>
      <c r="L1942" s="17" t="s">
        <v>54</v>
      </c>
      <c r="M1942" s="13" t="s">
        <v>46</v>
      </c>
      <c r="N1942" s="13">
        <v>1</v>
      </c>
      <c r="O1942" s="13"/>
      <c r="P1942" s="39" t="str">
        <f t="shared" si="467"/>
        <v>MAIN UNIT</v>
      </c>
      <c r="Q1942" s="13" t="s">
        <v>47</v>
      </c>
      <c r="R1942" s="13" t="s">
        <v>48</v>
      </c>
      <c r="S1942" s="13" t="s">
        <v>39</v>
      </c>
      <c r="T1942" s="13" t="s">
        <v>64</v>
      </c>
      <c r="U1942" s="13" t="s">
        <v>1885</v>
      </c>
      <c r="V1942" s="13" t="s">
        <v>108</v>
      </c>
      <c r="W1942" s="13" t="s">
        <v>95</v>
      </c>
      <c r="X1942" s="192">
        <v>11000000</v>
      </c>
      <c r="Y1942" s="196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85">
        <f t="shared" si="468"/>
        <v>88146.079999999987</v>
      </c>
      <c r="AD1942" s="141">
        <v>0.12759999999999999</v>
      </c>
      <c r="AE1942" s="186">
        <f t="shared" si="469"/>
        <v>0</v>
      </c>
      <c r="AF1942" s="186" t="str">
        <f>IF(AND(COUNTIFS($J$18:J1942,J1942)=1,AE1942=1),1,"")</f>
        <v/>
      </c>
      <c r="AG1942" s="186" t="str">
        <f>IF(C1942="","",IF(AND(COUNTIFS($J$18:J1942,J1942)=1,C1942&lt;&gt;""),1,""))</f>
        <v/>
      </c>
      <c r="AH1942" s="186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214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40</v>
      </c>
      <c r="B1943" s="179">
        <v>2021</v>
      </c>
      <c r="C1943" s="179">
        <v>11</v>
      </c>
      <c r="D1943" s="39" t="str">
        <f t="shared" si="463"/>
        <v>Q3</v>
      </c>
      <c r="E1943" s="13" t="s">
        <v>41</v>
      </c>
      <c r="F1943" s="179">
        <v>2022</v>
      </c>
      <c r="G1943" s="179">
        <v>5</v>
      </c>
      <c r="H1943" s="191"/>
      <c r="I1943" s="39" t="str">
        <f t="shared" si="466"/>
        <v>Q1</v>
      </c>
      <c r="J1943" s="191" t="s">
        <v>1933</v>
      </c>
      <c r="K1943" s="191" t="s">
        <v>1934</v>
      </c>
      <c r="L1943" s="17" t="s">
        <v>54</v>
      </c>
      <c r="M1943" s="13" t="s">
        <v>46</v>
      </c>
      <c r="N1943" s="13">
        <v>1</v>
      </c>
      <c r="O1943" s="13"/>
      <c r="P1943" s="39" t="str">
        <f t="shared" si="467"/>
        <v>MAIN UNIT</v>
      </c>
      <c r="Q1943" s="13" t="s">
        <v>47</v>
      </c>
      <c r="R1943" s="13" t="s">
        <v>48</v>
      </c>
      <c r="S1943" s="13" t="s">
        <v>36</v>
      </c>
      <c r="T1943" s="13" t="s">
        <v>64</v>
      </c>
      <c r="U1943" s="13" t="s">
        <v>65</v>
      </c>
      <c r="V1943" s="13" t="s">
        <v>113</v>
      </c>
      <c r="W1943" s="13" t="s">
        <v>95</v>
      </c>
      <c r="X1943" s="192">
        <v>8100000</v>
      </c>
      <c r="Y1943" s="196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85">
        <f t="shared" si="468"/>
        <v>97208.747999999978</v>
      </c>
      <c r="AD1943" s="141">
        <v>0.19109999999999999</v>
      </c>
      <c r="AE1943" s="186">
        <f t="shared" si="469"/>
        <v>0</v>
      </c>
      <c r="AF1943" s="186" t="str">
        <f>IF(AND(COUNTIFS($J$18:J1943,J1943)=1,AE1943=1),1,"")</f>
        <v/>
      </c>
      <c r="AG1943" s="186">
        <f>IF(C1943="","",IF(AND(COUNTIFS($J$18:J1943,J1943)=1,C1943&lt;&gt;""),1,""))</f>
        <v>1</v>
      </c>
      <c r="AH1943" s="186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214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40</v>
      </c>
      <c r="B1944" s="179">
        <v>2021</v>
      </c>
      <c r="C1944" s="179">
        <v>11</v>
      </c>
      <c r="D1944" s="39" t="str">
        <f t="shared" si="463"/>
        <v>Q3</v>
      </c>
      <c r="E1944" s="13" t="s">
        <v>41</v>
      </c>
      <c r="F1944" s="179">
        <v>2022</v>
      </c>
      <c r="G1944" s="179">
        <v>5</v>
      </c>
      <c r="H1944" s="191"/>
      <c r="I1944" s="39" t="str">
        <f t="shared" si="466"/>
        <v>Q1</v>
      </c>
      <c r="J1944" s="191" t="s">
        <v>1933</v>
      </c>
      <c r="K1944" s="191" t="s">
        <v>1934</v>
      </c>
      <c r="L1944" s="17" t="s">
        <v>54</v>
      </c>
      <c r="M1944" s="13" t="s">
        <v>46</v>
      </c>
      <c r="N1944" s="13">
        <v>1</v>
      </c>
      <c r="O1944" s="13"/>
      <c r="P1944" s="39" t="str">
        <f t="shared" si="467"/>
        <v>MAIN UNIT</v>
      </c>
      <c r="Q1944" s="13" t="s">
        <v>47</v>
      </c>
      <c r="R1944" s="13" t="s">
        <v>48</v>
      </c>
      <c r="S1944" s="13" t="s">
        <v>36</v>
      </c>
      <c r="T1944" s="13" t="s">
        <v>64</v>
      </c>
      <c r="U1944" s="13" t="s">
        <v>65</v>
      </c>
      <c r="V1944" s="13" t="s">
        <v>113</v>
      </c>
      <c r="W1944" s="13" t="s">
        <v>95</v>
      </c>
      <c r="X1944" s="192">
        <v>8100000</v>
      </c>
      <c r="Y1944" s="196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85">
        <f t="shared" si="468"/>
        <v>97208.747999999978</v>
      </c>
      <c r="AD1944" s="141">
        <v>0.19109999999999999</v>
      </c>
      <c r="AE1944" s="186">
        <f t="shared" si="469"/>
        <v>0</v>
      </c>
      <c r="AF1944" s="186" t="str">
        <f>IF(AND(COUNTIFS($J$18:J1944,J1944)=1,AE1944=1),1,"")</f>
        <v/>
      </c>
      <c r="AG1944" s="186" t="str">
        <f>IF(C1944="","",IF(AND(COUNTIFS($J$18:J1944,J1944)=1,C1944&lt;&gt;""),1,""))</f>
        <v/>
      </c>
      <c r="AH1944" s="186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214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40</v>
      </c>
      <c r="B1945" s="179">
        <v>2021</v>
      </c>
      <c r="C1945" s="179">
        <v>12</v>
      </c>
      <c r="D1945" s="39" t="str">
        <f t="shared" si="463"/>
        <v>Q3</v>
      </c>
      <c r="E1945" s="13" t="s">
        <v>41</v>
      </c>
      <c r="F1945" s="179">
        <v>2022</v>
      </c>
      <c r="G1945" s="179">
        <v>5</v>
      </c>
      <c r="H1945" s="191"/>
      <c r="I1945" s="39" t="str">
        <f t="shared" si="466"/>
        <v>Q1</v>
      </c>
      <c r="J1945" s="191" t="s">
        <v>1935</v>
      </c>
      <c r="K1945" s="191" t="s">
        <v>1936</v>
      </c>
      <c r="L1945" s="17" t="s">
        <v>78</v>
      </c>
      <c r="M1945" s="13" t="s">
        <v>46</v>
      </c>
      <c r="N1945" s="13">
        <v>1</v>
      </c>
      <c r="O1945" s="13"/>
      <c r="P1945" s="39" t="str">
        <f t="shared" si="467"/>
        <v>MAIN UNIT</v>
      </c>
      <c r="Q1945" s="13" t="s">
        <v>55</v>
      </c>
      <c r="R1945" s="13" t="s">
        <v>48</v>
      </c>
      <c r="S1945" s="13" t="s">
        <v>36</v>
      </c>
      <c r="T1945" s="13" t="s">
        <v>64</v>
      </c>
      <c r="U1945" s="13" t="s">
        <v>65</v>
      </c>
      <c r="V1945" s="13" t="s">
        <v>288</v>
      </c>
      <c r="W1945" s="13" t="s">
        <v>95</v>
      </c>
      <c r="X1945" s="192">
        <v>13220000</v>
      </c>
      <c r="Y1945" s="196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85">
        <f t="shared" si="468"/>
        <v>74968.504799999995</v>
      </c>
      <c r="AD1945" s="141">
        <v>9.0300000000000005E-2</v>
      </c>
      <c r="AE1945" s="186">
        <f t="shared" si="469"/>
        <v>1</v>
      </c>
      <c r="AF1945" s="186">
        <f>IF(AND(COUNTIFS($J$18:J1945,J1945)=1,AE1945=1),1,"")</f>
        <v>1</v>
      </c>
      <c r="AG1945" s="186">
        <f>IF(C1945="","",IF(AND(COUNTIFS($J$18:J1945,J1945)=1,C1945&lt;&gt;""),1,""))</f>
        <v>1</v>
      </c>
      <c r="AH1945" s="186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214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40</v>
      </c>
      <c r="B1946" s="179">
        <v>2021</v>
      </c>
      <c r="C1946" s="179">
        <v>12</v>
      </c>
      <c r="D1946" s="39" t="str">
        <f t="shared" si="463"/>
        <v>Q3</v>
      </c>
      <c r="E1946" s="13" t="s">
        <v>41</v>
      </c>
      <c r="F1946" s="179">
        <v>2022</v>
      </c>
      <c r="G1946" s="179">
        <v>5</v>
      </c>
      <c r="H1946" s="191"/>
      <c r="I1946" s="39" t="str">
        <f t="shared" si="466"/>
        <v>Q1</v>
      </c>
      <c r="J1946" s="191" t="s">
        <v>1935</v>
      </c>
      <c r="K1946" s="191" t="s">
        <v>1936</v>
      </c>
      <c r="L1946" s="17" t="s">
        <v>78</v>
      </c>
      <c r="M1946" s="13" t="s">
        <v>46</v>
      </c>
      <c r="N1946" s="13">
        <v>1</v>
      </c>
      <c r="O1946" s="13"/>
      <c r="P1946" s="39" t="str">
        <f t="shared" si="467"/>
        <v>MAIN UNIT</v>
      </c>
      <c r="Q1946" s="13" t="s">
        <v>55</v>
      </c>
      <c r="R1946" s="13" t="s">
        <v>48</v>
      </c>
      <c r="S1946" s="13" t="s">
        <v>36</v>
      </c>
      <c r="T1946" s="13" t="s">
        <v>64</v>
      </c>
      <c r="U1946" s="13" t="s">
        <v>65</v>
      </c>
      <c r="V1946" s="13" t="s">
        <v>288</v>
      </c>
      <c r="W1946" s="13" t="s">
        <v>95</v>
      </c>
      <c r="X1946" s="192">
        <v>13220000</v>
      </c>
      <c r="Y1946" s="196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85">
        <f t="shared" si="468"/>
        <v>74968.504799999995</v>
      </c>
      <c r="AD1946" s="141">
        <v>9.0300000000000005E-2</v>
      </c>
      <c r="AE1946" s="186">
        <f t="shared" si="469"/>
        <v>1</v>
      </c>
      <c r="AF1946" s="186" t="str">
        <f>IF(AND(COUNTIFS($J$18:J1946,J1946)=1,AE1946=1),1,"")</f>
        <v/>
      </c>
      <c r="AG1946" s="186" t="str">
        <f>IF(C1946="","",IF(AND(COUNTIFS($J$18:J1946,J1946)=1,C1946&lt;&gt;""),1,""))</f>
        <v/>
      </c>
      <c r="AH1946" s="186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214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40</v>
      </c>
      <c r="B1947" s="179">
        <v>2021</v>
      </c>
      <c r="C1947" s="179">
        <v>12</v>
      </c>
      <c r="D1947" s="39" t="str">
        <f t="shared" si="463"/>
        <v>Q3</v>
      </c>
      <c r="E1947" s="13" t="s">
        <v>41</v>
      </c>
      <c r="F1947" s="179">
        <v>2022</v>
      </c>
      <c r="G1947" s="179">
        <v>5</v>
      </c>
      <c r="H1947" s="191"/>
      <c r="I1947" s="39" t="str">
        <f t="shared" si="466"/>
        <v>Q1</v>
      </c>
      <c r="J1947" s="191" t="s">
        <v>1935</v>
      </c>
      <c r="K1947" s="191" t="s">
        <v>1936</v>
      </c>
      <c r="L1947" s="17" t="s">
        <v>78</v>
      </c>
      <c r="M1947" s="13" t="s">
        <v>46</v>
      </c>
      <c r="N1947" s="13">
        <v>1</v>
      </c>
      <c r="O1947" s="13"/>
      <c r="P1947" s="39" t="str">
        <f t="shared" si="467"/>
        <v>MAIN UNIT</v>
      </c>
      <c r="Q1947" s="13" t="s">
        <v>55</v>
      </c>
      <c r="R1947" s="13" t="s">
        <v>48</v>
      </c>
      <c r="S1947" s="13" t="s">
        <v>36</v>
      </c>
      <c r="T1947" s="13" t="s">
        <v>64</v>
      </c>
      <c r="U1947" s="13" t="s">
        <v>65</v>
      </c>
      <c r="V1947" s="13" t="s">
        <v>288</v>
      </c>
      <c r="W1947" s="13" t="s">
        <v>95</v>
      </c>
      <c r="X1947" s="192">
        <v>13220000</v>
      </c>
      <c r="Y1947" s="196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85">
        <f t="shared" si="468"/>
        <v>74968.504799999995</v>
      </c>
      <c r="AD1947" s="141">
        <v>9.0300000000000005E-2</v>
      </c>
      <c r="AE1947" s="186">
        <f t="shared" si="469"/>
        <v>1</v>
      </c>
      <c r="AF1947" s="186" t="str">
        <f>IF(AND(COUNTIFS($J$18:J1947,J1947)=1,AE1947=1),1,"")</f>
        <v/>
      </c>
      <c r="AG1947" s="186" t="str">
        <f>IF(C1947="","",IF(AND(COUNTIFS($J$18:J1947,J1947)=1,C1947&lt;&gt;""),1,""))</f>
        <v/>
      </c>
      <c r="AH1947" s="186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214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40</v>
      </c>
      <c r="B1948" s="179">
        <v>2021</v>
      </c>
      <c r="C1948" s="179">
        <v>12</v>
      </c>
      <c r="D1948" s="39" t="str">
        <f t="shared" si="463"/>
        <v>Q3</v>
      </c>
      <c r="E1948" s="13" t="s">
        <v>41</v>
      </c>
      <c r="F1948" s="179">
        <v>2022</v>
      </c>
      <c r="G1948" s="179">
        <v>5</v>
      </c>
      <c r="H1948" s="191"/>
      <c r="I1948" s="39" t="str">
        <f t="shared" si="466"/>
        <v>Q1</v>
      </c>
      <c r="J1948" s="191" t="s">
        <v>1935</v>
      </c>
      <c r="K1948" s="191" t="s">
        <v>1936</v>
      </c>
      <c r="L1948" s="17" t="s">
        <v>78</v>
      </c>
      <c r="M1948" s="13" t="s">
        <v>46</v>
      </c>
      <c r="N1948" s="13">
        <v>1</v>
      </c>
      <c r="O1948" s="13"/>
      <c r="P1948" s="39" t="str">
        <f t="shared" si="467"/>
        <v>MAIN UNIT</v>
      </c>
      <c r="Q1948" s="13" t="s">
        <v>55</v>
      </c>
      <c r="R1948" s="13" t="s">
        <v>48</v>
      </c>
      <c r="S1948" s="13" t="s">
        <v>36</v>
      </c>
      <c r="T1948" s="13" t="s">
        <v>64</v>
      </c>
      <c r="U1948" s="13" t="s">
        <v>65</v>
      </c>
      <c r="V1948" s="13" t="s">
        <v>288</v>
      </c>
      <c r="W1948" s="13" t="s">
        <v>95</v>
      </c>
      <c r="X1948" s="192">
        <v>13220000</v>
      </c>
      <c r="Y1948" s="196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85">
        <f t="shared" si="468"/>
        <v>74968.504799999995</v>
      </c>
      <c r="AD1948" s="141">
        <v>9.0300000000000005E-2</v>
      </c>
      <c r="AE1948" s="186">
        <f t="shared" si="469"/>
        <v>1</v>
      </c>
      <c r="AF1948" s="186" t="str">
        <f>IF(AND(COUNTIFS($J$18:J1948,J1948)=1,AE1948=1),1,"")</f>
        <v/>
      </c>
      <c r="AG1948" s="186" t="str">
        <f>IF(C1948="","",IF(AND(COUNTIFS($J$18:J1948,J1948)=1,C1948&lt;&gt;""),1,""))</f>
        <v/>
      </c>
      <c r="AH1948" s="186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214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40</v>
      </c>
      <c r="B1949" s="179">
        <v>2021</v>
      </c>
      <c r="C1949" s="179">
        <v>12</v>
      </c>
      <c r="D1949" s="39" t="str">
        <f t="shared" si="463"/>
        <v>Q3</v>
      </c>
      <c r="E1949" s="13" t="s">
        <v>41</v>
      </c>
      <c r="F1949" s="179">
        <v>2022</v>
      </c>
      <c r="G1949" s="179">
        <v>5</v>
      </c>
      <c r="H1949" s="191"/>
      <c r="I1949" s="39" t="str">
        <f t="shared" si="466"/>
        <v>Q1</v>
      </c>
      <c r="J1949" s="191" t="s">
        <v>1937</v>
      </c>
      <c r="K1949" s="191" t="s">
        <v>1938</v>
      </c>
      <c r="L1949" s="17" t="s">
        <v>54</v>
      </c>
      <c r="M1949" s="13" t="s">
        <v>46</v>
      </c>
      <c r="N1949" s="13">
        <v>1</v>
      </c>
      <c r="O1949" s="13"/>
      <c r="P1949" s="39" t="str">
        <f t="shared" si="467"/>
        <v>MAIN UNIT</v>
      </c>
      <c r="Q1949" s="13" t="s">
        <v>55</v>
      </c>
      <c r="R1949" s="13" t="s">
        <v>48</v>
      </c>
      <c r="S1949" s="13" t="s">
        <v>38</v>
      </c>
      <c r="T1949" s="13" t="s">
        <v>324</v>
      </c>
      <c r="U1949" s="13" t="s">
        <v>136</v>
      </c>
      <c r="V1949" s="13" t="s">
        <v>877</v>
      </c>
      <c r="W1949" s="13" t="s">
        <v>50</v>
      </c>
      <c r="X1949" s="192">
        <v>768000</v>
      </c>
      <c r="Y1949" s="196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85">
        <f t="shared" si="468"/>
        <v>122882.37876106196</v>
      </c>
      <c r="AD1949" s="141">
        <v>0.15129999999999999</v>
      </c>
      <c r="AE1949" s="186">
        <f t="shared" si="469"/>
        <v>1</v>
      </c>
      <c r="AF1949" s="186">
        <f>IF(AND(COUNTIFS($J$18:J1949,J1949)=1,AE1949=1),1,"")</f>
        <v>1</v>
      </c>
      <c r="AG1949" s="186">
        <f>IF(C1949="","",IF(AND(COUNTIFS($J$18:J1949,J1949)=1,C1949&lt;&gt;""),1,""))</f>
        <v>1</v>
      </c>
      <c r="AH1949" s="186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214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40</v>
      </c>
      <c r="B1950" s="179">
        <v>2021</v>
      </c>
      <c r="C1950" s="179">
        <v>12</v>
      </c>
      <c r="D1950" s="39" t="str">
        <f t="shared" si="463"/>
        <v>Q3</v>
      </c>
      <c r="E1950" s="13" t="s">
        <v>41</v>
      </c>
      <c r="F1950" s="179">
        <v>2022</v>
      </c>
      <c r="G1950" s="179">
        <v>5</v>
      </c>
      <c r="H1950" s="191"/>
      <c r="I1950" s="39" t="str">
        <f t="shared" si="466"/>
        <v>Q1</v>
      </c>
      <c r="J1950" s="191" t="s">
        <v>1939</v>
      </c>
      <c r="K1950" s="191" t="s">
        <v>1940</v>
      </c>
      <c r="L1950" s="17" t="s">
        <v>54</v>
      </c>
      <c r="M1950" s="13" t="s">
        <v>46</v>
      </c>
      <c r="N1950" s="13">
        <v>1</v>
      </c>
      <c r="O1950" s="13"/>
      <c r="P1950" s="39" t="str">
        <f t="shared" si="467"/>
        <v>MAIN UNIT</v>
      </c>
      <c r="Q1950" s="13" t="s">
        <v>55</v>
      </c>
      <c r="R1950" s="13" t="s">
        <v>48</v>
      </c>
      <c r="S1950" s="13" t="s">
        <v>38</v>
      </c>
      <c r="T1950" s="13" t="s">
        <v>324</v>
      </c>
      <c r="U1950" s="13" t="s">
        <v>136</v>
      </c>
      <c r="V1950" s="13" t="s">
        <v>877</v>
      </c>
      <c r="W1950" s="13" t="s">
        <v>50</v>
      </c>
      <c r="X1950" s="192">
        <v>730000</v>
      </c>
      <c r="Y1950" s="196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85">
        <f t="shared" si="468"/>
        <v>123827.38053097346</v>
      </c>
      <c r="AD1950" s="141">
        <v>0.16039999999999999</v>
      </c>
      <c r="AE1950" s="186">
        <f t="shared" si="469"/>
        <v>1</v>
      </c>
      <c r="AF1950" s="186">
        <f>IF(AND(COUNTIFS($J$18:J1950,J1950)=1,AE1950=1),1,"")</f>
        <v>1</v>
      </c>
      <c r="AG1950" s="186">
        <f>IF(C1950="","",IF(AND(COUNTIFS($J$18:J1950,J1950)=1,C1950&lt;&gt;""),1,""))</f>
        <v>1</v>
      </c>
      <c r="AH1950" s="186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214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40</v>
      </c>
      <c r="B1951" s="179">
        <v>2021</v>
      </c>
      <c r="C1951" s="179">
        <v>4</v>
      </c>
      <c r="D1951" s="39" t="str">
        <f t="shared" si="463"/>
        <v>Q1</v>
      </c>
      <c r="E1951" s="13" t="s">
        <v>41</v>
      </c>
      <c r="F1951" s="179">
        <v>2022</v>
      </c>
      <c r="G1951" s="179">
        <v>6</v>
      </c>
      <c r="H1951" s="191"/>
      <c r="I1951" s="39" t="str">
        <f t="shared" si="466"/>
        <v>Q1</v>
      </c>
      <c r="J1951" s="191" t="s">
        <v>1613</v>
      </c>
      <c r="K1951" s="191" t="s">
        <v>1614</v>
      </c>
      <c r="L1951" s="17" t="s">
        <v>54</v>
      </c>
      <c r="M1951" s="13" t="s">
        <v>46</v>
      </c>
      <c r="N1951" s="13">
        <v>1</v>
      </c>
      <c r="O1951" s="13"/>
      <c r="P1951" s="39" t="str">
        <f t="shared" si="467"/>
        <v>MAIN UNIT</v>
      </c>
      <c r="Q1951" s="13" t="s">
        <v>55</v>
      </c>
      <c r="R1951" s="13" t="s">
        <v>48</v>
      </c>
      <c r="S1951" s="13" t="s">
        <v>37</v>
      </c>
      <c r="T1951" s="13" t="s">
        <v>74</v>
      </c>
      <c r="U1951" s="13" t="s">
        <v>57</v>
      </c>
      <c r="V1951" s="13" t="s">
        <v>155</v>
      </c>
      <c r="W1951" s="13" t="s">
        <v>50</v>
      </c>
      <c r="X1951" s="192">
        <v>500000</v>
      </c>
      <c r="Y1951" s="196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85">
        <f t="shared" si="468"/>
        <v>81678.097345132759</v>
      </c>
      <c r="AD1951" s="141">
        <v>0.15709999999999999</v>
      </c>
      <c r="AE1951" s="186">
        <f t="shared" si="469"/>
        <v>1</v>
      </c>
      <c r="AF1951" s="186" t="str">
        <f>IF(AND(COUNTIFS($J$18:J1951,J1951)=1,AE1951=1),1,"")</f>
        <v/>
      </c>
      <c r="AG1951" s="186" t="str">
        <f>IF(C1951="","",IF(AND(COUNTIFS($J$18:J1951,J1951)=1,C1951&lt;&gt;""),1,""))</f>
        <v/>
      </c>
      <c r="AH1951" s="186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214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40</v>
      </c>
      <c r="B1952" s="179">
        <v>2021</v>
      </c>
      <c r="C1952" s="179">
        <v>4</v>
      </c>
      <c r="D1952" s="39" t="str">
        <f t="shared" si="463"/>
        <v>Q1</v>
      </c>
      <c r="E1952" s="13" t="s">
        <v>41</v>
      </c>
      <c r="F1952" s="179">
        <v>2022</v>
      </c>
      <c r="G1952" s="179">
        <v>6</v>
      </c>
      <c r="H1952" s="191"/>
      <c r="I1952" s="39" t="str">
        <f t="shared" si="466"/>
        <v>Q1</v>
      </c>
      <c r="J1952" s="191" t="s">
        <v>1613</v>
      </c>
      <c r="K1952" s="191" t="s">
        <v>1614</v>
      </c>
      <c r="L1952" s="17" t="s">
        <v>54</v>
      </c>
      <c r="M1952" s="13" t="s">
        <v>46</v>
      </c>
      <c r="N1952" s="13">
        <v>1</v>
      </c>
      <c r="O1952" s="13"/>
      <c r="P1952" s="39" t="str">
        <f t="shared" si="467"/>
        <v>MAIN UNIT</v>
      </c>
      <c r="Q1952" s="13" t="s">
        <v>55</v>
      </c>
      <c r="R1952" s="13" t="s">
        <v>48</v>
      </c>
      <c r="S1952" s="13" t="s">
        <v>37</v>
      </c>
      <c r="T1952" s="13" t="s">
        <v>74</v>
      </c>
      <c r="U1952" s="13" t="s">
        <v>57</v>
      </c>
      <c r="V1952" s="13" t="s">
        <v>155</v>
      </c>
      <c r="W1952" s="13" t="s">
        <v>50</v>
      </c>
      <c r="X1952" s="192">
        <v>500000</v>
      </c>
      <c r="Y1952" s="196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85">
        <f t="shared" si="468"/>
        <v>81678.097345132759</v>
      </c>
      <c r="AD1952" s="141">
        <v>0.15709999999999999</v>
      </c>
      <c r="AE1952" s="186">
        <f t="shared" si="469"/>
        <v>1</v>
      </c>
      <c r="AF1952" s="186" t="str">
        <f>IF(AND(COUNTIFS($J$18:J1952,J1952)=1,AE1952=1),1,"")</f>
        <v/>
      </c>
      <c r="AG1952" s="186" t="str">
        <f>IF(C1952="","",IF(AND(COUNTIFS($J$18:J1952,J1952)=1,C1952&lt;&gt;""),1,""))</f>
        <v/>
      </c>
      <c r="AH1952" s="186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214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40</v>
      </c>
      <c r="B1953" s="179">
        <v>2021</v>
      </c>
      <c r="C1953" s="179">
        <v>6</v>
      </c>
      <c r="D1953" s="39" t="str">
        <f t="shared" si="463"/>
        <v>Q1</v>
      </c>
      <c r="E1953" s="13" t="s">
        <v>41</v>
      </c>
      <c r="F1953" s="179">
        <v>2022</v>
      </c>
      <c r="G1953" s="179">
        <v>6</v>
      </c>
      <c r="H1953" s="191"/>
      <c r="I1953" s="39" t="str">
        <f t="shared" si="466"/>
        <v>Q1</v>
      </c>
      <c r="J1953" s="191" t="s">
        <v>1941</v>
      </c>
      <c r="K1953" s="191" t="s">
        <v>1942</v>
      </c>
      <c r="L1953" s="17" t="s">
        <v>54</v>
      </c>
      <c r="M1953" s="13" t="s">
        <v>46</v>
      </c>
      <c r="N1953" s="13">
        <v>1</v>
      </c>
      <c r="O1953" s="13"/>
      <c r="P1953" s="39" t="str">
        <f t="shared" si="467"/>
        <v>MAIN UNIT</v>
      </c>
      <c r="Q1953" s="13" t="s">
        <v>47</v>
      </c>
      <c r="R1953" s="13" t="s">
        <v>48</v>
      </c>
      <c r="S1953" s="13" t="s">
        <v>37</v>
      </c>
      <c r="T1953" s="13" t="s">
        <v>301</v>
      </c>
      <c r="U1953" s="13" t="s">
        <v>57</v>
      </c>
      <c r="V1953" s="13" t="s">
        <v>88</v>
      </c>
      <c r="W1953" s="13" t="s">
        <v>50</v>
      </c>
      <c r="X1953" s="192">
        <v>799000</v>
      </c>
      <c r="Y1953" s="196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85">
        <f t="shared" si="468"/>
        <v>216594.40486725664</v>
      </c>
      <c r="AD1953" s="141">
        <v>0.26069999999999999</v>
      </c>
      <c r="AE1953" s="186">
        <f t="shared" si="469"/>
        <v>0</v>
      </c>
      <c r="AF1953" s="186" t="str">
        <f>IF(AND(COUNTIFS($J$18:J1953,J1953)=1,AE1953=1),1,"")</f>
        <v/>
      </c>
      <c r="AG1953" s="186">
        <f>IF(C1953="","",IF(AND(COUNTIFS($J$18:J1953,J1953)=1,C1953&lt;&gt;""),1,""))</f>
        <v>1</v>
      </c>
      <c r="AH1953" s="186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214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40</v>
      </c>
      <c r="B1954" s="179">
        <v>2021</v>
      </c>
      <c r="C1954" s="179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41</v>
      </c>
      <c r="F1954" s="179">
        <v>2022</v>
      </c>
      <c r="G1954" s="179">
        <v>6</v>
      </c>
      <c r="H1954" s="191"/>
      <c r="I1954" s="39" t="str">
        <f t="shared" si="466"/>
        <v>Q1</v>
      </c>
      <c r="J1954" s="191" t="s">
        <v>1943</v>
      </c>
      <c r="K1954" s="191" t="s">
        <v>1822</v>
      </c>
      <c r="L1954" s="17" t="s">
        <v>54</v>
      </c>
      <c r="M1954" s="13" t="s">
        <v>46</v>
      </c>
      <c r="N1954" s="13">
        <v>1</v>
      </c>
      <c r="O1954" s="13"/>
      <c r="P1954" s="39" t="str">
        <f t="shared" si="467"/>
        <v>MAIN UNIT</v>
      </c>
      <c r="Q1954" s="13" t="s">
        <v>47</v>
      </c>
      <c r="R1954" s="13" t="s">
        <v>48</v>
      </c>
      <c r="S1954" s="13" t="s">
        <v>38</v>
      </c>
      <c r="T1954" s="13" t="s">
        <v>1823</v>
      </c>
      <c r="U1954" s="13" t="s">
        <v>136</v>
      </c>
      <c r="V1954" s="13" t="s">
        <v>121</v>
      </c>
      <c r="W1954" s="13" t="s">
        <v>50</v>
      </c>
      <c r="X1954" s="192">
        <v>495000</v>
      </c>
      <c r="Y1954" s="196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85">
        <f t="shared" si="468"/>
        <v>56875.719026548679</v>
      </c>
      <c r="AD1954" s="141">
        <v>0.1105</v>
      </c>
      <c r="AE1954" s="186">
        <f t="shared" si="469"/>
        <v>0</v>
      </c>
      <c r="AF1954" s="186" t="str">
        <f>IF(AND(COUNTIFS($J$18:J1954,J1954)=1,AE1954=1),1,"")</f>
        <v/>
      </c>
      <c r="AG1954" s="186">
        <f>IF(C1954="","",IF(AND(COUNTIFS($J$18:J1954,J1954)=1,C1954&lt;&gt;""),1,""))</f>
        <v>1</v>
      </c>
      <c r="AH1954" s="186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214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40</v>
      </c>
      <c r="B1955" s="179">
        <v>2021</v>
      </c>
      <c r="C1955" s="179">
        <v>6</v>
      </c>
      <c r="D1955" s="39" t="str">
        <f t="shared" si="479"/>
        <v>Q1</v>
      </c>
      <c r="E1955" s="13" t="s">
        <v>41</v>
      </c>
      <c r="F1955" s="179">
        <v>2022</v>
      </c>
      <c r="G1955" s="179">
        <v>6</v>
      </c>
      <c r="H1955" s="191"/>
      <c r="I1955" s="39" t="str">
        <f t="shared" si="466"/>
        <v>Q1</v>
      </c>
      <c r="J1955" s="191" t="s">
        <v>1943</v>
      </c>
      <c r="K1955" s="191" t="s">
        <v>1822</v>
      </c>
      <c r="L1955" s="17" t="s">
        <v>54</v>
      </c>
      <c r="M1955" s="13" t="s">
        <v>46</v>
      </c>
      <c r="N1955" s="13">
        <v>1</v>
      </c>
      <c r="O1955" s="13"/>
      <c r="P1955" s="39" t="str">
        <f t="shared" si="467"/>
        <v>MAIN UNIT</v>
      </c>
      <c r="Q1955" s="13" t="s">
        <v>47</v>
      </c>
      <c r="R1955" s="13" t="s">
        <v>48</v>
      </c>
      <c r="S1955" s="13" t="s">
        <v>38</v>
      </c>
      <c r="T1955" s="13" t="s">
        <v>1823</v>
      </c>
      <c r="U1955" s="13" t="s">
        <v>136</v>
      </c>
      <c r="V1955" s="13" t="s">
        <v>121</v>
      </c>
      <c r="W1955" s="13" t="s">
        <v>50</v>
      </c>
      <c r="X1955" s="192">
        <v>495000</v>
      </c>
      <c r="Y1955" s="196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85">
        <f t="shared" si="468"/>
        <v>56875.719026548679</v>
      </c>
      <c r="AD1955" s="141">
        <v>0.1105</v>
      </c>
      <c r="AE1955" s="186">
        <f t="shared" si="469"/>
        <v>0</v>
      </c>
      <c r="AF1955" s="186" t="str">
        <f>IF(AND(COUNTIFS($J$18:J1955,J1955)=1,AE1955=1),1,"")</f>
        <v/>
      </c>
      <c r="AG1955" s="186" t="str">
        <f>IF(C1955="","",IF(AND(COUNTIFS($J$18:J1955,J1955)=1,C1955&lt;&gt;""),1,""))</f>
        <v/>
      </c>
      <c r="AH1955" s="186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214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40</v>
      </c>
      <c r="B1956" s="179">
        <v>2021</v>
      </c>
      <c r="C1956" s="179">
        <v>6</v>
      </c>
      <c r="D1956" s="39" t="str">
        <f t="shared" si="479"/>
        <v>Q1</v>
      </c>
      <c r="E1956" s="13" t="s">
        <v>41</v>
      </c>
      <c r="F1956" s="179">
        <v>2022</v>
      </c>
      <c r="G1956" s="179">
        <v>6</v>
      </c>
      <c r="H1956" s="191"/>
      <c r="I1956" s="39" t="str">
        <f t="shared" si="466"/>
        <v>Q1</v>
      </c>
      <c r="J1956" s="191" t="s">
        <v>1943</v>
      </c>
      <c r="K1956" s="191" t="s">
        <v>1822</v>
      </c>
      <c r="L1956" s="17" t="s">
        <v>54</v>
      </c>
      <c r="M1956" s="13" t="s">
        <v>46</v>
      </c>
      <c r="N1956" s="13">
        <v>1</v>
      </c>
      <c r="O1956" s="13"/>
      <c r="P1956" s="39" t="str">
        <f t="shared" si="467"/>
        <v>MAIN UNIT</v>
      </c>
      <c r="Q1956" s="13" t="s">
        <v>47</v>
      </c>
      <c r="R1956" s="13" t="s">
        <v>48</v>
      </c>
      <c r="S1956" s="13" t="s">
        <v>38</v>
      </c>
      <c r="T1956" s="13" t="s">
        <v>1823</v>
      </c>
      <c r="U1956" s="13" t="s">
        <v>136</v>
      </c>
      <c r="V1956" s="13" t="s">
        <v>121</v>
      </c>
      <c r="W1956" s="13" t="s">
        <v>50</v>
      </c>
      <c r="X1956" s="192">
        <v>495000</v>
      </c>
      <c r="Y1956" s="196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85">
        <f t="shared" si="468"/>
        <v>56875.719026548679</v>
      </c>
      <c r="AD1956" s="141">
        <v>0.1105</v>
      </c>
      <c r="AE1956" s="186">
        <f t="shared" si="469"/>
        <v>0</v>
      </c>
      <c r="AF1956" s="186" t="str">
        <f>IF(AND(COUNTIFS($J$18:J1956,J1956)=1,AE1956=1),1,"")</f>
        <v/>
      </c>
      <c r="AG1956" s="186" t="str">
        <f>IF(C1956="","",IF(AND(COUNTIFS($J$18:J1956,J1956)=1,C1956&lt;&gt;""),1,""))</f>
        <v/>
      </c>
      <c r="AH1956" s="186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214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40</v>
      </c>
      <c r="B1957" s="179">
        <v>2021</v>
      </c>
      <c r="C1957" s="179">
        <v>6</v>
      </c>
      <c r="D1957" s="39" t="str">
        <f t="shared" si="479"/>
        <v>Q1</v>
      </c>
      <c r="E1957" s="13" t="s">
        <v>41</v>
      </c>
      <c r="F1957" s="179">
        <v>2022</v>
      </c>
      <c r="G1957" s="179">
        <v>6</v>
      </c>
      <c r="H1957" s="191"/>
      <c r="I1957" s="39" t="str">
        <f t="shared" si="466"/>
        <v>Q1</v>
      </c>
      <c r="J1957" s="191" t="s">
        <v>1855</v>
      </c>
      <c r="K1957" s="191" t="s">
        <v>883</v>
      </c>
      <c r="L1957" s="17" t="s">
        <v>78</v>
      </c>
      <c r="M1957" s="13" t="s">
        <v>46</v>
      </c>
      <c r="N1957" s="13">
        <v>1</v>
      </c>
      <c r="O1957" s="13"/>
      <c r="P1957" s="39" t="str">
        <f t="shared" si="467"/>
        <v>MAIN UNIT</v>
      </c>
      <c r="Q1957" s="13" t="s">
        <v>47</v>
      </c>
      <c r="R1957" s="13" t="s">
        <v>48</v>
      </c>
      <c r="S1957" s="13" t="s">
        <v>36</v>
      </c>
      <c r="T1957" s="13" t="s">
        <v>64</v>
      </c>
      <c r="U1957" s="13" t="s">
        <v>65</v>
      </c>
      <c r="V1957" s="13" t="s">
        <v>113</v>
      </c>
      <c r="W1957" s="13" t="s">
        <v>95</v>
      </c>
      <c r="X1957" s="192">
        <v>12270000</v>
      </c>
      <c r="Y1957" s="196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85">
        <f t="shared" si="468"/>
        <v>71779.5</v>
      </c>
      <c r="AD1957" s="141">
        <v>9.3600000000000003E-2</v>
      </c>
      <c r="AE1957" s="186">
        <f t="shared" si="469"/>
        <v>0</v>
      </c>
      <c r="AF1957" s="186" t="str">
        <f>IF(AND(COUNTIFS($J$18:J1957,J1957)=1,AE1957=1),1,"")</f>
        <v/>
      </c>
      <c r="AG1957" s="186" t="str">
        <f>IF(C1957="","",IF(AND(COUNTIFS($J$18:J1957,J1957)=1,C1957&lt;&gt;""),1,""))</f>
        <v/>
      </c>
      <c r="AH1957" s="186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214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40</v>
      </c>
      <c r="B1958" s="179">
        <v>2021</v>
      </c>
      <c r="C1958" s="179">
        <v>6</v>
      </c>
      <c r="D1958" s="39" t="str">
        <f t="shared" si="479"/>
        <v>Q1</v>
      </c>
      <c r="E1958" s="13" t="s">
        <v>41</v>
      </c>
      <c r="F1958" s="179">
        <v>2022</v>
      </c>
      <c r="G1958" s="179">
        <v>6</v>
      </c>
      <c r="H1958" s="191"/>
      <c r="I1958" s="39" t="str">
        <f t="shared" si="466"/>
        <v>Q1</v>
      </c>
      <c r="J1958" s="191" t="s">
        <v>1855</v>
      </c>
      <c r="K1958" s="191" t="s">
        <v>883</v>
      </c>
      <c r="L1958" s="17" t="s">
        <v>78</v>
      </c>
      <c r="M1958" s="13" t="s">
        <v>46</v>
      </c>
      <c r="N1958" s="13">
        <v>1</v>
      </c>
      <c r="O1958" s="13"/>
      <c r="P1958" s="39" t="str">
        <f t="shared" si="467"/>
        <v>MAIN UNIT</v>
      </c>
      <c r="Q1958" s="13" t="s">
        <v>47</v>
      </c>
      <c r="R1958" s="13" t="s">
        <v>48</v>
      </c>
      <c r="S1958" s="13" t="s">
        <v>36</v>
      </c>
      <c r="T1958" s="13" t="s">
        <v>64</v>
      </c>
      <c r="U1958" s="13" t="s">
        <v>65</v>
      </c>
      <c r="V1958" s="13" t="s">
        <v>113</v>
      </c>
      <c r="W1958" s="13" t="s">
        <v>95</v>
      </c>
      <c r="X1958" s="192">
        <v>12270000</v>
      </c>
      <c r="Y1958" s="196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85">
        <f t="shared" si="468"/>
        <v>71779.5</v>
      </c>
      <c r="AD1958" s="141">
        <v>9.3600000000000003E-2</v>
      </c>
      <c r="AE1958" s="186">
        <f t="shared" si="469"/>
        <v>0</v>
      </c>
      <c r="AF1958" s="186" t="str">
        <f>IF(AND(COUNTIFS($J$18:J1958,J1958)=1,AE1958=1),1,"")</f>
        <v/>
      </c>
      <c r="AG1958" s="186" t="str">
        <f>IF(C1958="","",IF(AND(COUNTIFS($J$18:J1958,J1958)=1,C1958&lt;&gt;""),1,""))</f>
        <v/>
      </c>
      <c r="AH1958" s="186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214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40</v>
      </c>
      <c r="B1959" s="179">
        <v>2021</v>
      </c>
      <c r="C1959" s="179">
        <v>9</v>
      </c>
      <c r="D1959" s="39" t="str">
        <f t="shared" si="479"/>
        <v>Q2</v>
      </c>
      <c r="E1959" s="13" t="s">
        <v>41</v>
      </c>
      <c r="F1959" s="179">
        <v>2022</v>
      </c>
      <c r="G1959" s="179">
        <v>6</v>
      </c>
      <c r="H1959" s="191"/>
      <c r="I1959" s="39" t="str">
        <f t="shared" si="466"/>
        <v>Q1</v>
      </c>
      <c r="J1959" s="191" t="s">
        <v>1944</v>
      </c>
      <c r="K1959" s="191" t="s">
        <v>1207</v>
      </c>
      <c r="L1959" s="17" t="s">
        <v>54</v>
      </c>
      <c r="M1959" s="13" t="s">
        <v>46</v>
      </c>
      <c r="N1959" s="13">
        <v>1</v>
      </c>
      <c r="O1959" s="13"/>
      <c r="P1959" s="39" t="str">
        <f t="shared" si="467"/>
        <v>MAIN UNIT</v>
      </c>
      <c r="Q1959" s="13" t="s">
        <v>47</v>
      </c>
      <c r="R1959" s="13" t="s">
        <v>48</v>
      </c>
      <c r="S1959" s="13" t="s">
        <v>37</v>
      </c>
      <c r="T1959" s="13" t="s">
        <v>69</v>
      </c>
      <c r="U1959" s="13" t="s">
        <v>57</v>
      </c>
      <c r="V1959" s="13" t="s">
        <v>155</v>
      </c>
      <c r="W1959" s="13" t="s">
        <v>50</v>
      </c>
      <c r="X1959" s="192">
        <v>756000</v>
      </c>
      <c r="Y1959" s="196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85">
        <f t="shared" si="468"/>
        <v>163745.92035398234</v>
      </c>
      <c r="AD1959" s="141">
        <v>0.20830000000000001</v>
      </c>
      <c r="AE1959" s="186">
        <f t="shared" si="469"/>
        <v>0</v>
      </c>
      <c r="AF1959" s="186" t="str">
        <f>IF(AND(COUNTIFS($J$18:J1959,J1959)=1,AE1959=1),1,"")</f>
        <v/>
      </c>
      <c r="AG1959" s="186">
        <f>IF(C1959="","",IF(AND(COUNTIFS($J$18:J1959,J1959)=1,C1959&lt;&gt;""),1,""))</f>
        <v>1</v>
      </c>
      <c r="AH1959" s="186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214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40</v>
      </c>
      <c r="B1960" s="179">
        <v>2021</v>
      </c>
      <c r="C1960" s="179">
        <v>9</v>
      </c>
      <c r="D1960" s="39" t="str">
        <f t="shared" si="479"/>
        <v>Q2</v>
      </c>
      <c r="E1960" s="13" t="s">
        <v>41</v>
      </c>
      <c r="F1960" s="179">
        <v>2022</v>
      </c>
      <c r="G1960" s="179">
        <v>6</v>
      </c>
      <c r="H1960" s="191"/>
      <c r="I1960" s="39" t="str">
        <f t="shared" si="466"/>
        <v>Q1</v>
      </c>
      <c r="J1960" s="191" t="s">
        <v>1945</v>
      </c>
      <c r="K1960" s="191" t="s">
        <v>3143</v>
      </c>
      <c r="L1960" s="17" t="s">
        <v>78</v>
      </c>
      <c r="M1960" s="13" t="s">
        <v>46</v>
      </c>
      <c r="N1960" s="13">
        <v>1</v>
      </c>
      <c r="O1960" s="13"/>
      <c r="P1960" s="39" t="str">
        <f t="shared" si="467"/>
        <v>MAIN UNIT</v>
      </c>
      <c r="Q1960" s="13" t="s">
        <v>348</v>
      </c>
      <c r="R1960" s="13" t="s">
        <v>48</v>
      </c>
      <c r="S1960" s="13" t="s">
        <v>38</v>
      </c>
      <c r="T1960" s="13" t="s">
        <v>1946</v>
      </c>
      <c r="U1960" s="13" t="s">
        <v>136</v>
      </c>
      <c r="V1960" s="13" t="s">
        <v>1947</v>
      </c>
      <c r="W1960" s="13" t="s">
        <v>50</v>
      </c>
      <c r="X1960" s="192">
        <v>1238000</v>
      </c>
      <c r="Y1960" s="196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85">
        <f t="shared" si="468"/>
        <v>215236.70796460178</v>
      </c>
      <c r="AD1960" s="141">
        <v>0.16719999999999999</v>
      </c>
      <c r="AE1960" s="186">
        <f t="shared" si="469"/>
        <v>1</v>
      </c>
      <c r="AF1960" s="186">
        <f>IF(AND(COUNTIFS($J$18:J1960,J1960)=1,AE1960=1),1,"")</f>
        <v>1</v>
      </c>
      <c r="AG1960" s="186">
        <f>IF(C1960="","",IF(AND(COUNTIFS($J$18:J1960,J1960)=1,C1960&lt;&gt;""),1,""))</f>
        <v>1</v>
      </c>
      <c r="AH1960" s="186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214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40</v>
      </c>
      <c r="B1961" s="179">
        <v>2021</v>
      </c>
      <c r="C1961" s="179">
        <v>10</v>
      </c>
      <c r="D1961" s="39" t="str">
        <f t="shared" si="479"/>
        <v>Q3</v>
      </c>
      <c r="E1961" s="13" t="s">
        <v>41</v>
      </c>
      <c r="F1961" s="179">
        <v>2022</v>
      </c>
      <c r="G1961" s="179">
        <v>6</v>
      </c>
      <c r="H1961" s="191"/>
      <c r="I1961" s="39" t="str">
        <f t="shared" si="466"/>
        <v>Q1</v>
      </c>
      <c r="J1961" s="191" t="s">
        <v>1948</v>
      </c>
      <c r="K1961" s="191" t="s">
        <v>1949</v>
      </c>
      <c r="L1961" s="17" t="s">
        <v>54</v>
      </c>
      <c r="M1961" s="13" t="s">
        <v>46</v>
      </c>
      <c r="N1961" s="13">
        <v>1</v>
      </c>
      <c r="O1961" s="13"/>
      <c r="P1961" s="39" t="str">
        <f t="shared" si="467"/>
        <v>MAIN UNIT</v>
      </c>
      <c r="Q1961" s="13" t="s">
        <v>55</v>
      </c>
      <c r="R1961" s="13" t="s">
        <v>48</v>
      </c>
      <c r="S1961" s="13" t="s">
        <v>37</v>
      </c>
      <c r="T1961" s="13" t="s">
        <v>56</v>
      </c>
      <c r="U1961" s="13" t="s">
        <v>57</v>
      </c>
      <c r="V1961" s="13" t="s">
        <v>58</v>
      </c>
      <c r="W1961" s="13" t="s">
        <v>50</v>
      </c>
      <c r="X1961" s="192">
        <v>681500</v>
      </c>
      <c r="Y1961" s="196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85">
        <f t="shared" si="468"/>
        <v>145412.8008849558</v>
      </c>
      <c r="AD1961" s="141">
        <v>0.20519999999999999</v>
      </c>
      <c r="AE1961" s="186">
        <f t="shared" si="469"/>
        <v>1</v>
      </c>
      <c r="AF1961" s="186">
        <f>IF(AND(COUNTIFS($J$18:J1961,J1961)=1,AE1961=1),1,"")</f>
        <v>1</v>
      </c>
      <c r="AG1961" s="186">
        <f>IF(C1961="","",IF(AND(COUNTIFS($J$18:J1961,J1961)=1,C1961&lt;&gt;""),1,""))</f>
        <v>1</v>
      </c>
      <c r="AH1961" s="186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214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40</v>
      </c>
      <c r="B1962" s="179">
        <v>2021</v>
      </c>
      <c r="C1962" s="179">
        <v>10</v>
      </c>
      <c r="D1962" s="39" t="str">
        <f t="shared" si="479"/>
        <v>Q3</v>
      </c>
      <c r="E1962" s="13" t="s">
        <v>41</v>
      </c>
      <c r="F1962" s="179">
        <v>2022</v>
      </c>
      <c r="G1962" s="179">
        <v>6</v>
      </c>
      <c r="H1962" s="191"/>
      <c r="I1962" s="39" t="str">
        <f t="shared" si="466"/>
        <v>Q1</v>
      </c>
      <c r="J1962" s="191" t="s">
        <v>1950</v>
      </c>
      <c r="K1962" s="191" t="s">
        <v>1951</v>
      </c>
      <c r="L1962" s="17" t="s">
        <v>54</v>
      </c>
      <c r="M1962" s="13" t="s">
        <v>46</v>
      </c>
      <c r="N1962" s="13">
        <v>1</v>
      </c>
      <c r="O1962" s="13"/>
      <c r="P1962" s="39" t="str">
        <f t="shared" si="467"/>
        <v>MAIN UNIT</v>
      </c>
      <c r="Q1962" s="13" t="s">
        <v>55</v>
      </c>
      <c r="R1962" s="13" t="s">
        <v>48</v>
      </c>
      <c r="S1962" s="13" t="s">
        <v>36</v>
      </c>
      <c r="T1962" s="13" t="s">
        <v>64</v>
      </c>
      <c r="U1962" s="13" t="s">
        <v>65</v>
      </c>
      <c r="V1962" s="13" t="s">
        <v>118</v>
      </c>
      <c r="W1962" s="13" t="s">
        <v>95</v>
      </c>
      <c r="X1962" s="192">
        <v>8600000</v>
      </c>
      <c r="Y1962" s="196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85">
        <f t="shared" si="468"/>
        <v>125183.75</v>
      </c>
      <c r="AD1962" s="141">
        <v>0.2329</v>
      </c>
      <c r="AE1962" s="186">
        <f t="shared" si="469"/>
        <v>1</v>
      </c>
      <c r="AF1962" s="186">
        <f>IF(AND(COUNTIFS($J$18:J1962,J1962)=1,AE1962=1),1,"")</f>
        <v>1</v>
      </c>
      <c r="AG1962" s="186">
        <f>IF(C1962="","",IF(AND(COUNTIFS($J$18:J1962,J1962)=1,C1962&lt;&gt;""),1,""))</f>
        <v>1</v>
      </c>
      <c r="AH1962" s="186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214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40</v>
      </c>
      <c r="B1963" s="179">
        <v>2021</v>
      </c>
      <c r="C1963" s="179">
        <v>12</v>
      </c>
      <c r="D1963" s="39" t="str">
        <f t="shared" si="479"/>
        <v>Q3</v>
      </c>
      <c r="E1963" s="13" t="s">
        <v>41</v>
      </c>
      <c r="F1963" s="179">
        <v>2022</v>
      </c>
      <c r="G1963" s="179">
        <v>6</v>
      </c>
      <c r="H1963" s="191"/>
      <c r="I1963" s="39" t="str">
        <f t="shared" si="466"/>
        <v>Q1</v>
      </c>
      <c r="J1963" s="191" t="s">
        <v>1903</v>
      </c>
      <c r="K1963" s="191" t="s">
        <v>1867</v>
      </c>
      <c r="L1963" s="17" t="s">
        <v>54</v>
      </c>
      <c r="M1963" s="13" t="s">
        <v>46</v>
      </c>
      <c r="N1963" s="13">
        <v>1</v>
      </c>
      <c r="O1963" s="13"/>
      <c r="P1963" s="39" t="str">
        <f t="shared" si="467"/>
        <v>MAIN UNIT</v>
      </c>
      <c r="Q1963" s="13" t="s">
        <v>47</v>
      </c>
      <c r="R1963" s="13" t="s">
        <v>48</v>
      </c>
      <c r="S1963" s="13" t="s">
        <v>37</v>
      </c>
      <c r="T1963" s="13" t="s">
        <v>74</v>
      </c>
      <c r="U1963" s="13" t="s">
        <v>57</v>
      </c>
      <c r="V1963" s="13" t="s">
        <v>1314</v>
      </c>
      <c r="W1963" s="13" t="s">
        <v>50</v>
      </c>
      <c r="X1963" s="192">
        <v>706050</v>
      </c>
      <c r="Y1963" s="196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85">
        <f t="shared" si="468"/>
        <v>134279.1507743363</v>
      </c>
      <c r="AD1963" s="141">
        <v>0.18290000000000001</v>
      </c>
      <c r="AE1963" s="186">
        <f t="shared" si="469"/>
        <v>0</v>
      </c>
      <c r="AF1963" s="186" t="str">
        <f>IF(AND(COUNTIFS($J$18:J1963,J1963)=1,AE1963=1),1,"")</f>
        <v/>
      </c>
      <c r="AG1963" s="186" t="str">
        <f>IF(C1963="","",IF(AND(COUNTIFS($J$18:J1963,J1963)=1,C1963&lt;&gt;""),1,""))</f>
        <v/>
      </c>
      <c r="AH1963" s="186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214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40</v>
      </c>
      <c r="B1964" s="179">
        <v>2021</v>
      </c>
      <c r="C1964" s="179">
        <v>12</v>
      </c>
      <c r="D1964" s="39" t="str">
        <f t="shared" si="479"/>
        <v>Q3</v>
      </c>
      <c r="E1964" s="13" t="s">
        <v>41</v>
      </c>
      <c r="F1964" s="179">
        <v>2022</v>
      </c>
      <c r="G1964" s="179">
        <v>6</v>
      </c>
      <c r="H1964" s="191"/>
      <c r="I1964" s="39" t="str">
        <f t="shared" si="466"/>
        <v>Q1</v>
      </c>
      <c r="J1964" s="191" t="s">
        <v>1952</v>
      </c>
      <c r="K1964" s="191" t="s">
        <v>1953</v>
      </c>
      <c r="L1964" s="17" t="s">
        <v>54</v>
      </c>
      <c r="M1964" s="13" t="s">
        <v>46</v>
      </c>
      <c r="N1964" s="13">
        <v>1</v>
      </c>
      <c r="O1964" s="13"/>
      <c r="P1964" s="39" t="str">
        <f t="shared" si="467"/>
        <v>MAIN UNIT</v>
      </c>
      <c r="Q1964" s="13" t="s">
        <v>936</v>
      </c>
      <c r="R1964" s="13" t="s">
        <v>48</v>
      </c>
      <c r="S1964" s="13" t="s">
        <v>37</v>
      </c>
      <c r="T1964" s="13" t="s">
        <v>301</v>
      </c>
      <c r="U1964" s="13" t="s">
        <v>57</v>
      </c>
      <c r="V1964" s="13" t="s">
        <v>927</v>
      </c>
      <c r="W1964" s="13" t="s">
        <v>50</v>
      </c>
      <c r="X1964" s="192">
        <v>575000</v>
      </c>
      <c r="Y1964" s="196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85">
        <f t="shared" si="468"/>
        <v>107382.52212389382</v>
      </c>
      <c r="AD1964" s="141">
        <v>0.17960000000000001</v>
      </c>
      <c r="AE1964" s="186">
        <f t="shared" si="469"/>
        <v>1</v>
      </c>
      <c r="AF1964" s="186">
        <f>IF(AND(COUNTIFS($J$18:J1964,J1964)=1,AE1964=1),1,"")</f>
        <v>1</v>
      </c>
      <c r="AG1964" s="186">
        <f>IF(C1964="","",IF(AND(COUNTIFS($J$18:J1964,J1964)=1,C1964&lt;&gt;""),1,""))</f>
        <v>1</v>
      </c>
      <c r="AH1964" s="186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214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40</v>
      </c>
      <c r="B1965" s="179">
        <v>2021</v>
      </c>
      <c r="C1965" s="179">
        <v>11</v>
      </c>
      <c r="D1965" s="39" t="str">
        <f t="shared" si="479"/>
        <v>Q3</v>
      </c>
      <c r="E1965" s="13" t="s">
        <v>41</v>
      </c>
      <c r="F1965" s="179">
        <v>2022</v>
      </c>
      <c r="G1965" s="179">
        <v>6</v>
      </c>
      <c r="H1965" s="191"/>
      <c r="I1965" s="39" t="str">
        <f t="shared" si="466"/>
        <v>Q1</v>
      </c>
      <c r="J1965" s="191" t="s">
        <v>1954</v>
      </c>
      <c r="K1965" s="191" t="s">
        <v>1955</v>
      </c>
      <c r="L1965" s="17" t="s">
        <v>54</v>
      </c>
      <c r="M1965" s="13" t="s">
        <v>46</v>
      </c>
      <c r="N1965" s="13">
        <v>1</v>
      </c>
      <c r="O1965" s="13"/>
      <c r="P1965" s="39" t="str">
        <f t="shared" si="467"/>
        <v>MAIN UNIT</v>
      </c>
      <c r="Q1965" s="13" t="s">
        <v>55</v>
      </c>
      <c r="R1965" s="13" t="s">
        <v>48</v>
      </c>
      <c r="S1965" s="13" t="s">
        <v>37</v>
      </c>
      <c r="T1965" s="13" t="s">
        <v>154</v>
      </c>
      <c r="U1965" s="13" t="s">
        <v>57</v>
      </c>
      <c r="V1965" s="13" t="s">
        <v>155</v>
      </c>
      <c r="W1965" s="13" t="s">
        <v>50</v>
      </c>
      <c r="X1965" s="192">
        <v>607171</v>
      </c>
      <c r="Y1965" s="196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85">
        <f t="shared" si="468"/>
        <v>117494.30499336282</v>
      </c>
      <c r="AD1965" s="141">
        <v>0.18609999999999999</v>
      </c>
      <c r="AE1965" s="186">
        <f t="shared" si="469"/>
        <v>1</v>
      </c>
      <c r="AF1965" s="186">
        <f>IF(AND(COUNTIFS($J$18:J1965,J1965)=1,AE1965=1),1,"")</f>
        <v>1</v>
      </c>
      <c r="AG1965" s="186">
        <f>IF(C1965="","",IF(AND(COUNTIFS($J$18:J1965,J1965)=1,C1965&lt;&gt;""),1,""))</f>
        <v>1</v>
      </c>
      <c r="AH1965" s="186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214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40</v>
      </c>
      <c r="B1966" s="179">
        <v>2021</v>
      </c>
      <c r="C1966" s="179">
        <v>11</v>
      </c>
      <c r="D1966" s="39" t="str">
        <f t="shared" si="479"/>
        <v>Q3</v>
      </c>
      <c r="E1966" s="13" t="s">
        <v>41</v>
      </c>
      <c r="F1966" s="179">
        <v>2022</v>
      </c>
      <c r="G1966" s="179">
        <v>6</v>
      </c>
      <c r="H1966" s="191"/>
      <c r="I1966" s="39" t="str">
        <f t="shared" si="466"/>
        <v>Q1</v>
      </c>
      <c r="J1966" s="191" t="s">
        <v>1954</v>
      </c>
      <c r="K1966" s="191" t="s">
        <v>1955</v>
      </c>
      <c r="L1966" s="17" t="s">
        <v>54</v>
      </c>
      <c r="M1966" s="13" t="s">
        <v>46</v>
      </c>
      <c r="N1966" s="13">
        <v>1</v>
      </c>
      <c r="O1966" s="13"/>
      <c r="P1966" s="39" t="str">
        <f t="shared" si="467"/>
        <v>MAIN UNIT</v>
      </c>
      <c r="Q1966" s="13" t="s">
        <v>55</v>
      </c>
      <c r="R1966" s="13" t="s">
        <v>48</v>
      </c>
      <c r="S1966" s="13" t="s">
        <v>37</v>
      </c>
      <c r="T1966" s="13" t="s">
        <v>154</v>
      </c>
      <c r="U1966" s="13" t="s">
        <v>57</v>
      </c>
      <c r="V1966" s="13" t="s">
        <v>155</v>
      </c>
      <c r="W1966" s="13" t="s">
        <v>50</v>
      </c>
      <c r="X1966" s="192">
        <v>607171</v>
      </c>
      <c r="Y1966" s="196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85">
        <f t="shared" si="468"/>
        <v>117494.30499336282</v>
      </c>
      <c r="AD1966" s="141">
        <v>0.18609999999999999</v>
      </c>
      <c r="AE1966" s="186">
        <f t="shared" si="469"/>
        <v>1</v>
      </c>
      <c r="AF1966" s="186" t="str">
        <f>IF(AND(COUNTIFS($J$18:J1966,J1966)=1,AE1966=1),1,"")</f>
        <v/>
      </c>
      <c r="AG1966" s="186" t="str">
        <f>IF(C1966="","",IF(AND(COUNTIFS($J$18:J1966,J1966)=1,C1966&lt;&gt;""),1,""))</f>
        <v/>
      </c>
      <c r="AH1966" s="186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214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35</v>
      </c>
      <c r="B1967" s="179">
        <v>2021</v>
      </c>
      <c r="C1967" s="179">
        <v>1</v>
      </c>
      <c r="D1967" s="39" t="str">
        <f t="shared" si="479"/>
        <v>Q4</v>
      </c>
      <c r="E1967" s="13" t="s">
        <v>41</v>
      </c>
      <c r="F1967" s="179">
        <v>2022</v>
      </c>
      <c r="G1967" s="179">
        <v>7</v>
      </c>
      <c r="H1967" s="191"/>
      <c r="I1967" s="39" t="str">
        <f t="shared" si="466"/>
        <v>Q2</v>
      </c>
      <c r="J1967" s="191" t="s">
        <v>1758</v>
      </c>
      <c r="K1967" s="191" t="s">
        <v>68</v>
      </c>
      <c r="L1967" s="17" t="s">
        <v>54</v>
      </c>
      <c r="M1967" s="13" t="s">
        <v>46</v>
      </c>
      <c r="N1967" s="13">
        <v>1</v>
      </c>
      <c r="O1967" s="13"/>
      <c r="P1967" s="39" t="str">
        <f t="shared" si="467"/>
        <v>MAIN UNIT</v>
      </c>
      <c r="Q1967" s="13" t="s">
        <v>47</v>
      </c>
      <c r="R1967" s="13" t="s">
        <v>48</v>
      </c>
      <c r="S1967" s="13" t="s">
        <v>37</v>
      </c>
      <c r="T1967" s="13" t="s">
        <v>69</v>
      </c>
      <c r="U1967" s="13" t="s">
        <v>75</v>
      </c>
      <c r="V1967" s="13" t="s">
        <v>70</v>
      </c>
      <c r="W1967" s="13" t="s">
        <v>50</v>
      </c>
      <c r="X1967" s="192">
        <v>626000</v>
      </c>
      <c r="Y1967" s="196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85">
        <f t="shared" si="468"/>
        <v>118613.15044247787</v>
      </c>
      <c r="AD1967" s="141">
        <v>0.183</v>
      </c>
      <c r="AE1967" s="186">
        <f t="shared" si="469"/>
        <v>0</v>
      </c>
      <c r="AF1967" s="186" t="str">
        <f>IF(AND(COUNTIFS($J$18:J1967,J1967)=1,AE1967=1),1,"")</f>
        <v/>
      </c>
      <c r="AG1967" s="186" t="str">
        <f>IF(C1967="","",IF(AND(COUNTIFS($J$18:J1967,J1967)=1,C1967&lt;&gt;""),1,""))</f>
        <v/>
      </c>
      <c r="AH1967" s="186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214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35</v>
      </c>
      <c r="B1968" s="179">
        <v>2021</v>
      </c>
      <c r="C1968" s="179">
        <v>3</v>
      </c>
      <c r="D1968" s="39" t="str">
        <f t="shared" si="479"/>
        <v>Q4</v>
      </c>
      <c r="E1968" s="13" t="s">
        <v>41</v>
      </c>
      <c r="F1968" s="179">
        <v>2022</v>
      </c>
      <c r="G1968" s="179">
        <v>7</v>
      </c>
      <c r="H1968" s="191"/>
      <c r="I1968" s="39" t="str">
        <f t="shared" si="466"/>
        <v>Q2</v>
      </c>
      <c r="J1968" s="191" t="s">
        <v>1642</v>
      </c>
      <c r="K1968" s="191" t="s">
        <v>1643</v>
      </c>
      <c r="L1968" s="17" t="s">
        <v>54</v>
      </c>
      <c r="M1968" s="13" t="s">
        <v>46</v>
      </c>
      <c r="N1968" s="13">
        <v>1</v>
      </c>
      <c r="O1968" s="13"/>
      <c r="P1968" s="39" t="str">
        <f t="shared" si="467"/>
        <v>MAIN UNIT</v>
      </c>
      <c r="Q1968" s="13" t="s">
        <v>55</v>
      </c>
      <c r="R1968" s="13" t="s">
        <v>48</v>
      </c>
      <c r="S1968" s="13" t="s">
        <v>36</v>
      </c>
      <c r="T1968" s="13" t="s">
        <v>64</v>
      </c>
      <c r="U1968" s="13" t="s">
        <v>65</v>
      </c>
      <c r="V1968" s="13" t="s">
        <v>1321</v>
      </c>
      <c r="W1968" s="13" t="s">
        <v>95</v>
      </c>
      <c r="X1968" s="192">
        <v>8350000</v>
      </c>
      <c r="Y1968" s="196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85">
        <f t="shared" si="468"/>
        <v>56758.790999999997</v>
      </c>
      <c r="AD1968" s="141">
        <v>0.1158</v>
      </c>
      <c r="AE1968" s="186">
        <f t="shared" si="469"/>
        <v>1</v>
      </c>
      <c r="AF1968" s="186" t="str">
        <f>IF(AND(COUNTIFS($J$18:J1968,J1968)=1,AE1968=1),1,"")</f>
        <v/>
      </c>
      <c r="AG1968" s="186" t="str">
        <f>IF(C1968="","",IF(AND(COUNTIFS($J$18:J1968,J1968)=1,C1968&lt;&gt;""),1,""))</f>
        <v/>
      </c>
      <c r="AH1968" s="186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214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40</v>
      </c>
      <c r="B1969" s="179">
        <v>2021</v>
      </c>
      <c r="C1969" s="179">
        <v>4</v>
      </c>
      <c r="D1969" s="39" t="str">
        <f t="shared" si="479"/>
        <v>Q1</v>
      </c>
      <c r="E1969" s="13" t="s">
        <v>41</v>
      </c>
      <c r="F1969" s="179">
        <v>2022</v>
      </c>
      <c r="G1969" s="179">
        <v>7</v>
      </c>
      <c r="H1969" s="191"/>
      <c r="I1969" s="39" t="str">
        <f t="shared" si="466"/>
        <v>Q2</v>
      </c>
      <c r="J1969" s="191" t="s">
        <v>1907</v>
      </c>
      <c r="K1969" s="191" t="s">
        <v>558</v>
      </c>
      <c r="L1969" s="17" t="s">
        <v>78</v>
      </c>
      <c r="M1969" s="13" t="s">
        <v>46</v>
      </c>
      <c r="N1969" s="13">
        <v>1</v>
      </c>
      <c r="O1969" s="13"/>
      <c r="P1969" s="39" t="str">
        <f t="shared" si="467"/>
        <v>MAIN UNIT</v>
      </c>
      <c r="Q1969" s="13" t="s">
        <v>47</v>
      </c>
      <c r="R1969" s="13" t="s">
        <v>48</v>
      </c>
      <c r="S1969" s="13" t="s">
        <v>36</v>
      </c>
      <c r="T1969" s="13" t="s">
        <v>64</v>
      </c>
      <c r="U1969" s="13" t="s">
        <v>65</v>
      </c>
      <c r="V1969" s="13" t="s">
        <v>66</v>
      </c>
      <c r="W1969" s="13" t="s">
        <v>95</v>
      </c>
      <c r="X1969" s="192">
        <v>11530000</v>
      </c>
      <c r="Y1969" s="196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85">
        <f t="shared" si="468"/>
        <v>51572.998200000002</v>
      </c>
      <c r="AD1969" s="141">
        <v>7.6200000000000004E-2</v>
      </c>
      <c r="AE1969" s="186">
        <f t="shared" si="469"/>
        <v>0</v>
      </c>
      <c r="AF1969" s="186" t="str">
        <f>IF(AND(COUNTIFS($J$18:J1969,J1969)=1,AE1969=1),1,"")</f>
        <v/>
      </c>
      <c r="AG1969" s="186" t="str">
        <f>IF(C1969="","",IF(AND(COUNTIFS($J$18:J1969,J1969)=1,C1969&lt;&gt;""),1,""))</f>
        <v/>
      </c>
      <c r="AH1969" s="186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214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40</v>
      </c>
      <c r="B1970" s="179">
        <v>2021</v>
      </c>
      <c r="C1970" s="179">
        <v>4</v>
      </c>
      <c r="D1970" s="39" t="str">
        <f t="shared" si="479"/>
        <v>Q1</v>
      </c>
      <c r="E1970" s="13" t="s">
        <v>41</v>
      </c>
      <c r="F1970" s="179">
        <v>2022</v>
      </c>
      <c r="G1970" s="179">
        <v>7</v>
      </c>
      <c r="H1970" s="191"/>
      <c r="I1970" s="39" t="str">
        <f t="shared" si="466"/>
        <v>Q2</v>
      </c>
      <c r="J1970" s="191" t="s">
        <v>1907</v>
      </c>
      <c r="K1970" s="191" t="s">
        <v>558</v>
      </c>
      <c r="L1970" s="17" t="s">
        <v>54</v>
      </c>
      <c r="M1970" s="13" t="s">
        <v>46</v>
      </c>
      <c r="N1970" s="13">
        <v>1</v>
      </c>
      <c r="O1970" s="13"/>
      <c r="P1970" s="39" t="str">
        <f t="shared" si="467"/>
        <v>MAIN UNIT</v>
      </c>
      <c r="Q1970" s="13" t="s">
        <v>47</v>
      </c>
      <c r="R1970" s="13" t="s">
        <v>48</v>
      </c>
      <c r="S1970" s="13" t="s">
        <v>36</v>
      </c>
      <c r="T1970" s="13" t="s">
        <v>64</v>
      </c>
      <c r="U1970" s="13" t="s">
        <v>65</v>
      </c>
      <c r="V1970" s="13" t="s">
        <v>66</v>
      </c>
      <c r="W1970" s="13" t="s">
        <v>95</v>
      </c>
      <c r="X1970" s="192">
        <v>7500000</v>
      </c>
      <c r="Y1970" s="196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85">
        <f t="shared" si="468"/>
        <v>33547.050000000003</v>
      </c>
      <c r="AD1970" s="141">
        <v>7.6200000000000004E-2</v>
      </c>
      <c r="AE1970" s="186">
        <f t="shared" si="469"/>
        <v>0</v>
      </c>
      <c r="AF1970" s="186" t="str">
        <f>IF(AND(COUNTIFS($J$18:J1970,J1970)=1,AE1970=1),1,"")</f>
        <v/>
      </c>
      <c r="AG1970" s="186" t="str">
        <f>IF(C1970="","",IF(AND(COUNTIFS($J$18:J1970,J1970)=1,C1970&lt;&gt;""),1,""))</f>
        <v/>
      </c>
      <c r="AH1970" s="186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214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40</v>
      </c>
      <c r="B1971" s="179">
        <v>2021</v>
      </c>
      <c r="C1971" s="179">
        <v>4</v>
      </c>
      <c r="D1971" s="39" t="str">
        <f t="shared" si="479"/>
        <v>Q1</v>
      </c>
      <c r="E1971" s="13" t="s">
        <v>41</v>
      </c>
      <c r="F1971" s="179">
        <v>2022</v>
      </c>
      <c r="G1971" s="179">
        <v>7</v>
      </c>
      <c r="H1971" s="191"/>
      <c r="I1971" s="39" t="str">
        <f t="shared" si="466"/>
        <v>Q2</v>
      </c>
      <c r="J1971" s="191" t="s">
        <v>1956</v>
      </c>
      <c r="K1971" s="191" t="s">
        <v>1519</v>
      </c>
      <c r="L1971" s="17" t="s">
        <v>78</v>
      </c>
      <c r="M1971" s="13" t="s">
        <v>46</v>
      </c>
      <c r="N1971" s="13">
        <v>1</v>
      </c>
      <c r="O1971" s="13"/>
      <c r="P1971" s="39" t="str">
        <f t="shared" si="467"/>
        <v>MAIN UNIT</v>
      </c>
      <c r="Q1971" s="13" t="s">
        <v>47</v>
      </c>
      <c r="R1971" s="13" t="s">
        <v>48</v>
      </c>
      <c r="S1971" s="13" t="s">
        <v>36</v>
      </c>
      <c r="T1971" s="13" t="s">
        <v>64</v>
      </c>
      <c r="U1971" s="13" t="s">
        <v>65</v>
      </c>
      <c r="V1971" s="13" t="s">
        <v>113</v>
      </c>
      <c r="W1971" s="13" t="s">
        <v>95</v>
      </c>
      <c r="X1971" s="192">
        <v>15220000</v>
      </c>
      <c r="Y1971" s="196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85">
        <f t="shared" si="468"/>
        <v>29929.369000000002</v>
      </c>
      <c r="AD1971" s="141">
        <v>3.3500000000000002E-2</v>
      </c>
      <c r="AE1971" s="186">
        <f t="shared" si="469"/>
        <v>0</v>
      </c>
      <c r="AF1971" s="186" t="str">
        <f>IF(AND(COUNTIFS($J$18:J1971,J1971)=1,AE1971=1),1,"")</f>
        <v/>
      </c>
      <c r="AG1971" s="186">
        <f>IF(C1971="","",IF(AND(COUNTIFS($J$18:J1971,J1971)=1,C1971&lt;&gt;""),1,""))</f>
        <v>1</v>
      </c>
      <c r="AH1971" s="186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1957</v>
      </c>
      <c r="AP1971" s="28" t="str">
        <f t="shared" si="473"/>
        <v>20227</v>
      </c>
      <c r="AQ1971" s="28" t="str">
        <f t="shared" si="474"/>
        <v>20227JPY</v>
      </c>
      <c r="AR1971" s="214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40</v>
      </c>
      <c r="B1972" s="179">
        <v>2021</v>
      </c>
      <c r="C1972" s="179">
        <v>12</v>
      </c>
      <c r="D1972" s="39" t="str">
        <f t="shared" si="479"/>
        <v>Q3</v>
      </c>
      <c r="E1972" s="13" t="s">
        <v>41</v>
      </c>
      <c r="F1972" s="179">
        <v>2022</v>
      </c>
      <c r="G1972" s="179">
        <v>7</v>
      </c>
      <c r="H1972" s="191"/>
      <c r="I1972" s="39" t="str">
        <f t="shared" si="466"/>
        <v>Q2</v>
      </c>
      <c r="J1972" s="191" t="s">
        <v>1958</v>
      </c>
      <c r="K1972" s="191" t="s">
        <v>1171</v>
      </c>
      <c r="L1972" s="17" t="s">
        <v>78</v>
      </c>
      <c r="M1972" s="13" t="s">
        <v>46</v>
      </c>
      <c r="N1972" s="13">
        <v>1</v>
      </c>
      <c r="O1972" s="13"/>
      <c r="P1972" s="39" t="str">
        <f t="shared" si="467"/>
        <v>MAIN UNIT</v>
      </c>
      <c r="Q1972" s="13" t="s">
        <v>47</v>
      </c>
      <c r="R1972" s="13" t="s">
        <v>48</v>
      </c>
      <c r="S1972" s="13" t="s">
        <v>36</v>
      </c>
      <c r="T1972" s="13" t="s">
        <v>64</v>
      </c>
      <c r="U1972" s="13" t="s">
        <v>65</v>
      </c>
      <c r="V1972" s="13" t="s">
        <v>98</v>
      </c>
      <c r="W1972" s="13" t="s">
        <v>95</v>
      </c>
      <c r="X1972" s="192">
        <v>15000000</v>
      </c>
      <c r="Y1972" s="196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85">
        <f t="shared" si="468"/>
        <v>118251.15000000001</v>
      </c>
      <c r="AD1972" s="141">
        <v>0.1343</v>
      </c>
      <c r="AE1972" s="186">
        <f t="shared" si="469"/>
        <v>0</v>
      </c>
      <c r="AF1972" s="186" t="str">
        <f>IF(AND(COUNTIFS($J$18:J1972,J1972)=1,AE1972=1),1,"")</f>
        <v/>
      </c>
      <c r="AG1972" s="186">
        <f>IF(C1972="","",IF(AND(COUNTIFS($J$18:J1972,J1972)=1,C1972&lt;&gt;""),1,""))</f>
        <v>1</v>
      </c>
      <c r="AH1972" s="186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214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40</v>
      </c>
      <c r="B1973" s="179">
        <v>2021</v>
      </c>
      <c r="C1973" s="179">
        <v>12</v>
      </c>
      <c r="D1973" s="39" t="str">
        <f t="shared" si="479"/>
        <v>Q3</v>
      </c>
      <c r="E1973" s="13" t="s">
        <v>41</v>
      </c>
      <c r="F1973" s="179">
        <v>2022</v>
      </c>
      <c r="G1973" s="179">
        <v>7</v>
      </c>
      <c r="H1973" s="191"/>
      <c r="I1973" s="39" t="str">
        <f t="shared" si="466"/>
        <v>Q2</v>
      </c>
      <c r="J1973" s="191" t="s">
        <v>1958</v>
      </c>
      <c r="K1973" s="191" t="s">
        <v>1171</v>
      </c>
      <c r="L1973" s="17" t="s">
        <v>54</v>
      </c>
      <c r="M1973" s="13" t="s">
        <v>46</v>
      </c>
      <c r="N1973" s="13">
        <v>1</v>
      </c>
      <c r="O1973" s="13"/>
      <c r="P1973" s="39" t="str">
        <f t="shared" si="467"/>
        <v>MAIN UNIT</v>
      </c>
      <c r="Q1973" s="13" t="s">
        <v>47</v>
      </c>
      <c r="R1973" s="13" t="s">
        <v>48</v>
      </c>
      <c r="S1973" s="13" t="s">
        <v>36</v>
      </c>
      <c r="T1973" s="13" t="s">
        <v>64</v>
      </c>
      <c r="U1973" s="13" t="s">
        <v>65</v>
      </c>
      <c r="V1973" s="13" t="s">
        <v>98</v>
      </c>
      <c r="W1973" s="13" t="s">
        <v>95</v>
      </c>
      <c r="X1973" s="192">
        <v>9500000</v>
      </c>
      <c r="Y1973" s="196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85">
        <f t="shared" si="468"/>
        <v>74892.395000000004</v>
      </c>
      <c r="AD1973" s="141">
        <v>0.1343</v>
      </c>
      <c r="AE1973" s="186">
        <f t="shared" si="469"/>
        <v>0</v>
      </c>
      <c r="AF1973" s="186" t="str">
        <f>IF(AND(COUNTIFS($J$18:J1973,J1973)=1,AE1973=1),1,"")</f>
        <v/>
      </c>
      <c r="AG1973" s="186" t="str">
        <f>IF(C1973="","",IF(AND(COUNTIFS($J$18:J1973,J1973)=1,C1973&lt;&gt;""),1,""))</f>
        <v/>
      </c>
      <c r="AH1973" s="186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214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40</v>
      </c>
      <c r="B1974" s="179">
        <v>2021</v>
      </c>
      <c r="C1974" s="179">
        <v>6</v>
      </c>
      <c r="D1974" s="39" t="str">
        <f t="shared" si="479"/>
        <v>Q1</v>
      </c>
      <c r="E1974" s="13" t="s">
        <v>41</v>
      </c>
      <c r="F1974" s="179">
        <v>2022</v>
      </c>
      <c r="G1974" s="179">
        <v>8</v>
      </c>
      <c r="H1974" s="191"/>
      <c r="I1974" s="39" t="str">
        <f t="shared" si="466"/>
        <v>Q2</v>
      </c>
      <c r="J1974" s="191" t="s">
        <v>1959</v>
      </c>
      <c r="K1974" s="191" t="s">
        <v>1960</v>
      </c>
      <c r="L1974" s="17" t="s">
        <v>54</v>
      </c>
      <c r="M1974" s="13" t="s">
        <v>46</v>
      </c>
      <c r="N1974" s="13">
        <v>1</v>
      </c>
      <c r="O1974" s="13"/>
      <c r="P1974" s="39" t="str">
        <f t="shared" si="467"/>
        <v>MAIN UNIT</v>
      </c>
      <c r="Q1974" s="13" t="s">
        <v>55</v>
      </c>
      <c r="R1974" s="13" t="s">
        <v>48</v>
      </c>
      <c r="S1974" s="13" t="s">
        <v>36</v>
      </c>
      <c r="T1974" s="13" t="s">
        <v>64</v>
      </c>
      <c r="U1974" s="13" t="s">
        <v>65</v>
      </c>
      <c r="V1974" s="13" t="s">
        <v>1798</v>
      </c>
      <c r="W1974" s="13" t="s">
        <v>95</v>
      </c>
      <c r="X1974" s="192">
        <v>9200000</v>
      </c>
      <c r="Y1974" s="196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85">
        <f t="shared" si="468"/>
        <v>50884.095999999998</v>
      </c>
      <c r="AD1974" s="141">
        <v>9.2799999999999994E-2</v>
      </c>
      <c r="AE1974" s="186">
        <f t="shared" si="469"/>
        <v>1</v>
      </c>
      <c r="AF1974" s="186">
        <f>IF(AND(COUNTIFS($J$18:J1974,J1974)=1,AE1974=1),1,"")</f>
        <v>1</v>
      </c>
      <c r="AG1974" s="186">
        <f>IF(C1974="","",IF(AND(COUNTIFS($J$18:J1974,J1974)=1,C1974&lt;&gt;""),1,""))</f>
        <v>1</v>
      </c>
      <c r="AH1974" s="186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214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35</v>
      </c>
      <c r="B1975" s="179">
        <v>2021</v>
      </c>
      <c r="C1975" s="179">
        <v>3</v>
      </c>
      <c r="D1975" s="39" t="str">
        <f t="shared" si="479"/>
        <v>Q4</v>
      </c>
      <c r="E1975" s="13" t="s">
        <v>41</v>
      </c>
      <c r="F1975" s="179">
        <v>2022</v>
      </c>
      <c r="G1975" s="179">
        <v>8</v>
      </c>
      <c r="H1975" s="191"/>
      <c r="I1975" s="39" t="str">
        <f t="shared" si="466"/>
        <v>Q2</v>
      </c>
      <c r="J1975" s="191" t="s">
        <v>1600</v>
      </c>
      <c r="K1975" s="191" t="s">
        <v>1190</v>
      </c>
      <c r="L1975" s="17" t="s">
        <v>78</v>
      </c>
      <c r="M1975" s="13" t="s">
        <v>46</v>
      </c>
      <c r="N1975" s="13">
        <v>1</v>
      </c>
      <c r="O1975" s="13"/>
      <c r="P1975" s="39" t="str">
        <f t="shared" si="467"/>
        <v>MAIN UNIT</v>
      </c>
      <c r="Q1975" s="13" t="s">
        <v>47</v>
      </c>
      <c r="R1975" s="13" t="s">
        <v>48</v>
      </c>
      <c r="S1975" s="13" t="s">
        <v>36</v>
      </c>
      <c r="T1975" s="13" t="s">
        <v>64</v>
      </c>
      <c r="U1975" s="13" t="s">
        <v>65</v>
      </c>
      <c r="V1975" s="13" t="s">
        <v>622</v>
      </c>
      <c r="W1975" s="13" t="s">
        <v>95</v>
      </c>
      <c r="X1975" s="192">
        <v>10900000</v>
      </c>
      <c r="Y1975" s="196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85">
        <f t="shared" si="468"/>
        <v>68212.2</v>
      </c>
      <c r="AD1975" s="141">
        <v>0.105</v>
      </c>
      <c r="AE1975" s="186">
        <f t="shared" si="469"/>
        <v>0</v>
      </c>
      <c r="AF1975" s="186" t="str">
        <f>IF(AND(COUNTIFS($J$18:J1975,J1975)=1,AE1975=1),1,"")</f>
        <v/>
      </c>
      <c r="AG1975" s="186" t="str">
        <f>IF(C1975="","",IF(AND(COUNTIFS($J$18:J1975,J1975)=1,C1975&lt;&gt;""),1,""))</f>
        <v/>
      </c>
      <c r="AH1975" s="186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214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40</v>
      </c>
      <c r="B1976" s="179">
        <v>2021</v>
      </c>
      <c r="C1976" s="179">
        <v>12</v>
      </c>
      <c r="D1976" s="39" t="str">
        <f t="shared" si="479"/>
        <v>Q3</v>
      </c>
      <c r="E1976" s="13" t="s">
        <v>41</v>
      </c>
      <c r="F1976" s="179">
        <v>2022</v>
      </c>
      <c r="G1976" s="179">
        <v>9</v>
      </c>
      <c r="H1976" s="191"/>
      <c r="I1976" s="39" t="str">
        <f t="shared" si="466"/>
        <v>Q2</v>
      </c>
      <c r="J1976" s="191" t="s">
        <v>1961</v>
      </c>
      <c r="K1976" s="191" t="s">
        <v>610</v>
      </c>
      <c r="L1976" s="17" t="s">
        <v>78</v>
      </c>
      <c r="M1976" s="13" t="s">
        <v>46</v>
      </c>
      <c r="N1976" s="13">
        <v>1</v>
      </c>
      <c r="O1976" s="13"/>
      <c r="P1976" s="39" t="str">
        <f t="shared" si="467"/>
        <v>MAIN UNIT</v>
      </c>
      <c r="Q1976" s="13" t="s">
        <v>47</v>
      </c>
      <c r="R1976" s="13" t="s">
        <v>48</v>
      </c>
      <c r="S1976" s="13" t="s">
        <v>36</v>
      </c>
      <c r="T1976" s="13" t="s">
        <v>64</v>
      </c>
      <c r="U1976" s="13" t="s">
        <v>65</v>
      </c>
      <c r="V1976" s="13" t="s">
        <v>108</v>
      </c>
      <c r="W1976" s="13" t="s">
        <v>95</v>
      </c>
      <c r="X1976" s="192">
        <v>14500000</v>
      </c>
      <c r="Y1976" s="196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85">
        <f t="shared" si="468"/>
        <v>113897.79</v>
      </c>
      <c r="AD1976" s="141">
        <v>0.13589999999999999</v>
      </c>
      <c r="AE1976" s="186">
        <f t="shared" si="469"/>
        <v>0</v>
      </c>
      <c r="AF1976" s="186" t="str">
        <f>IF(AND(COUNTIFS($J$18:J1976,J1976)=1,AE1976=1),1,"")</f>
        <v/>
      </c>
      <c r="AG1976" s="186">
        <f>IF(C1976="","",IF(AND(COUNTIFS($J$18:J1976,J1976)=1,C1976&lt;&gt;""),1,""))</f>
        <v>1</v>
      </c>
      <c r="AH1976" s="186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214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40</v>
      </c>
      <c r="B1977" s="179">
        <v>2021</v>
      </c>
      <c r="C1977" s="179">
        <v>12</v>
      </c>
      <c r="D1977" s="39" t="str">
        <f t="shared" si="479"/>
        <v>Q3</v>
      </c>
      <c r="E1977" s="13" t="s">
        <v>41</v>
      </c>
      <c r="F1977" s="179">
        <v>2022</v>
      </c>
      <c r="G1977" s="179">
        <v>9</v>
      </c>
      <c r="H1977" s="191"/>
      <c r="I1977" s="39" t="str">
        <f t="shared" si="466"/>
        <v>Q2</v>
      </c>
      <c r="J1977" s="191" t="s">
        <v>1961</v>
      </c>
      <c r="K1977" s="191" t="s">
        <v>610</v>
      </c>
      <c r="L1977" s="17" t="s">
        <v>78</v>
      </c>
      <c r="M1977" s="13" t="s">
        <v>46</v>
      </c>
      <c r="N1977" s="13">
        <v>1</v>
      </c>
      <c r="O1977" s="13"/>
      <c r="P1977" s="39" t="str">
        <f t="shared" si="467"/>
        <v>MAIN UNIT</v>
      </c>
      <c r="Q1977" s="13" t="s">
        <v>47</v>
      </c>
      <c r="R1977" s="13" t="s">
        <v>48</v>
      </c>
      <c r="S1977" s="13" t="s">
        <v>36</v>
      </c>
      <c r="T1977" s="13" t="s">
        <v>64</v>
      </c>
      <c r="U1977" s="13" t="s">
        <v>65</v>
      </c>
      <c r="V1977" s="13" t="s">
        <v>108</v>
      </c>
      <c r="W1977" s="13" t="s">
        <v>95</v>
      </c>
      <c r="X1977" s="192">
        <v>14500000</v>
      </c>
      <c r="Y1977" s="196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85">
        <f t="shared" si="468"/>
        <v>113897.79</v>
      </c>
      <c r="AD1977" s="141">
        <v>0.13589999999999999</v>
      </c>
      <c r="AE1977" s="186">
        <f t="shared" si="469"/>
        <v>0</v>
      </c>
      <c r="AF1977" s="186" t="str">
        <f>IF(AND(COUNTIFS($J$18:J1977,J1977)=1,AE1977=1),1,"")</f>
        <v/>
      </c>
      <c r="AG1977" s="186" t="str">
        <f>IF(C1977="","",IF(AND(COUNTIFS($J$18:J1977,J1977)=1,C1977&lt;&gt;""),1,""))</f>
        <v/>
      </c>
      <c r="AH1977" s="186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214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40</v>
      </c>
      <c r="B1978" s="179">
        <v>2021</v>
      </c>
      <c r="C1978" s="179">
        <v>12</v>
      </c>
      <c r="D1978" s="39" t="str">
        <f t="shared" si="479"/>
        <v>Q3</v>
      </c>
      <c r="E1978" s="13" t="s">
        <v>41</v>
      </c>
      <c r="F1978" s="179">
        <v>2022</v>
      </c>
      <c r="G1978" s="179">
        <v>9</v>
      </c>
      <c r="H1978" s="191"/>
      <c r="I1978" s="39" t="str">
        <f t="shared" si="466"/>
        <v>Q2</v>
      </c>
      <c r="J1978" s="191" t="s">
        <v>1961</v>
      </c>
      <c r="K1978" s="191" t="s">
        <v>610</v>
      </c>
      <c r="L1978" s="17" t="s">
        <v>54</v>
      </c>
      <c r="M1978" s="13" t="s">
        <v>46</v>
      </c>
      <c r="N1978" s="13">
        <v>1</v>
      </c>
      <c r="O1978" s="13"/>
      <c r="P1978" s="39" t="str">
        <f t="shared" si="467"/>
        <v>MAIN UNIT</v>
      </c>
      <c r="Q1978" s="13" t="s">
        <v>47</v>
      </c>
      <c r="R1978" s="13" t="s">
        <v>48</v>
      </c>
      <c r="S1978" s="13" t="s">
        <v>36</v>
      </c>
      <c r="T1978" s="13" t="s">
        <v>64</v>
      </c>
      <c r="U1978" s="13" t="s">
        <v>65</v>
      </c>
      <c r="V1978" s="13" t="s">
        <v>108</v>
      </c>
      <c r="W1978" s="13" t="s">
        <v>95</v>
      </c>
      <c r="X1978" s="192">
        <v>11000000</v>
      </c>
      <c r="Y1978" s="196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85">
        <f t="shared" si="468"/>
        <v>86405.22</v>
      </c>
      <c r="AD1978" s="141">
        <v>0.13589999999999999</v>
      </c>
      <c r="AE1978" s="186">
        <f t="shared" si="469"/>
        <v>0</v>
      </c>
      <c r="AF1978" s="186" t="str">
        <f>IF(AND(COUNTIFS($J$18:J1978,J1978)=1,AE1978=1),1,"")</f>
        <v/>
      </c>
      <c r="AG1978" s="186" t="str">
        <f>IF(C1978="","",IF(AND(COUNTIFS($J$18:J1978,J1978)=1,C1978&lt;&gt;""),1,""))</f>
        <v/>
      </c>
      <c r="AH1978" s="186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214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40</v>
      </c>
      <c r="B1979" s="179">
        <v>2021</v>
      </c>
      <c r="C1979" s="179">
        <v>12</v>
      </c>
      <c r="D1979" s="39" t="str">
        <f t="shared" si="479"/>
        <v>Q3</v>
      </c>
      <c r="E1979" s="13" t="s">
        <v>41</v>
      </c>
      <c r="F1979" s="179">
        <v>2022</v>
      </c>
      <c r="G1979" s="179">
        <v>9</v>
      </c>
      <c r="H1979" s="191"/>
      <c r="I1979" s="39" t="str">
        <f t="shared" si="466"/>
        <v>Q2</v>
      </c>
      <c r="J1979" s="191" t="s">
        <v>1961</v>
      </c>
      <c r="K1979" s="191" t="s">
        <v>610</v>
      </c>
      <c r="L1979" s="17" t="s">
        <v>54</v>
      </c>
      <c r="M1979" s="13" t="s">
        <v>46</v>
      </c>
      <c r="N1979" s="13">
        <v>1</v>
      </c>
      <c r="O1979" s="13"/>
      <c r="P1979" s="39" t="str">
        <f t="shared" si="467"/>
        <v>MAIN UNIT</v>
      </c>
      <c r="Q1979" s="13" t="s">
        <v>47</v>
      </c>
      <c r="R1979" s="13" t="s">
        <v>48</v>
      </c>
      <c r="S1979" s="13" t="s">
        <v>36</v>
      </c>
      <c r="T1979" s="13" t="s">
        <v>64</v>
      </c>
      <c r="U1979" s="13" t="s">
        <v>65</v>
      </c>
      <c r="V1979" s="13" t="s">
        <v>108</v>
      </c>
      <c r="W1979" s="13" t="s">
        <v>95</v>
      </c>
      <c r="X1979" s="192">
        <v>11000000</v>
      </c>
      <c r="Y1979" s="196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85">
        <f t="shared" si="468"/>
        <v>86405.22</v>
      </c>
      <c r="AD1979" s="141">
        <v>0.13589999999999999</v>
      </c>
      <c r="AE1979" s="186">
        <f t="shared" si="469"/>
        <v>0</v>
      </c>
      <c r="AF1979" s="186" t="str">
        <f>IF(AND(COUNTIFS($J$18:J1979,J1979)=1,AE1979=1),1,"")</f>
        <v/>
      </c>
      <c r="AG1979" s="186" t="str">
        <f>IF(C1979="","",IF(AND(COUNTIFS($J$18:J1979,J1979)=1,C1979&lt;&gt;""),1,""))</f>
        <v/>
      </c>
      <c r="AH1979" s="186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214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40</v>
      </c>
      <c r="B1980" s="179">
        <v>2021</v>
      </c>
      <c r="C1980" s="179">
        <v>9</v>
      </c>
      <c r="D1980" s="39" t="str">
        <f t="shared" si="479"/>
        <v>Q2</v>
      </c>
      <c r="E1980" s="13" t="s">
        <v>42</v>
      </c>
      <c r="F1980" s="179">
        <v>2023</v>
      </c>
      <c r="G1980" s="179">
        <v>5</v>
      </c>
      <c r="H1980" s="191"/>
      <c r="I1980" s="39" t="str">
        <f t="shared" si="466"/>
        <v>Q1</v>
      </c>
      <c r="J1980" s="191" t="s">
        <v>1962</v>
      </c>
      <c r="K1980" s="191" t="s">
        <v>1963</v>
      </c>
      <c r="L1980" s="17" t="s">
        <v>78</v>
      </c>
      <c r="M1980" s="13" t="s">
        <v>46</v>
      </c>
      <c r="N1980" s="13">
        <v>1</v>
      </c>
      <c r="O1980" s="13"/>
      <c r="P1980" s="39" t="str">
        <f t="shared" si="467"/>
        <v>MAIN UNIT</v>
      </c>
      <c r="Q1980" s="13" t="s">
        <v>55</v>
      </c>
      <c r="R1980" s="13" t="s">
        <v>48</v>
      </c>
      <c r="S1980" s="13" t="s">
        <v>36</v>
      </c>
      <c r="T1980" s="13" t="s">
        <v>64</v>
      </c>
      <c r="U1980" s="13" t="s">
        <v>65</v>
      </c>
      <c r="V1980" s="13" t="s">
        <v>622</v>
      </c>
      <c r="W1980" s="13" t="s">
        <v>95</v>
      </c>
      <c r="X1980" s="192">
        <v>13000000</v>
      </c>
      <c r="Y1980" s="196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85">
        <f t="shared" si="468"/>
        <v>115521.64000000001</v>
      </c>
      <c r="AD1980" s="141">
        <v>0.14860000000000001</v>
      </c>
      <c r="AE1980" s="186">
        <f t="shared" si="469"/>
        <v>1</v>
      </c>
      <c r="AF1980" s="186">
        <f>IF(AND(COUNTIFS($J$18:J1980,J1980)=1,AE1980=1),1,"")</f>
        <v>1</v>
      </c>
      <c r="AG1980" s="186">
        <f>IF(C1980="","",IF(AND(COUNTIFS($J$18:J1980,J1980)=1,C1980&lt;&gt;""),1,""))</f>
        <v>1</v>
      </c>
      <c r="AH1980" s="186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214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40</v>
      </c>
      <c r="B1981" s="179">
        <v>2021</v>
      </c>
      <c r="C1981" s="179">
        <v>9</v>
      </c>
      <c r="D1981" s="39" t="str">
        <f t="shared" si="479"/>
        <v>Q2</v>
      </c>
      <c r="E1981" s="13" t="s">
        <v>42</v>
      </c>
      <c r="F1981" s="179">
        <v>2023</v>
      </c>
      <c r="G1981" s="179">
        <v>5</v>
      </c>
      <c r="H1981" s="191"/>
      <c r="I1981" s="39" t="str">
        <f t="shared" si="466"/>
        <v>Q1</v>
      </c>
      <c r="J1981" s="191" t="s">
        <v>1962</v>
      </c>
      <c r="K1981" s="191" t="s">
        <v>1963</v>
      </c>
      <c r="L1981" s="17" t="s">
        <v>54</v>
      </c>
      <c r="M1981" s="13" t="s">
        <v>46</v>
      </c>
      <c r="N1981" s="13">
        <v>1</v>
      </c>
      <c r="O1981" s="13"/>
      <c r="P1981" s="39" t="str">
        <f t="shared" si="467"/>
        <v>MAIN UNIT</v>
      </c>
      <c r="Q1981" s="13" t="s">
        <v>55</v>
      </c>
      <c r="R1981" s="13" t="s">
        <v>48</v>
      </c>
      <c r="S1981" s="13" t="s">
        <v>36</v>
      </c>
      <c r="T1981" s="13" t="s">
        <v>64</v>
      </c>
      <c r="U1981" s="13" t="s">
        <v>65</v>
      </c>
      <c r="V1981" s="13" t="s">
        <v>622</v>
      </c>
      <c r="W1981" s="13" t="s">
        <v>95</v>
      </c>
      <c r="X1981" s="192">
        <v>12460000</v>
      </c>
      <c r="Y1981" s="196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85">
        <f t="shared" si="468"/>
        <v>110723.0488</v>
      </c>
      <c r="AD1981" s="141">
        <v>0.14860000000000001</v>
      </c>
      <c r="AE1981" s="186">
        <f t="shared" si="469"/>
        <v>1</v>
      </c>
      <c r="AF1981" s="186" t="str">
        <f>IF(AND(COUNTIFS($J$18:J1981,J1981)=1,AE1981=1),1,"")</f>
        <v/>
      </c>
      <c r="AG1981" s="186" t="str">
        <f>IF(C1981="","",IF(AND(COUNTIFS($J$18:J1981,J1981)=1,C1981&lt;&gt;""),1,""))</f>
        <v/>
      </c>
      <c r="AH1981" s="186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214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40</v>
      </c>
      <c r="B1982" s="179">
        <v>2021</v>
      </c>
      <c r="C1982" s="179">
        <v>12</v>
      </c>
      <c r="D1982" s="39" t="str">
        <f t="shared" si="479"/>
        <v>Q3</v>
      </c>
      <c r="E1982" s="13" t="s">
        <v>42</v>
      </c>
      <c r="F1982" s="179">
        <v>2023</v>
      </c>
      <c r="G1982" s="179">
        <v>7</v>
      </c>
      <c r="H1982" s="191"/>
      <c r="I1982" s="39" t="str">
        <f t="shared" si="466"/>
        <v>Q2</v>
      </c>
      <c r="J1982" s="191" t="s">
        <v>1964</v>
      </c>
      <c r="K1982" s="191" t="s">
        <v>1887</v>
      </c>
      <c r="L1982" s="17" t="s">
        <v>78</v>
      </c>
      <c r="M1982" s="13" t="s">
        <v>46</v>
      </c>
      <c r="N1982" s="13">
        <v>1</v>
      </c>
      <c r="O1982" s="13"/>
      <c r="P1982" s="39" t="str">
        <f t="shared" si="467"/>
        <v>MAIN UNIT</v>
      </c>
      <c r="Q1982" s="13" t="s">
        <v>55</v>
      </c>
      <c r="R1982" s="13" t="s">
        <v>48</v>
      </c>
      <c r="S1982" s="13" t="s">
        <v>36</v>
      </c>
      <c r="T1982" s="13" t="s">
        <v>64</v>
      </c>
      <c r="U1982" s="13" t="s">
        <v>65</v>
      </c>
      <c r="V1982" s="13" t="s">
        <v>98</v>
      </c>
      <c r="W1982" s="13" t="s">
        <v>95</v>
      </c>
      <c r="X1982" s="192">
        <v>14000000</v>
      </c>
      <c r="Y1982" s="196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85">
        <f t="shared" si="468"/>
        <v>141808.79999999999</v>
      </c>
      <c r="AD1982" s="141">
        <v>0.1835</v>
      </c>
      <c r="AE1982" s="186">
        <f t="shared" si="469"/>
        <v>1</v>
      </c>
      <c r="AF1982" s="186">
        <f>IF(AND(COUNTIFS($J$18:J1982,J1982)=1,AE1982=1),1,"")</f>
        <v>1</v>
      </c>
      <c r="AG1982" s="186">
        <f>IF(C1982="","",IF(AND(COUNTIFS($J$18:J1982,J1982)=1,C1982&lt;&gt;""),1,""))</f>
        <v>1</v>
      </c>
      <c r="AH1982" s="186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1888</v>
      </c>
      <c r="AP1982" s="28" t="str">
        <f t="shared" si="473"/>
        <v>20237</v>
      </c>
      <c r="AQ1982" s="28" t="str">
        <f t="shared" si="474"/>
        <v>20237JPY</v>
      </c>
      <c r="AR1982" s="214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40</v>
      </c>
      <c r="B1983" s="179">
        <v>2021</v>
      </c>
      <c r="C1983" s="179">
        <v>12</v>
      </c>
      <c r="D1983" s="39" t="str">
        <f t="shared" si="479"/>
        <v>Q3</v>
      </c>
      <c r="E1983" s="13" t="s">
        <v>42</v>
      </c>
      <c r="F1983" s="179">
        <v>2023</v>
      </c>
      <c r="G1983" s="179">
        <v>7</v>
      </c>
      <c r="H1983" s="191"/>
      <c r="I1983" s="39" t="str">
        <f t="shared" si="466"/>
        <v>Q2</v>
      </c>
      <c r="J1983" s="191" t="s">
        <v>1964</v>
      </c>
      <c r="K1983" s="191" t="s">
        <v>1887</v>
      </c>
      <c r="L1983" s="17" t="s">
        <v>78</v>
      </c>
      <c r="M1983" s="13" t="s">
        <v>46</v>
      </c>
      <c r="N1983" s="13">
        <v>1</v>
      </c>
      <c r="O1983" s="13"/>
      <c r="P1983" s="39" t="str">
        <f t="shared" si="467"/>
        <v>MAIN UNIT</v>
      </c>
      <c r="Q1983" s="13" t="s">
        <v>55</v>
      </c>
      <c r="R1983" s="13" t="s">
        <v>48</v>
      </c>
      <c r="S1983" s="13" t="s">
        <v>36</v>
      </c>
      <c r="T1983" s="13" t="s">
        <v>64</v>
      </c>
      <c r="U1983" s="13" t="s">
        <v>65</v>
      </c>
      <c r="V1983" s="13" t="s">
        <v>98</v>
      </c>
      <c r="W1983" s="13" t="s">
        <v>95</v>
      </c>
      <c r="X1983" s="192">
        <v>14000000</v>
      </c>
      <c r="Y1983" s="196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85">
        <f t="shared" si="468"/>
        <v>141808.79999999999</v>
      </c>
      <c r="AD1983" s="141">
        <v>0.1835</v>
      </c>
      <c r="AE1983" s="186">
        <f t="shared" si="469"/>
        <v>1</v>
      </c>
      <c r="AF1983" s="186" t="str">
        <f>IF(AND(COUNTIFS($J$18:J1983,J1983)=1,AE1983=1),1,"")</f>
        <v/>
      </c>
      <c r="AG1983" s="186" t="str">
        <f>IF(C1983="","",IF(AND(COUNTIFS($J$18:J1983,J1983)=1,C1983&lt;&gt;""),1,""))</f>
        <v/>
      </c>
      <c r="AH1983" s="186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1888</v>
      </c>
      <c r="AP1983" s="28" t="str">
        <f t="shared" si="473"/>
        <v>20237</v>
      </c>
      <c r="AQ1983" s="28" t="str">
        <f t="shared" si="474"/>
        <v>20237JPY</v>
      </c>
      <c r="AR1983" s="214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42</v>
      </c>
      <c r="B1984" s="179">
        <v>2023</v>
      </c>
      <c r="C1984" s="179">
        <v>9</v>
      </c>
      <c r="D1984" s="39" t="str">
        <f t="shared" si="479"/>
        <v>Q2</v>
      </c>
      <c r="E1984" s="13" t="s">
        <v>42</v>
      </c>
      <c r="F1984" s="179">
        <v>2023</v>
      </c>
      <c r="G1984" s="179">
        <v>10</v>
      </c>
      <c r="H1984" s="191"/>
      <c r="I1984" s="39" t="str">
        <f t="shared" si="466"/>
        <v>Q3</v>
      </c>
      <c r="J1984" s="191">
        <v>4600079330</v>
      </c>
      <c r="K1984" s="191" t="s">
        <v>1965</v>
      </c>
      <c r="L1984" s="17" t="s">
        <v>1966</v>
      </c>
      <c r="M1984" s="13" t="s">
        <v>1967</v>
      </c>
      <c r="N1984" s="13">
        <v>1</v>
      </c>
      <c r="O1984" s="13"/>
      <c r="P1984" s="39" t="str">
        <f t="shared" si="467"/>
        <v>MAIN UNIT</v>
      </c>
      <c r="Q1984" s="13" t="s">
        <v>55</v>
      </c>
      <c r="R1984" s="13" t="s">
        <v>1968</v>
      </c>
      <c r="S1984" s="13" t="s">
        <v>36</v>
      </c>
      <c r="T1984" s="13" t="s">
        <v>64</v>
      </c>
      <c r="U1984" s="13" t="s">
        <v>1969</v>
      </c>
      <c r="V1984" s="13" t="s">
        <v>1970</v>
      </c>
      <c r="W1984" s="13" t="s">
        <v>827</v>
      </c>
      <c r="X1984" s="192">
        <v>7650</v>
      </c>
      <c r="Y1984" s="196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85">
        <f t="shared" si="468"/>
        <v>17399.772000000001</v>
      </c>
      <c r="AD1984" s="141">
        <v>0.29160000000000003</v>
      </c>
      <c r="AE1984" s="186">
        <f t="shared" si="469"/>
        <v>1</v>
      </c>
      <c r="AF1984" s="186">
        <f>IF(AND(COUNTIFS($J$18:J1984,J1984)=1,AE1984=1),1,"")</f>
        <v>1</v>
      </c>
      <c r="AG1984" s="186">
        <f>IF(C1984="","",IF(AND(COUNTIFS($J$18:J1984,J1984)=1,C1984&lt;&gt;""),1,""))</f>
        <v>1</v>
      </c>
      <c r="AH1984" s="186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214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42</v>
      </c>
      <c r="B1985" s="179">
        <v>2023</v>
      </c>
      <c r="C1985" s="179">
        <v>10</v>
      </c>
      <c r="D1985" s="39" t="str">
        <f t="shared" si="479"/>
        <v>Q3</v>
      </c>
      <c r="E1985" s="13" t="s">
        <v>42</v>
      </c>
      <c r="F1985" s="179">
        <v>2023</v>
      </c>
      <c r="G1985" s="179">
        <v>11</v>
      </c>
      <c r="H1985" s="191"/>
      <c r="I1985" s="39" t="str">
        <f t="shared" si="466"/>
        <v>Q3</v>
      </c>
      <c r="J1985" s="191" t="s">
        <v>1971</v>
      </c>
      <c r="K1985" s="191" t="s">
        <v>1972</v>
      </c>
      <c r="L1985" s="17" t="s">
        <v>1973</v>
      </c>
      <c r="M1985" s="13" t="s">
        <v>1967</v>
      </c>
      <c r="N1985" s="13">
        <v>1</v>
      </c>
      <c r="O1985" s="13"/>
      <c r="P1985" s="39" t="str">
        <f t="shared" si="467"/>
        <v>MAIN UNIT</v>
      </c>
      <c r="Q1985" s="13" t="s">
        <v>47</v>
      </c>
      <c r="R1985" s="13" t="s">
        <v>1968</v>
      </c>
      <c r="S1985" s="13" t="s">
        <v>37</v>
      </c>
      <c r="T1985" s="13" t="s">
        <v>64</v>
      </c>
      <c r="U1985" s="13" t="s">
        <v>1969</v>
      </c>
      <c r="V1985" s="13" t="s">
        <v>1970</v>
      </c>
      <c r="W1985" s="13" t="s">
        <v>50</v>
      </c>
      <c r="X1985" s="192">
        <v>30000</v>
      </c>
      <c r="Y1985" s="196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85">
        <f t="shared" si="468"/>
        <v>7070.5221238938057</v>
      </c>
      <c r="AD1985" s="141">
        <v>0.24890000000000001</v>
      </c>
      <c r="AE1985" s="186">
        <f t="shared" si="469"/>
        <v>0</v>
      </c>
      <c r="AF1985" s="186" t="str">
        <f>IF(AND(COUNTIFS($J$18:J1985,J1985)=1,AE1985=1),1,"")</f>
        <v/>
      </c>
      <c r="AG1985" s="186">
        <f>IF(C1985="","",IF(AND(COUNTIFS($J$18:J1985,J1985)=1,C1985&lt;&gt;""),1,""))</f>
        <v>1</v>
      </c>
      <c r="AH1985" s="186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214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170</v>
      </c>
      <c r="B1986" s="179">
        <v>2021</v>
      </c>
      <c r="C1986" s="179">
        <v>1</v>
      </c>
      <c r="D1986" s="39" t="str">
        <f t="shared" si="479"/>
        <v>Q4</v>
      </c>
      <c r="E1986" s="13" t="s">
        <v>170</v>
      </c>
      <c r="F1986" s="13" t="s">
        <v>170</v>
      </c>
      <c r="G1986" s="179" t="s">
        <v>170</v>
      </c>
      <c r="H1986" s="191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1" t="s">
        <v>1974</v>
      </c>
      <c r="K1986" s="191" t="s">
        <v>1547</v>
      </c>
      <c r="L1986" s="17" t="s">
        <v>78</v>
      </c>
      <c r="M1986" s="13" t="s">
        <v>46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47</v>
      </c>
      <c r="R1986" s="13" t="s">
        <v>48</v>
      </c>
      <c r="S1986" s="13" t="s">
        <v>36</v>
      </c>
      <c r="T1986" s="13" t="s">
        <v>64</v>
      </c>
      <c r="U1986" s="13" t="s">
        <v>65</v>
      </c>
      <c r="V1986" s="13" t="s">
        <v>113</v>
      </c>
      <c r="W1986" s="13" t="s">
        <v>95</v>
      </c>
      <c r="X1986" s="192">
        <v>14400000</v>
      </c>
      <c r="Y1986" s="196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85">
        <f t="shared" ref="AC1986:AC2049" si="485">IF(R1986&lt;&gt;"",AB1986*AD1986,"")</f>
        <v>123897.59999999999</v>
      </c>
      <c r="AD1986" s="141">
        <v>0.12</v>
      </c>
      <c r="AE1986" s="186">
        <f t="shared" ref="AE1986:AE2049" si="486">IF(Q1986="","",IF(Q1986="Yes",1,0))</f>
        <v>0</v>
      </c>
      <c r="AF1986" s="186" t="str">
        <f>IF(AND(COUNTIFS($J$18:J1986,J1986)=1,AE1986=1),1,"")</f>
        <v/>
      </c>
      <c r="AG1986" s="186">
        <f>IF(C1986="","",IF(AND(COUNTIFS($J$18:J1986,J1986)=1,C1986&lt;&gt;""),1,""))</f>
        <v>1</v>
      </c>
      <c r="AH1986" s="186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214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170</v>
      </c>
      <c r="B1987" s="179">
        <v>2021</v>
      </c>
      <c r="C1987" s="179">
        <v>1</v>
      </c>
      <c r="D1987" s="39" t="str">
        <f t="shared" si="479"/>
        <v>Q4</v>
      </c>
      <c r="E1987" s="13" t="s">
        <v>170</v>
      </c>
      <c r="F1987" s="13" t="s">
        <v>170</v>
      </c>
      <c r="G1987" s="179" t="s">
        <v>170</v>
      </c>
      <c r="H1987" s="191"/>
      <c r="I1987" s="39" t="str">
        <f t="shared" si="482"/>
        <v>Cancel</v>
      </c>
      <c r="J1987" s="191" t="s">
        <v>1974</v>
      </c>
      <c r="K1987" s="191" t="s">
        <v>1547</v>
      </c>
      <c r="L1987" s="17" t="s">
        <v>78</v>
      </c>
      <c r="M1987" s="13" t="s">
        <v>46</v>
      </c>
      <c r="N1987" s="13">
        <v>1</v>
      </c>
      <c r="O1987" s="13"/>
      <c r="P1987" s="39" t="str">
        <f t="shared" si="483"/>
        <v>MAIN UNIT</v>
      </c>
      <c r="Q1987" s="13" t="s">
        <v>47</v>
      </c>
      <c r="R1987" s="13" t="s">
        <v>48</v>
      </c>
      <c r="S1987" s="13" t="s">
        <v>36</v>
      </c>
      <c r="T1987" s="13" t="s">
        <v>64</v>
      </c>
      <c r="U1987" s="13" t="s">
        <v>65</v>
      </c>
      <c r="V1987" s="13" t="s">
        <v>113</v>
      </c>
      <c r="W1987" s="13" t="s">
        <v>95</v>
      </c>
      <c r="X1987" s="192">
        <v>14400000</v>
      </c>
      <c r="Y1987" s="196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85">
        <f t="shared" si="485"/>
        <v>123897.59999999999</v>
      </c>
      <c r="AD1987" s="141">
        <v>0.12</v>
      </c>
      <c r="AE1987" s="186">
        <f t="shared" si="486"/>
        <v>0</v>
      </c>
      <c r="AF1987" s="186" t="str">
        <f>IF(AND(COUNTIFS($J$18:J1987,J1987)=1,AE1987=1),1,"")</f>
        <v/>
      </c>
      <c r="AG1987" s="186" t="str">
        <f>IF(C1987="","",IF(AND(COUNTIFS($J$18:J1987,J1987)=1,C1987&lt;&gt;""),1,""))</f>
        <v/>
      </c>
      <c r="AH1987" s="186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214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170</v>
      </c>
      <c r="B1988" s="179">
        <v>2021</v>
      </c>
      <c r="C1988" s="179">
        <v>1</v>
      </c>
      <c r="D1988" s="39" t="str">
        <f t="shared" si="479"/>
        <v>Q4</v>
      </c>
      <c r="E1988" s="13" t="s">
        <v>170</v>
      </c>
      <c r="F1988" s="13" t="s">
        <v>170</v>
      </c>
      <c r="G1988" s="179" t="s">
        <v>170</v>
      </c>
      <c r="H1988" s="191"/>
      <c r="I1988" s="39" t="str">
        <f t="shared" si="482"/>
        <v>Cancel</v>
      </c>
      <c r="J1988" s="191" t="s">
        <v>1974</v>
      </c>
      <c r="K1988" s="191" t="s">
        <v>1547</v>
      </c>
      <c r="L1988" s="17" t="s">
        <v>78</v>
      </c>
      <c r="M1988" s="13" t="s">
        <v>46</v>
      </c>
      <c r="N1988" s="13">
        <v>1</v>
      </c>
      <c r="O1988" s="13"/>
      <c r="P1988" s="39" t="str">
        <f t="shared" si="483"/>
        <v>MAIN UNIT</v>
      </c>
      <c r="Q1988" s="13" t="s">
        <v>47</v>
      </c>
      <c r="R1988" s="13" t="s">
        <v>48</v>
      </c>
      <c r="S1988" s="13" t="s">
        <v>36</v>
      </c>
      <c r="T1988" s="13" t="s">
        <v>64</v>
      </c>
      <c r="U1988" s="13" t="s">
        <v>65</v>
      </c>
      <c r="V1988" s="13" t="s">
        <v>113</v>
      </c>
      <c r="W1988" s="13" t="s">
        <v>95</v>
      </c>
      <c r="X1988" s="192">
        <v>14400000</v>
      </c>
      <c r="Y1988" s="196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85">
        <f t="shared" si="485"/>
        <v>123897.59999999999</v>
      </c>
      <c r="AD1988" s="141">
        <v>0.12</v>
      </c>
      <c r="AE1988" s="186">
        <f t="shared" si="486"/>
        <v>0</v>
      </c>
      <c r="AF1988" s="186" t="str">
        <f>IF(AND(COUNTIFS($J$18:J1988,J1988)=1,AE1988=1),1,"")</f>
        <v/>
      </c>
      <c r="AG1988" s="186" t="str">
        <f>IF(C1988="","",IF(AND(COUNTIFS($J$18:J1988,J1988)=1,C1988&lt;&gt;""),1,""))</f>
        <v/>
      </c>
      <c r="AH1988" s="186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214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170</v>
      </c>
      <c r="B1989" s="179">
        <v>2021</v>
      </c>
      <c r="C1989" s="179">
        <v>1</v>
      </c>
      <c r="D1989" s="39" t="str">
        <f t="shared" si="479"/>
        <v>Q4</v>
      </c>
      <c r="E1989" s="13" t="s">
        <v>170</v>
      </c>
      <c r="F1989" s="13" t="s">
        <v>170</v>
      </c>
      <c r="G1989" s="179" t="s">
        <v>170</v>
      </c>
      <c r="H1989" s="191"/>
      <c r="I1989" s="39" t="str">
        <f t="shared" si="482"/>
        <v>Cancel</v>
      </c>
      <c r="J1989" s="191" t="s">
        <v>1974</v>
      </c>
      <c r="K1989" s="191" t="s">
        <v>1547</v>
      </c>
      <c r="L1989" s="17" t="s">
        <v>54</v>
      </c>
      <c r="M1989" s="13" t="s">
        <v>46</v>
      </c>
      <c r="N1989" s="13">
        <v>1</v>
      </c>
      <c r="O1989" s="13"/>
      <c r="P1989" s="39" t="str">
        <f t="shared" si="483"/>
        <v>MAIN UNIT</v>
      </c>
      <c r="Q1989" s="13" t="s">
        <v>47</v>
      </c>
      <c r="R1989" s="13" t="s">
        <v>48</v>
      </c>
      <c r="S1989" s="13" t="s">
        <v>36</v>
      </c>
      <c r="T1989" s="13" t="s">
        <v>64</v>
      </c>
      <c r="U1989" s="13" t="s">
        <v>65</v>
      </c>
      <c r="V1989" s="13" t="s">
        <v>113</v>
      </c>
      <c r="W1989" s="13" t="s">
        <v>95</v>
      </c>
      <c r="X1989" s="192">
        <v>9000000</v>
      </c>
      <c r="Y1989" s="196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85">
        <f t="shared" si="485"/>
        <v>77436</v>
      </c>
      <c r="AD1989" s="141">
        <v>0.12</v>
      </c>
      <c r="AE1989" s="186">
        <f t="shared" si="486"/>
        <v>0</v>
      </c>
      <c r="AF1989" s="186" t="str">
        <f>IF(AND(COUNTIFS($J$18:J1989,J1989)=1,AE1989=1),1,"")</f>
        <v/>
      </c>
      <c r="AG1989" s="186" t="str">
        <f>IF(C1989="","",IF(AND(COUNTIFS($J$18:J1989,J1989)=1,C1989&lt;&gt;""),1,""))</f>
        <v/>
      </c>
      <c r="AH1989" s="186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214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170</v>
      </c>
      <c r="B1990" s="179">
        <v>2021</v>
      </c>
      <c r="C1990" s="179">
        <v>1</v>
      </c>
      <c r="D1990" s="39" t="str">
        <f t="shared" si="479"/>
        <v>Q4</v>
      </c>
      <c r="E1990" s="13" t="s">
        <v>170</v>
      </c>
      <c r="F1990" s="13" t="s">
        <v>170</v>
      </c>
      <c r="G1990" s="179" t="s">
        <v>170</v>
      </c>
      <c r="H1990" s="191"/>
      <c r="I1990" s="39" t="str">
        <f t="shared" si="482"/>
        <v>Cancel</v>
      </c>
      <c r="J1990" s="191" t="s">
        <v>1974</v>
      </c>
      <c r="K1990" s="191" t="s">
        <v>1547</v>
      </c>
      <c r="L1990" s="17" t="s">
        <v>54</v>
      </c>
      <c r="M1990" s="13" t="s">
        <v>46</v>
      </c>
      <c r="N1990" s="13">
        <v>1</v>
      </c>
      <c r="O1990" s="13"/>
      <c r="P1990" s="39" t="str">
        <f t="shared" si="483"/>
        <v>MAIN UNIT</v>
      </c>
      <c r="Q1990" s="13" t="s">
        <v>47</v>
      </c>
      <c r="R1990" s="13" t="s">
        <v>48</v>
      </c>
      <c r="S1990" s="13" t="s">
        <v>36</v>
      </c>
      <c r="T1990" s="13" t="s">
        <v>64</v>
      </c>
      <c r="U1990" s="13" t="s">
        <v>65</v>
      </c>
      <c r="V1990" s="13" t="s">
        <v>113</v>
      </c>
      <c r="W1990" s="13" t="s">
        <v>95</v>
      </c>
      <c r="X1990" s="192">
        <v>9000000</v>
      </c>
      <c r="Y1990" s="196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85">
        <f t="shared" si="485"/>
        <v>77436</v>
      </c>
      <c r="AD1990" s="141">
        <v>0.12</v>
      </c>
      <c r="AE1990" s="186">
        <f t="shared" si="486"/>
        <v>0</v>
      </c>
      <c r="AF1990" s="186" t="str">
        <f>IF(AND(COUNTIFS($J$18:J1990,J1990)=1,AE1990=1),1,"")</f>
        <v/>
      </c>
      <c r="AG1990" s="186" t="str">
        <f>IF(C1990="","",IF(AND(COUNTIFS($J$18:J1990,J1990)=1,C1990&lt;&gt;""),1,""))</f>
        <v/>
      </c>
      <c r="AH1990" s="186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214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170</v>
      </c>
      <c r="B1991" s="179">
        <v>2021</v>
      </c>
      <c r="C1991" s="179">
        <v>1</v>
      </c>
      <c r="D1991" s="39" t="str">
        <f t="shared" si="479"/>
        <v>Q4</v>
      </c>
      <c r="E1991" s="13" t="s">
        <v>170</v>
      </c>
      <c r="F1991" s="13" t="s">
        <v>170</v>
      </c>
      <c r="G1991" s="179" t="s">
        <v>170</v>
      </c>
      <c r="H1991" s="191"/>
      <c r="I1991" s="39" t="str">
        <f t="shared" si="482"/>
        <v>Cancel</v>
      </c>
      <c r="J1991" s="191" t="s">
        <v>1974</v>
      </c>
      <c r="K1991" s="191" t="s">
        <v>1547</v>
      </c>
      <c r="L1991" s="17" t="s">
        <v>54</v>
      </c>
      <c r="M1991" s="13" t="s">
        <v>46</v>
      </c>
      <c r="N1991" s="13">
        <v>1</v>
      </c>
      <c r="O1991" s="13"/>
      <c r="P1991" s="39" t="str">
        <f t="shared" si="483"/>
        <v>MAIN UNIT</v>
      </c>
      <c r="Q1991" s="13" t="s">
        <v>47</v>
      </c>
      <c r="R1991" s="13" t="s">
        <v>48</v>
      </c>
      <c r="S1991" s="13" t="s">
        <v>36</v>
      </c>
      <c r="T1991" s="13" t="s">
        <v>64</v>
      </c>
      <c r="U1991" s="13" t="s">
        <v>65</v>
      </c>
      <c r="V1991" s="13" t="s">
        <v>113</v>
      </c>
      <c r="W1991" s="13" t="s">
        <v>95</v>
      </c>
      <c r="X1991" s="192">
        <v>9000000</v>
      </c>
      <c r="Y1991" s="196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85">
        <f t="shared" si="485"/>
        <v>77436</v>
      </c>
      <c r="AD1991" s="141">
        <v>0.12</v>
      </c>
      <c r="AE1991" s="186">
        <f t="shared" si="486"/>
        <v>0</v>
      </c>
      <c r="AF1991" s="186" t="str">
        <f>IF(AND(COUNTIFS($J$18:J1991,J1991)=1,AE1991=1),1,"")</f>
        <v/>
      </c>
      <c r="AG1991" s="186" t="str">
        <f>IF(C1991="","",IF(AND(COUNTIFS($J$18:J1991,J1991)=1,C1991&lt;&gt;""),1,""))</f>
        <v/>
      </c>
      <c r="AH1991" s="186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214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170</v>
      </c>
      <c r="B1992" s="179">
        <v>2021</v>
      </c>
      <c r="C1992" s="179">
        <v>1</v>
      </c>
      <c r="D1992" s="39" t="str">
        <f t="shared" si="479"/>
        <v>Q4</v>
      </c>
      <c r="E1992" s="13" t="s">
        <v>170</v>
      </c>
      <c r="F1992" s="13" t="s">
        <v>170</v>
      </c>
      <c r="G1992" s="179" t="s">
        <v>170</v>
      </c>
      <c r="H1992" s="191"/>
      <c r="I1992" s="39" t="str">
        <f t="shared" si="482"/>
        <v>Cancel</v>
      </c>
      <c r="J1992" s="191" t="s">
        <v>1974</v>
      </c>
      <c r="K1992" s="191" t="s">
        <v>1547</v>
      </c>
      <c r="L1992" s="17" t="s">
        <v>54</v>
      </c>
      <c r="M1992" s="13" t="s">
        <v>46</v>
      </c>
      <c r="N1992" s="13">
        <v>1</v>
      </c>
      <c r="O1992" s="13"/>
      <c r="P1992" s="39" t="str">
        <f t="shared" si="483"/>
        <v>MAIN UNIT</v>
      </c>
      <c r="Q1992" s="13" t="s">
        <v>47</v>
      </c>
      <c r="R1992" s="13" t="s">
        <v>48</v>
      </c>
      <c r="S1992" s="13" t="s">
        <v>36</v>
      </c>
      <c r="T1992" s="13" t="s">
        <v>64</v>
      </c>
      <c r="U1992" s="13" t="s">
        <v>65</v>
      </c>
      <c r="V1992" s="13" t="s">
        <v>113</v>
      </c>
      <c r="W1992" s="13" t="s">
        <v>95</v>
      </c>
      <c r="X1992" s="192">
        <v>9000000</v>
      </c>
      <c r="Y1992" s="196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85">
        <f t="shared" si="485"/>
        <v>77436</v>
      </c>
      <c r="AD1992" s="141">
        <v>0.12</v>
      </c>
      <c r="AE1992" s="186">
        <f t="shared" si="486"/>
        <v>0</v>
      </c>
      <c r="AF1992" s="186" t="str">
        <f>IF(AND(COUNTIFS($J$18:J1992,J1992)=1,AE1992=1),1,"")</f>
        <v/>
      </c>
      <c r="AG1992" s="186" t="str">
        <f>IF(C1992="","",IF(AND(COUNTIFS($J$18:J1992,J1992)=1,C1992&lt;&gt;""),1,""))</f>
        <v/>
      </c>
      <c r="AH1992" s="186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214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35</v>
      </c>
      <c r="B1993" s="179">
        <v>2021</v>
      </c>
      <c r="C1993" s="179">
        <v>1</v>
      </c>
      <c r="D1993" s="39" t="str">
        <f t="shared" si="479"/>
        <v>Q4</v>
      </c>
      <c r="E1993" s="13" t="s">
        <v>170</v>
      </c>
      <c r="F1993" s="13" t="s">
        <v>170</v>
      </c>
      <c r="G1993" s="179" t="s">
        <v>170</v>
      </c>
      <c r="H1993" s="191" t="s">
        <v>1531</v>
      </c>
      <c r="I1993" s="39" t="str">
        <f t="shared" si="482"/>
        <v>Cancel</v>
      </c>
      <c r="J1993" s="191" t="s">
        <v>1975</v>
      </c>
      <c r="K1993" s="191" t="s">
        <v>1976</v>
      </c>
      <c r="L1993" s="17" t="s">
        <v>78</v>
      </c>
      <c r="M1993" s="13" t="s">
        <v>46</v>
      </c>
      <c r="N1993" s="13">
        <v>1</v>
      </c>
      <c r="O1993" s="13"/>
      <c r="P1993" s="39" t="str">
        <f t="shared" si="483"/>
        <v>MAIN UNIT</v>
      </c>
      <c r="Q1993" s="13" t="s">
        <v>55</v>
      </c>
      <c r="R1993" s="13" t="s">
        <v>48</v>
      </c>
      <c r="S1993" s="13" t="s">
        <v>36</v>
      </c>
      <c r="T1993" s="13" t="s">
        <v>64</v>
      </c>
      <c r="U1993" s="13" t="s">
        <v>65</v>
      </c>
      <c r="V1993" s="13" t="s">
        <v>1626</v>
      </c>
      <c r="W1993" s="13" t="s">
        <v>95</v>
      </c>
      <c r="X1993" s="192">
        <v>13300000</v>
      </c>
      <c r="Y1993" s="196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85">
        <f t="shared" si="485"/>
        <v>99750</v>
      </c>
      <c r="AD1993" s="141">
        <v>0.12</v>
      </c>
      <c r="AE1993" s="186">
        <f t="shared" si="486"/>
        <v>1</v>
      </c>
      <c r="AF1993" s="186">
        <f>IF(AND(COUNTIFS($J$18:J1993,J1993)=1,AE1993=1),1,"")</f>
        <v>1</v>
      </c>
      <c r="AG1993" s="186">
        <f>IF(C1993="","",IF(AND(COUNTIFS($J$18:J1993,J1993)=1,C1993&lt;&gt;""),1,""))</f>
        <v>1</v>
      </c>
      <c r="AH1993" s="186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214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35</v>
      </c>
      <c r="B1994" s="179">
        <v>2021</v>
      </c>
      <c r="C1994" s="179">
        <v>1</v>
      </c>
      <c r="D1994" s="39" t="str">
        <f t="shared" si="479"/>
        <v>Q4</v>
      </c>
      <c r="E1994" s="13" t="s">
        <v>170</v>
      </c>
      <c r="F1994" s="13" t="s">
        <v>170</v>
      </c>
      <c r="G1994" s="179" t="s">
        <v>170</v>
      </c>
      <c r="H1994" s="191"/>
      <c r="I1994" s="39" t="str">
        <f t="shared" si="482"/>
        <v>Cancel</v>
      </c>
      <c r="J1994" s="191" t="s">
        <v>1977</v>
      </c>
      <c r="K1994" s="191" t="s">
        <v>831</v>
      </c>
      <c r="L1994" s="17" t="s">
        <v>78</v>
      </c>
      <c r="M1994" s="13" t="s">
        <v>46</v>
      </c>
      <c r="N1994" s="13">
        <v>1</v>
      </c>
      <c r="O1994" s="13"/>
      <c r="P1994" s="39" t="str">
        <f t="shared" si="483"/>
        <v>MAIN UNIT</v>
      </c>
      <c r="Q1994" s="13" t="s">
        <v>47</v>
      </c>
      <c r="R1994" s="13" t="s">
        <v>48</v>
      </c>
      <c r="S1994" s="13" t="s">
        <v>36</v>
      </c>
      <c r="T1994" s="13" t="s">
        <v>64</v>
      </c>
      <c r="U1994" s="13" t="s">
        <v>65</v>
      </c>
      <c r="V1994" s="13" t="s">
        <v>66</v>
      </c>
      <c r="W1994" s="13" t="s">
        <v>95</v>
      </c>
      <c r="X1994" s="192">
        <v>11570000</v>
      </c>
      <c r="Y1994" s="196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85">
        <f t="shared" si="485"/>
        <v>100520.16</v>
      </c>
      <c r="AD1994" s="141">
        <v>0.12</v>
      </c>
      <c r="AE1994" s="186">
        <f t="shared" si="486"/>
        <v>0</v>
      </c>
      <c r="AF1994" s="186" t="str">
        <f>IF(AND(COUNTIFS($J$18:J1994,J1994)=1,AE1994=1),1,"")</f>
        <v/>
      </c>
      <c r="AG1994" s="186">
        <f>IF(C1994="","",IF(AND(COUNTIFS($J$18:J1994,J1994)=1,C1994&lt;&gt;""),1,""))</f>
        <v>1</v>
      </c>
      <c r="AH1994" s="186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214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35</v>
      </c>
      <c r="B1995" s="179">
        <v>2021</v>
      </c>
      <c r="C1995" s="179">
        <v>1</v>
      </c>
      <c r="D1995" s="39" t="str">
        <f t="shared" si="479"/>
        <v>Q4</v>
      </c>
      <c r="E1995" s="13" t="s">
        <v>170</v>
      </c>
      <c r="F1995" s="13" t="s">
        <v>170</v>
      </c>
      <c r="G1995" s="179" t="s">
        <v>170</v>
      </c>
      <c r="H1995" s="191"/>
      <c r="I1995" s="39" t="str">
        <f t="shared" si="482"/>
        <v>Cancel</v>
      </c>
      <c r="J1995" s="191" t="s">
        <v>1977</v>
      </c>
      <c r="K1995" s="191" t="s">
        <v>831</v>
      </c>
      <c r="L1995" s="17" t="s">
        <v>78</v>
      </c>
      <c r="M1995" s="13" t="s">
        <v>46</v>
      </c>
      <c r="N1995" s="13">
        <v>1</v>
      </c>
      <c r="O1995" s="13"/>
      <c r="P1995" s="39" t="str">
        <f t="shared" si="483"/>
        <v>MAIN UNIT</v>
      </c>
      <c r="Q1995" s="13" t="s">
        <v>47</v>
      </c>
      <c r="R1995" s="13" t="s">
        <v>48</v>
      </c>
      <c r="S1995" s="13" t="s">
        <v>36</v>
      </c>
      <c r="T1995" s="13" t="s">
        <v>64</v>
      </c>
      <c r="U1995" s="13" t="s">
        <v>65</v>
      </c>
      <c r="V1995" s="13" t="s">
        <v>66</v>
      </c>
      <c r="W1995" s="13" t="s">
        <v>95</v>
      </c>
      <c r="X1995" s="192">
        <v>11570000</v>
      </c>
      <c r="Y1995" s="196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85">
        <f t="shared" si="485"/>
        <v>100520.16</v>
      </c>
      <c r="AD1995" s="141">
        <v>0.12</v>
      </c>
      <c r="AE1995" s="186">
        <f t="shared" si="486"/>
        <v>0</v>
      </c>
      <c r="AF1995" s="186" t="str">
        <f>IF(AND(COUNTIFS($J$18:J1995,J1995)=1,AE1995=1),1,"")</f>
        <v/>
      </c>
      <c r="AG1995" s="186" t="str">
        <f>IF(C1995="","",IF(AND(COUNTIFS($J$18:J1995,J1995)=1,C1995&lt;&gt;""),1,""))</f>
        <v/>
      </c>
      <c r="AH1995" s="186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214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35</v>
      </c>
      <c r="B1996" s="179">
        <v>2021</v>
      </c>
      <c r="C1996" s="179">
        <v>1</v>
      </c>
      <c r="D1996" s="39" t="str">
        <f t="shared" si="479"/>
        <v>Q4</v>
      </c>
      <c r="E1996" s="13" t="s">
        <v>170</v>
      </c>
      <c r="F1996" s="13" t="s">
        <v>170</v>
      </c>
      <c r="G1996" s="179" t="s">
        <v>170</v>
      </c>
      <c r="H1996" s="191"/>
      <c r="I1996" s="39" t="str">
        <f t="shared" si="482"/>
        <v>Cancel</v>
      </c>
      <c r="J1996" s="191" t="s">
        <v>1977</v>
      </c>
      <c r="K1996" s="191" t="s">
        <v>831</v>
      </c>
      <c r="L1996" s="17" t="s">
        <v>78</v>
      </c>
      <c r="M1996" s="13" t="s">
        <v>46</v>
      </c>
      <c r="N1996" s="13">
        <v>1</v>
      </c>
      <c r="O1996" s="13"/>
      <c r="P1996" s="39" t="str">
        <f t="shared" si="483"/>
        <v>MAIN UNIT</v>
      </c>
      <c r="Q1996" s="13" t="s">
        <v>47</v>
      </c>
      <c r="R1996" s="13" t="s">
        <v>48</v>
      </c>
      <c r="S1996" s="13" t="s">
        <v>36</v>
      </c>
      <c r="T1996" s="13" t="s">
        <v>64</v>
      </c>
      <c r="U1996" s="13" t="s">
        <v>65</v>
      </c>
      <c r="V1996" s="13" t="s">
        <v>66</v>
      </c>
      <c r="W1996" s="13" t="s">
        <v>95</v>
      </c>
      <c r="X1996" s="192">
        <v>11570000</v>
      </c>
      <c r="Y1996" s="196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85">
        <f t="shared" si="485"/>
        <v>100520.16</v>
      </c>
      <c r="AD1996" s="141">
        <v>0.12</v>
      </c>
      <c r="AE1996" s="186">
        <f t="shared" si="486"/>
        <v>0</v>
      </c>
      <c r="AF1996" s="186" t="str">
        <f>IF(AND(COUNTIFS($J$18:J1996,J1996)=1,AE1996=1),1,"")</f>
        <v/>
      </c>
      <c r="AG1996" s="186" t="str">
        <f>IF(C1996="","",IF(AND(COUNTIFS($J$18:J1996,J1996)=1,C1996&lt;&gt;""),1,""))</f>
        <v/>
      </c>
      <c r="AH1996" s="186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214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35</v>
      </c>
      <c r="B1997" s="179">
        <v>2021</v>
      </c>
      <c r="C1997" s="179">
        <v>1</v>
      </c>
      <c r="D1997" s="39" t="str">
        <f t="shared" si="479"/>
        <v>Q4</v>
      </c>
      <c r="E1997" s="13" t="s">
        <v>170</v>
      </c>
      <c r="F1997" s="13" t="s">
        <v>170</v>
      </c>
      <c r="G1997" s="179" t="s">
        <v>170</v>
      </c>
      <c r="H1997" s="191"/>
      <c r="I1997" s="39" t="str">
        <f t="shared" si="482"/>
        <v>Cancel</v>
      </c>
      <c r="J1997" s="191" t="s">
        <v>1977</v>
      </c>
      <c r="K1997" s="191" t="s">
        <v>831</v>
      </c>
      <c r="L1997" s="17" t="s">
        <v>54</v>
      </c>
      <c r="M1997" s="13" t="s">
        <v>46</v>
      </c>
      <c r="N1997" s="13">
        <v>1</v>
      </c>
      <c r="O1997" s="13"/>
      <c r="P1997" s="39" t="str">
        <f t="shared" si="483"/>
        <v>MAIN UNIT</v>
      </c>
      <c r="Q1997" s="13" t="s">
        <v>47</v>
      </c>
      <c r="R1997" s="13" t="s">
        <v>48</v>
      </c>
      <c r="S1997" s="13" t="s">
        <v>36</v>
      </c>
      <c r="T1997" s="13" t="s">
        <v>64</v>
      </c>
      <c r="U1997" s="13" t="s">
        <v>65</v>
      </c>
      <c r="V1997" s="13" t="s">
        <v>66</v>
      </c>
      <c r="W1997" s="13" t="s">
        <v>95</v>
      </c>
      <c r="X1997" s="192">
        <v>8150000</v>
      </c>
      <c r="Y1997" s="196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85">
        <f t="shared" si="485"/>
        <v>70807.199999999997</v>
      </c>
      <c r="AD1997" s="141">
        <v>0.12</v>
      </c>
      <c r="AE1997" s="186">
        <f t="shared" si="486"/>
        <v>0</v>
      </c>
      <c r="AF1997" s="186" t="str">
        <f>IF(AND(COUNTIFS($J$18:J1997,J1997)=1,AE1997=1),1,"")</f>
        <v/>
      </c>
      <c r="AG1997" s="186" t="str">
        <f>IF(C1997="","",IF(AND(COUNTIFS($J$18:J1997,J1997)=1,C1997&lt;&gt;""),1,""))</f>
        <v/>
      </c>
      <c r="AH1997" s="186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214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35</v>
      </c>
      <c r="B1998" s="179">
        <v>2021</v>
      </c>
      <c r="C1998" s="179">
        <v>1</v>
      </c>
      <c r="D1998" s="39" t="str">
        <f t="shared" si="479"/>
        <v>Q4</v>
      </c>
      <c r="E1998" s="13" t="s">
        <v>170</v>
      </c>
      <c r="F1998" s="13" t="s">
        <v>170</v>
      </c>
      <c r="G1998" s="179" t="s">
        <v>170</v>
      </c>
      <c r="H1998" s="191"/>
      <c r="I1998" s="39" t="str">
        <f t="shared" si="482"/>
        <v>Cancel</v>
      </c>
      <c r="J1998" s="191" t="s">
        <v>1978</v>
      </c>
      <c r="K1998" s="191" t="s">
        <v>1979</v>
      </c>
      <c r="L1998" s="17" t="s">
        <v>54</v>
      </c>
      <c r="M1998" s="13" t="s">
        <v>46</v>
      </c>
      <c r="N1998" s="13">
        <v>1</v>
      </c>
      <c r="O1998" s="13"/>
      <c r="P1998" s="39" t="str">
        <f t="shared" si="483"/>
        <v>MAIN UNIT</v>
      </c>
      <c r="Q1998" s="13" t="s">
        <v>55</v>
      </c>
      <c r="R1998" s="13" t="s">
        <v>48</v>
      </c>
      <c r="S1998" s="13" t="s">
        <v>36</v>
      </c>
      <c r="T1998" s="13" t="s">
        <v>64</v>
      </c>
      <c r="U1998" s="13" t="s">
        <v>65</v>
      </c>
      <c r="V1998" s="13" t="s">
        <v>98</v>
      </c>
      <c r="W1998" s="13" t="s">
        <v>95</v>
      </c>
      <c r="X1998" s="192">
        <v>9300000</v>
      </c>
      <c r="Y1998" s="196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85">
        <f t="shared" si="485"/>
        <v>78120.000000000015</v>
      </c>
      <c r="AD1998" s="141">
        <v>0.12</v>
      </c>
      <c r="AE1998" s="186">
        <f t="shared" si="486"/>
        <v>1</v>
      </c>
      <c r="AF1998" s="186">
        <f>IF(AND(COUNTIFS($J$18:J1998,J1998)=1,AE1998=1),1,"")</f>
        <v>1</v>
      </c>
      <c r="AG1998" s="186">
        <f>IF(C1998="","",IF(AND(COUNTIFS($J$18:J1998,J1998)=1,C1998&lt;&gt;""),1,""))</f>
        <v>1</v>
      </c>
      <c r="AH1998" s="186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214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35</v>
      </c>
      <c r="B1999" s="179">
        <v>2021</v>
      </c>
      <c r="C1999" s="179">
        <v>3</v>
      </c>
      <c r="D1999" s="39" t="str">
        <f t="shared" si="479"/>
        <v>Q4</v>
      </c>
      <c r="E1999" s="13" t="s">
        <v>170</v>
      </c>
      <c r="F1999" s="13" t="s">
        <v>170</v>
      </c>
      <c r="G1999" s="179" t="s">
        <v>170</v>
      </c>
      <c r="H1999" s="191"/>
      <c r="I1999" s="39" t="str">
        <f t="shared" si="482"/>
        <v>Cancel</v>
      </c>
      <c r="J1999" s="191" t="s">
        <v>1600</v>
      </c>
      <c r="K1999" s="191" t="s">
        <v>1190</v>
      </c>
      <c r="L1999" s="17" t="s">
        <v>78</v>
      </c>
      <c r="M1999" s="13" t="s">
        <v>46</v>
      </c>
      <c r="N1999" s="13">
        <v>1</v>
      </c>
      <c r="O1999" s="13"/>
      <c r="P1999" s="39" t="str">
        <f t="shared" si="483"/>
        <v>MAIN UNIT</v>
      </c>
      <c r="Q1999" s="13" t="s">
        <v>47</v>
      </c>
      <c r="R1999" s="13" t="s">
        <v>48</v>
      </c>
      <c r="S1999" s="13" t="s">
        <v>36</v>
      </c>
      <c r="T1999" s="13" t="s">
        <v>64</v>
      </c>
      <c r="U1999" s="13" t="s">
        <v>65</v>
      </c>
      <c r="V1999" s="13" t="s">
        <v>622</v>
      </c>
      <c r="W1999" s="13" t="s">
        <v>95</v>
      </c>
      <c r="X1999" s="192">
        <v>10900000</v>
      </c>
      <c r="Y1999" s="196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85">
        <f t="shared" si="485"/>
        <v>58672.411</v>
      </c>
      <c r="AD1999" s="141">
        <v>9.1700000000000004E-2</v>
      </c>
      <c r="AE1999" s="186">
        <f t="shared" si="486"/>
        <v>0</v>
      </c>
      <c r="AF1999" s="186" t="str">
        <f>IF(AND(COUNTIFS($J$18:J1999,J1999)=1,AE1999=1),1,"")</f>
        <v/>
      </c>
      <c r="AG1999" s="186" t="str">
        <f>IF(C1999="","",IF(AND(COUNTIFS($J$18:J1999,J1999)=1,C1999&lt;&gt;""),1,""))</f>
        <v/>
      </c>
      <c r="AH1999" s="186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214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35</v>
      </c>
      <c r="B2000" s="179">
        <v>2021</v>
      </c>
      <c r="C2000" s="179">
        <v>3</v>
      </c>
      <c r="D2000" s="39" t="str">
        <f t="shared" si="479"/>
        <v>Q4</v>
      </c>
      <c r="E2000" s="13" t="s">
        <v>170</v>
      </c>
      <c r="F2000" s="13" t="s">
        <v>170</v>
      </c>
      <c r="G2000" s="179" t="s">
        <v>170</v>
      </c>
      <c r="H2000" s="191"/>
      <c r="I2000" s="39" t="str">
        <f t="shared" si="482"/>
        <v>Cancel</v>
      </c>
      <c r="J2000" s="191" t="s">
        <v>1600</v>
      </c>
      <c r="K2000" s="191" t="s">
        <v>1190</v>
      </c>
      <c r="L2000" s="17" t="s">
        <v>78</v>
      </c>
      <c r="M2000" s="13" t="s">
        <v>46</v>
      </c>
      <c r="N2000" s="13">
        <v>1</v>
      </c>
      <c r="O2000" s="13"/>
      <c r="P2000" s="39" t="str">
        <f t="shared" si="483"/>
        <v>MAIN UNIT</v>
      </c>
      <c r="Q2000" s="13" t="s">
        <v>47</v>
      </c>
      <c r="R2000" s="13" t="s">
        <v>48</v>
      </c>
      <c r="S2000" s="13" t="s">
        <v>36</v>
      </c>
      <c r="T2000" s="13" t="s">
        <v>64</v>
      </c>
      <c r="U2000" s="13" t="s">
        <v>65</v>
      </c>
      <c r="V2000" s="13" t="s">
        <v>622</v>
      </c>
      <c r="W2000" s="13" t="s">
        <v>95</v>
      </c>
      <c r="X2000" s="192">
        <v>10900000</v>
      </c>
      <c r="Y2000" s="196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85">
        <f t="shared" si="485"/>
        <v>58672.411</v>
      </c>
      <c r="AD2000" s="141">
        <v>9.1700000000000004E-2</v>
      </c>
      <c r="AE2000" s="186">
        <f t="shared" si="486"/>
        <v>0</v>
      </c>
      <c r="AF2000" s="186" t="str">
        <f>IF(AND(COUNTIFS($J$18:J2000,J2000)=1,AE2000=1),1,"")</f>
        <v/>
      </c>
      <c r="AG2000" s="186" t="str">
        <f>IF(C2000="","",IF(AND(COUNTIFS($J$18:J2000,J2000)=1,C2000&lt;&gt;""),1,""))</f>
        <v/>
      </c>
      <c r="AH2000" s="186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214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35</v>
      </c>
      <c r="B2001" s="179">
        <v>2021</v>
      </c>
      <c r="C2001" s="179">
        <v>3</v>
      </c>
      <c r="D2001" s="39" t="str">
        <f t="shared" si="479"/>
        <v>Q4</v>
      </c>
      <c r="E2001" s="13" t="s">
        <v>170</v>
      </c>
      <c r="F2001" s="13" t="s">
        <v>170</v>
      </c>
      <c r="G2001" s="179" t="s">
        <v>170</v>
      </c>
      <c r="H2001" s="191"/>
      <c r="I2001" s="39" t="str">
        <f t="shared" si="482"/>
        <v>Cancel</v>
      </c>
      <c r="J2001" s="191" t="s">
        <v>1600</v>
      </c>
      <c r="K2001" s="191" t="s">
        <v>1190</v>
      </c>
      <c r="L2001" s="17" t="s">
        <v>78</v>
      </c>
      <c r="M2001" s="13" t="s">
        <v>46</v>
      </c>
      <c r="N2001" s="13">
        <v>1</v>
      </c>
      <c r="O2001" s="13"/>
      <c r="P2001" s="39" t="str">
        <f t="shared" si="483"/>
        <v>MAIN UNIT</v>
      </c>
      <c r="Q2001" s="13" t="s">
        <v>47</v>
      </c>
      <c r="R2001" s="13" t="s">
        <v>48</v>
      </c>
      <c r="S2001" s="13" t="s">
        <v>36</v>
      </c>
      <c r="T2001" s="13" t="s">
        <v>64</v>
      </c>
      <c r="U2001" s="13" t="s">
        <v>65</v>
      </c>
      <c r="V2001" s="13" t="s">
        <v>622</v>
      </c>
      <c r="W2001" s="13" t="s">
        <v>95</v>
      </c>
      <c r="X2001" s="192">
        <v>10900000</v>
      </c>
      <c r="Y2001" s="196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85">
        <f t="shared" si="485"/>
        <v>58672.411</v>
      </c>
      <c r="AD2001" s="141">
        <v>9.1700000000000004E-2</v>
      </c>
      <c r="AE2001" s="186">
        <f t="shared" si="486"/>
        <v>0</v>
      </c>
      <c r="AF2001" s="186" t="str">
        <f>IF(AND(COUNTIFS($J$18:J2001,J2001)=1,AE2001=1),1,"")</f>
        <v/>
      </c>
      <c r="AG2001" s="186" t="str">
        <f>IF(C2001="","",IF(AND(COUNTIFS($J$18:J2001,J2001)=1,C2001&lt;&gt;""),1,""))</f>
        <v/>
      </c>
      <c r="AH2001" s="186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214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35</v>
      </c>
      <c r="B2002" s="179">
        <v>2021</v>
      </c>
      <c r="C2002" s="179">
        <v>3</v>
      </c>
      <c r="D2002" s="39" t="str">
        <f t="shared" si="479"/>
        <v>Q4</v>
      </c>
      <c r="E2002" s="13" t="s">
        <v>170</v>
      </c>
      <c r="F2002" s="13" t="s">
        <v>170</v>
      </c>
      <c r="G2002" s="179" t="s">
        <v>170</v>
      </c>
      <c r="H2002" s="191"/>
      <c r="I2002" s="39" t="str">
        <f t="shared" si="482"/>
        <v>Cancel</v>
      </c>
      <c r="J2002" s="191" t="s">
        <v>1600</v>
      </c>
      <c r="K2002" s="191" t="s">
        <v>1190</v>
      </c>
      <c r="L2002" s="17" t="s">
        <v>78</v>
      </c>
      <c r="M2002" s="13" t="s">
        <v>46</v>
      </c>
      <c r="N2002" s="13">
        <v>1</v>
      </c>
      <c r="O2002" s="13"/>
      <c r="P2002" s="39" t="str">
        <f t="shared" si="483"/>
        <v>MAIN UNIT</v>
      </c>
      <c r="Q2002" s="13" t="s">
        <v>47</v>
      </c>
      <c r="R2002" s="13" t="s">
        <v>48</v>
      </c>
      <c r="S2002" s="13" t="s">
        <v>36</v>
      </c>
      <c r="T2002" s="13" t="s">
        <v>64</v>
      </c>
      <c r="U2002" s="13" t="s">
        <v>65</v>
      </c>
      <c r="V2002" s="13" t="s">
        <v>622</v>
      </c>
      <c r="W2002" s="13" t="s">
        <v>95</v>
      </c>
      <c r="X2002" s="192">
        <v>10900000</v>
      </c>
      <c r="Y2002" s="196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85">
        <f t="shared" si="485"/>
        <v>58672.411</v>
      </c>
      <c r="AD2002" s="141">
        <v>9.1700000000000004E-2</v>
      </c>
      <c r="AE2002" s="186">
        <f t="shared" si="486"/>
        <v>0</v>
      </c>
      <c r="AF2002" s="186" t="str">
        <f>IF(AND(COUNTIFS($J$18:J2002,J2002)=1,AE2002=1),1,"")</f>
        <v/>
      </c>
      <c r="AG2002" s="186" t="str">
        <f>IF(C2002="","",IF(AND(COUNTIFS($J$18:J2002,J2002)=1,C2002&lt;&gt;""),1,""))</f>
        <v/>
      </c>
      <c r="AH2002" s="186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214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35</v>
      </c>
      <c r="B2003" s="179">
        <v>2021</v>
      </c>
      <c r="C2003" s="179">
        <v>3</v>
      </c>
      <c r="D2003" s="39" t="str">
        <f t="shared" si="479"/>
        <v>Q4</v>
      </c>
      <c r="E2003" s="13" t="s">
        <v>170</v>
      </c>
      <c r="F2003" s="13" t="s">
        <v>170</v>
      </c>
      <c r="G2003" s="179" t="s">
        <v>1530</v>
      </c>
      <c r="H2003" s="191"/>
      <c r="I2003" s="39" t="str">
        <f t="shared" si="482"/>
        <v>Cancel</v>
      </c>
      <c r="J2003" s="191" t="s">
        <v>1980</v>
      </c>
      <c r="K2003" s="191" t="s">
        <v>909</v>
      </c>
      <c r="L2003" s="17" t="s">
        <v>78</v>
      </c>
      <c r="M2003" s="13" t="s">
        <v>46</v>
      </c>
      <c r="N2003" s="13">
        <v>1</v>
      </c>
      <c r="O2003" s="13"/>
      <c r="P2003" s="39" t="str">
        <f t="shared" si="483"/>
        <v>MAIN UNIT</v>
      </c>
      <c r="Q2003" s="13" t="s">
        <v>47</v>
      </c>
      <c r="R2003" s="13" t="s">
        <v>48</v>
      </c>
      <c r="S2003" s="13" t="s">
        <v>36</v>
      </c>
      <c r="T2003" s="13" t="s">
        <v>64</v>
      </c>
      <c r="U2003" s="13" t="s">
        <v>65</v>
      </c>
      <c r="V2003" s="13" t="s">
        <v>118</v>
      </c>
      <c r="W2003" s="13" t="s">
        <v>95</v>
      </c>
      <c r="X2003" s="192">
        <v>16165000</v>
      </c>
      <c r="Y2003" s="196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85">
        <f t="shared" si="485"/>
        <v>139859.57999999999</v>
      </c>
      <c r="AD2003" s="141">
        <v>0.12</v>
      </c>
      <c r="AE2003" s="186">
        <f t="shared" si="486"/>
        <v>0</v>
      </c>
      <c r="AF2003" s="186" t="str">
        <f>IF(AND(COUNTIFS($J$18:J2003,J2003)=1,AE2003=1),1,"")</f>
        <v/>
      </c>
      <c r="AG2003" s="186">
        <f>IF(C2003="","",IF(AND(COUNTIFS($J$18:J2003,J2003)=1,C2003&lt;&gt;""),1,""))</f>
        <v>1</v>
      </c>
      <c r="AH2003" s="186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214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35</v>
      </c>
      <c r="B2004" s="179">
        <v>2021</v>
      </c>
      <c r="C2004" s="179">
        <v>3</v>
      </c>
      <c r="D2004" s="39" t="str">
        <f t="shared" si="479"/>
        <v>Q4</v>
      </c>
      <c r="E2004" s="13" t="s">
        <v>170</v>
      </c>
      <c r="F2004" s="13" t="s">
        <v>170</v>
      </c>
      <c r="G2004" s="179" t="s">
        <v>1530</v>
      </c>
      <c r="H2004" s="191"/>
      <c r="I2004" s="39" t="str">
        <f t="shared" si="482"/>
        <v>Cancel</v>
      </c>
      <c r="J2004" s="191" t="s">
        <v>1980</v>
      </c>
      <c r="K2004" s="191" t="s">
        <v>909</v>
      </c>
      <c r="L2004" s="17" t="s">
        <v>78</v>
      </c>
      <c r="M2004" s="13" t="s">
        <v>46</v>
      </c>
      <c r="N2004" s="13">
        <v>1</v>
      </c>
      <c r="O2004" s="13"/>
      <c r="P2004" s="39" t="str">
        <f t="shared" si="483"/>
        <v>MAIN UNIT</v>
      </c>
      <c r="Q2004" s="13" t="s">
        <v>47</v>
      </c>
      <c r="R2004" s="13" t="s">
        <v>48</v>
      </c>
      <c r="S2004" s="13" t="s">
        <v>36</v>
      </c>
      <c r="T2004" s="13" t="s">
        <v>64</v>
      </c>
      <c r="U2004" s="13" t="s">
        <v>65</v>
      </c>
      <c r="V2004" s="13" t="s">
        <v>118</v>
      </c>
      <c r="W2004" s="13" t="s">
        <v>95</v>
      </c>
      <c r="X2004" s="192">
        <v>16165000</v>
      </c>
      <c r="Y2004" s="196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85">
        <f t="shared" si="485"/>
        <v>139859.57999999999</v>
      </c>
      <c r="AD2004" s="141">
        <v>0.12</v>
      </c>
      <c r="AE2004" s="186">
        <f t="shared" si="486"/>
        <v>0</v>
      </c>
      <c r="AF2004" s="186" t="str">
        <f>IF(AND(COUNTIFS($J$18:J2004,J2004)=1,AE2004=1),1,"")</f>
        <v/>
      </c>
      <c r="AG2004" s="186" t="str">
        <f>IF(C2004="","",IF(AND(COUNTIFS($J$18:J2004,J2004)=1,C2004&lt;&gt;""),1,""))</f>
        <v/>
      </c>
      <c r="AH2004" s="186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214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35</v>
      </c>
      <c r="B2005" s="179">
        <v>2021</v>
      </c>
      <c r="C2005" s="179">
        <v>3</v>
      </c>
      <c r="D2005" s="39" t="str">
        <f t="shared" si="479"/>
        <v>Q4</v>
      </c>
      <c r="E2005" s="13" t="s">
        <v>170</v>
      </c>
      <c r="F2005" s="13" t="s">
        <v>170</v>
      </c>
      <c r="G2005" s="179" t="s">
        <v>1530</v>
      </c>
      <c r="H2005" s="191"/>
      <c r="I2005" s="39" t="str">
        <f t="shared" si="482"/>
        <v>Cancel</v>
      </c>
      <c r="J2005" s="191" t="s">
        <v>1980</v>
      </c>
      <c r="K2005" s="191" t="s">
        <v>909</v>
      </c>
      <c r="L2005" s="17" t="s">
        <v>78</v>
      </c>
      <c r="M2005" s="13" t="s">
        <v>46</v>
      </c>
      <c r="N2005" s="13">
        <v>1</v>
      </c>
      <c r="O2005" s="13"/>
      <c r="P2005" s="39" t="str">
        <f t="shared" si="483"/>
        <v>MAIN UNIT</v>
      </c>
      <c r="Q2005" s="13" t="s">
        <v>47</v>
      </c>
      <c r="R2005" s="13" t="s">
        <v>48</v>
      </c>
      <c r="S2005" s="13" t="s">
        <v>36</v>
      </c>
      <c r="T2005" s="13" t="s">
        <v>64</v>
      </c>
      <c r="U2005" s="13" t="s">
        <v>65</v>
      </c>
      <c r="V2005" s="13" t="s">
        <v>118</v>
      </c>
      <c r="W2005" s="13" t="s">
        <v>95</v>
      </c>
      <c r="X2005" s="192">
        <v>16165000</v>
      </c>
      <c r="Y2005" s="196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85">
        <f t="shared" si="485"/>
        <v>139859.57999999999</v>
      </c>
      <c r="AD2005" s="141">
        <v>0.12</v>
      </c>
      <c r="AE2005" s="186">
        <f t="shared" si="486"/>
        <v>0</v>
      </c>
      <c r="AF2005" s="186" t="str">
        <f>IF(AND(COUNTIFS($J$18:J2005,J2005)=1,AE2005=1),1,"")</f>
        <v/>
      </c>
      <c r="AG2005" s="186" t="str">
        <f>IF(C2005="","",IF(AND(COUNTIFS($J$18:J2005,J2005)=1,C2005&lt;&gt;""),1,""))</f>
        <v/>
      </c>
      <c r="AH2005" s="186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214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35</v>
      </c>
      <c r="B2006" s="179">
        <v>2021</v>
      </c>
      <c r="C2006" s="179">
        <v>3</v>
      </c>
      <c r="D2006" s="39" t="str">
        <f t="shared" si="479"/>
        <v>Q4</v>
      </c>
      <c r="E2006" s="13" t="s">
        <v>170</v>
      </c>
      <c r="F2006" s="13" t="s">
        <v>170</v>
      </c>
      <c r="G2006" s="179" t="s">
        <v>1530</v>
      </c>
      <c r="H2006" s="191"/>
      <c r="I2006" s="39" t="str">
        <f t="shared" si="482"/>
        <v>Cancel</v>
      </c>
      <c r="J2006" s="191" t="s">
        <v>1980</v>
      </c>
      <c r="K2006" s="191" t="s">
        <v>909</v>
      </c>
      <c r="L2006" s="17" t="s">
        <v>78</v>
      </c>
      <c r="M2006" s="13" t="s">
        <v>46</v>
      </c>
      <c r="N2006" s="13">
        <v>1</v>
      </c>
      <c r="O2006" s="13"/>
      <c r="P2006" s="39" t="str">
        <f t="shared" si="483"/>
        <v>MAIN UNIT</v>
      </c>
      <c r="Q2006" s="13" t="s">
        <v>47</v>
      </c>
      <c r="R2006" s="13" t="s">
        <v>48</v>
      </c>
      <c r="S2006" s="13" t="s">
        <v>36</v>
      </c>
      <c r="T2006" s="13" t="s">
        <v>64</v>
      </c>
      <c r="U2006" s="13" t="s">
        <v>65</v>
      </c>
      <c r="V2006" s="13" t="s">
        <v>118</v>
      </c>
      <c r="W2006" s="13" t="s">
        <v>95</v>
      </c>
      <c r="X2006" s="192">
        <v>16165000</v>
      </c>
      <c r="Y2006" s="196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85">
        <f t="shared" si="485"/>
        <v>139859.57999999999</v>
      </c>
      <c r="AD2006" s="141">
        <v>0.12</v>
      </c>
      <c r="AE2006" s="186">
        <f t="shared" si="486"/>
        <v>0</v>
      </c>
      <c r="AF2006" s="186" t="str">
        <f>IF(AND(COUNTIFS($J$18:J2006,J2006)=1,AE2006=1),1,"")</f>
        <v/>
      </c>
      <c r="AG2006" s="186" t="str">
        <f>IF(C2006="","",IF(AND(COUNTIFS($J$18:J2006,J2006)=1,C2006&lt;&gt;""),1,""))</f>
        <v/>
      </c>
      <c r="AH2006" s="186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214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35</v>
      </c>
      <c r="B2007" s="179">
        <v>2021</v>
      </c>
      <c r="C2007" s="179">
        <v>3</v>
      </c>
      <c r="D2007" s="39" t="str">
        <f t="shared" si="479"/>
        <v>Q4</v>
      </c>
      <c r="E2007" s="13" t="s">
        <v>170</v>
      </c>
      <c r="F2007" s="13" t="s">
        <v>170</v>
      </c>
      <c r="G2007" s="179" t="s">
        <v>170</v>
      </c>
      <c r="H2007" s="191"/>
      <c r="I2007" s="39" t="str">
        <f t="shared" si="482"/>
        <v>Cancel</v>
      </c>
      <c r="J2007" s="191" t="s">
        <v>1981</v>
      </c>
      <c r="K2007" s="191" t="s">
        <v>1782</v>
      </c>
      <c r="L2007" s="17" t="s">
        <v>78</v>
      </c>
      <c r="M2007" s="13" t="s">
        <v>46</v>
      </c>
      <c r="N2007" s="13">
        <v>1</v>
      </c>
      <c r="O2007" s="13"/>
      <c r="P2007" s="39" t="str">
        <f t="shared" si="483"/>
        <v>MAIN UNIT</v>
      </c>
      <c r="Q2007" s="13" t="s">
        <v>55</v>
      </c>
      <c r="R2007" s="13" t="s">
        <v>48</v>
      </c>
      <c r="S2007" s="13" t="s">
        <v>36</v>
      </c>
      <c r="T2007" s="13" t="s">
        <v>64</v>
      </c>
      <c r="U2007" s="13" t="s">
        <v>65</v>
      </c>
      <c r="V2007" s="13" t="s">
        <v>113</v>
      </c>
      <c r="W2007" s="13" t="s">
        <v>95</v>
      </c>
      <c r="X2007" s="192">
        <v>14645000</v>
      </c>
      <c r="Y2007" s="196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85">
        <f t="shared" si="485"/>
        <v>103159.37999999999</v>
      </c>
      <c r="AD2007" s="141">
        <v>0.12</v>
      </c>
      <c r="AE2007" s="186">
        <f t="shared" si="486"/>
        <v>1</v>
      </c>
      <c r="AF2007" s="186">
        <f>IF(AND(COUNTIFS($J$18:J2007,J2007)=1,AE2007=1),1,"")</f>
        <v>1</v>
      </c>
      <c r="AG2007" s="186">
        <f>IF(C2007="","",IF(AND(COUNTIFS($J$18:J2007,J2007)=1,C2007&lt;&gt;""),1,""))</f>
        <v>1</v>
      </c>
      <c r="AH2007" s="186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214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35</v>
      </c>
      <c r="B2008" s="179">
        <v>2021</v>
      </c>
      <c r="C2008" s="179">
        <v>3</v>
      </c>
      <c r="D2008" s="39" t="str">
        <f t="shared" si="479"/>
        <v>Q4</v>
      </c>
      <c r="E2008" s="13" t="s">
        <v>170</v>
      </c>
      <c r="F2008" s="13" t="s">
        <v>170</v>
      </c>
      <c r="G2008" s="179" t="s">
        <v>170</v>
      </c>
      <c r="H2008" s="191"/>
      <c r="I2008" s="39" t="str">
        <f t="shared" si="482"/>
        <v>Cancel</v>
      </c>
      <c r="J2008" s="191" t="s">
        <v>1981</v>
      </c>
      <c r="K2008" s="191" t="s">
        <v>1782</v>
      </c>
      <c r="L2008" s="17" t="s">
        <v>78</v>
      </c>
      <c r="M2008" s="13" t="s">
        <v>46</v>
      </c>
      <c r="N2008" s="13">
        <v>1</v>
      </c>
      <c r="O2008" s="13"/>
      <c r="P2008" s="39" t="str">
        <f t="shared" si="483"/>
        <v>MAIN UNIT</v>
      </c>
      <c r="Q2008" s="13" t="s">
        <v>55</v>
      </c>
      <c r="R2008" s="13" t="s">
        <v>48</v>
      </c>
      <c r="S2008" s="13" t="s">
        <v>36</v>
      </c>
      <c r="T2008" s="13" t="s">
        <v>64</v>
      </c>
      <c r="U2008" s="13" t="s">
        <v>65</v>
      </c>
      <c r="V2008" s="13" t="s">
        <v>113</v>
      </c>
      <c r="W2008" s="13" t="s">
        <v>95</v>
      </c>
      <c r="X2008" s="192">
        <v>14645000</v>
      </c>
      <c r="Y2008" s="196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85">
        <f t="shared" si="485"/>
        <v>103159.37999999999</v>
      </c>
      <c r="AD2008" s="141">
        <v>0.12</v>
      </c>
      <c r="AE2008" s="186">
        <f t="shared" si="486"/>
        <v>1</v>
      </c>
      <c r="AF2008" s="186" t="str">
        <f>IF(AND(COUNTIFS($J$18:J2008,J2008)=1,AE2008=1),1,"")</f>
        <v/>
      </c>
      <c r="AG2008" s="186" t="str">
        <f>IF(C2008="","",IF(AND(COUNTIFS($J$18:J2008,J2008)=1,C2008&lt;&gt;""),1,""))</f>
        <v/>
      </c>
      <c r="AH2008" s="186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214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35</v>
      </c>
      <c r="B2009" s="179">
        <v>2021</v>
      </c>
      <c r="C2009" s="179">
        <v>3</v>
      </c>
      <c r="D2009" s="39" t="str">
        <f t="shared" si="479"/>
        <v>Q4</v>
      </c>
      <c r="E2009" s="13" t="s">
        <v>170</v>
      </c>
      <c r="F2009" s="13" t="s">
        <v>170</v>
      </c>
      <c r="G2009" s="179" t="s">
        <v>170</v>
      </c>
      <c r="H2009" s="191"/>
      <c r="I2009" s="39" t="str">
        <f t="shared" si="482"/>
        <v>Cancel</v>
      </c>
      <c r="J2009" s="191" t="s">
        <v>1981</v>
      </c>
      <c r="K2009" s="191" t="s">
        <v>1782</v>
      </c>
      <c r="L2009" s="17" t="s">
        <v>78</v>
      </c>
      <c r="M2009" s="13" t="s">
        <v>46</v>
      </c>
      <c r="N2009" s="13">
        <v>1</v>
      </c>
      <c r="O2009" s="13"/>
      <c r="P2009" s="39" t="str">
        <f t="shared" si="483"/>
        <v>MAIN UNIT</v>
      </c>
      <c r="Q2009" s="13" t="s">
        <v>55</v>
      </c>
      <c r="R2009" s="13" t="s">
        <v>48</v>
      </c>
      <c r="S2009" s="13" t="s">
        <v>36</v>
      </c>
      <c r="T2009" s="13" t="s">
        <v>64</v>
      </c>
      <c r="U2009" s="13" t="s">
        <v>65</v>
      </c>
      <c r="V2009" s="13" t="s">
        <v>113</v>
      </c>
      <c r="W2009" s="13" t="s">
        <v>95</v>
      </c>
      <c r="X2009" s="192">
        <v>14645000</v>
      </c>
      <c r="Y2009" s="196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85">
        <f t="shared" si="485"/>
        <v>103159.37999999999</v>
      </c>
      <c r="AD2009" s="141">
        <v>0.12</v>
      </c>
      <c r="AE2009" s="186">
        <f t="shared" si="486"/>
        <v>1</v>
      </c>
      <c r="AF2009" s="186" t="str">
        <f>IF(AND(COUNTIFS($J$18:J2009,J2009)=1,AE2009=1),1,"")</f>
        <v/>
      </c>
      <c r="AG2009" s="186" t="str">
        <f>IF(C2009="","",IF(AND(COUNTIFS($J$18:J2009,J2009)=1,C2009&lt;&gt;""),1,""))</f>
        <v/>
      </c>
      <c r="AH2009" s="186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214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35</v>
      </c>
      <c r="B2010" s="179">
        <v>2021</v>
      </c>
      <c r="C2010" s="179">
        <v>3</v>
      </c>
      <c r="D2010" s="39" t="str">
        <f t="shared" si="479"/>
        <v>Q4</v>
      </c>
      <c r="E2010" s="13" t="s">
        <v>170</v>
      </c>
      <c r="F2010" s="13" t="s">
        <v>170</v>
      </c>
      <c r="G2010" s="179" t="s">
        <v>170</v>
      </c>
      <c r="H2010" s="191"/>
      <c r="I2010" s="39" t="str">
        <f t="shared" si="482"/>
        <v>Cancel</v>
      </c>
      <c r="J2010" s="191" t="s">
        <v>1981</v>
      </c>
      <c r="K2010" s="191" t="s">
        <v>1782</v>
      </c>
      <c r="L2010" s="17" t="s">
        <v>78</v>
      </c>
      <c r="M2010" s="13" t="s">
        <v>46</v>
      </c>
      <c r="N2010" s="13">
        <v>1</v>
      </c>
      <c r="O2010" s="13"/>
      <c r="P2010" s="39" t="str">
        <f t="shared" si="483"/>
        <v>MAIN UNIT</v>
      </c>
      <c r="Q2010" s="13" t="s">
        <v>55</v>
      </c>
      <c r="R2010" s="13" t="s">
        <v>48</v>
      </c>
      <c r="S2010" s="13" t="s">
        <v>36</v>
      </c>
      <c r="T2010" s="13" t="s">
        <v>64</v>
      </c>
      <c r="U2010" s="13" t="s">
        <v>65</v>
      </c>
      <c r="V2010" s="13" t="s">
        <v>113</v>
      </c>
      <c r="W2010" s="13" t="s">
        <v>95</v>
      </c>
      <c r="X2010" s="192">
        <v>14645000</v>
      </c>
      <c r="Y2010" s="196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85">
        <f t="shared" si="485"/>
        <v>103159.37999999999</v>
      </c>
      <c r="AD2010" s="141">
        <v>0.12</v>
      </c>
      <c r="AE2010" s="186">
        <f t="shared" si="486"/>
        <v>1</v>
      </c>
      <c r="AF2010" s="186" t="str">
        <f>IF(AND(COUNTIFS($J$18:J2010,J2010)=1,AE2010=1),1,"")</f>
        <v/>
      </c>
      <c r="AG2010" s="186" t="str">
        <f>IF(C2010="","",IF(AND(COUNTIFS($J$18:J2010,J2010)=1,C2010&lt;&gt;""),1,""))</f>
        <v/>
      </c>
      <c r="AH2010" s="186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214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35</v>
      </c>
      <c r="B2011" s="179">
        <v>2021</v>
      </c>
      <c r="C2011" s="179">
        <v>3</v>
      </c>
      <c r="D2011" s="39" t="str">
        <f t="shared" si="479"/>
        <v>Q4</v>
      </c>
      <c r="E2011" s="13" t="s">
        <v>170</v>
      </c>
      <c r="F2011" s="13" t="s">
        <v>170</v>
      </c>
      <c r="G2011" s="179" t="s">
        <v>170</v>
      </c>
      <c r="H2011" s="191"/>
      <c r="I2011" s="39" t="str">
        <f t="shared" si="482"/>
        <v>Cancel</v>
      </c>
      <c r="J2011" s="191" t="s">
        <v>1981</v>
      </c>
      <c r="K2011" s="191" t="s">
        <v>1782</v>
      </c>
      <c r="L2011" s="17" t="s">
        <v>78</v>
      </c>
      <c r="M2011" s="13" t="s">
        <v>46</v>
      </c>
      <c r="N2011" s="13">
        <v>1</v>
      </c>
      <c r="O2011" s="13"/>
      <c r="P2011" s="39" t="str">
        <f t="shared" si="483"/>
        <v>MAIN UNIT</v>
      </c>
      <c r="Q2011" s="13" t="s">
        <v>55</v>
      </c>
      <c r="R2011" s="13" t="s">
        <v>48</v>
      </c>
      <c r="S2011" s="13" t="s">
        <v>36</v>
      </c>
      <c r="T2011" s="13" t="s">
        <v>64</v>
      </c>
      <c r="U2011" s="13" t="s">
        <v>65</v>
      </c>
      <c r="V2011" s="13" t="s">
        <v>113</v>
      </c>
      <c r="W2011" s="13" t="s">
        <v>95</v>
      </c>
      <c r="X2011" s="192">
        <v>14645000</v>
      </c>
      <c r="Y2011" s="196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85">
        <f t="shared" si="485"/>
        <v>103159.37999999999</v>
      </c>
      <c r="AD2011" s="141">
        <v>0.12</v>
      </c>
      <c r="AE2011" s="186">
        <f t="shared" si="486"/>
        <v>1</v>
      </c>
      <c r="AF2011" s="186" t="str">
        <f>IF(AND(COUNTIFS($J$18:J2011,J2011)=1,AE2011=1),1,"")</f>
        <v/>
      </c>
      <c r="AG2011" s="186" t="str">
        <f>IF(C2011="","",IF(AND(COUNTIFS($J$18:J2011,J2011)=1,C2011&lt;&gt;""),1,""))</f>
        <v/>
      </c>
      <c r="AH2011" s="186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214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35</v>
      </c>
      <c r="B2012" s="179">
        <v>2021</v>
      </c>
      <c r="C2012" s="179">
        <v>3</v>
      </c>
      <c r="D2012" s="39" t="str">
        <f t="shared" si="479"/>
        <v>Q4</v>
      </c>
      <c r="E2012" s="13" t="s">
        <v>170</v>
      </c>
      <c r="F2012" s="13" t="s">
        <v>170</v>
      </c>
      <c r="G2012" s="179" t="s">
        <v>170</v>
      </c>
      <c r="H2012" s="191"/>
      <c r="I2012" s="39" t="str">
        <f t="shared" si="482"/>
        <v>Cancel</v>
      </c>
      <c r="J2012" s="191" t="s">
        <v>1981</v>
      </c>
      <c r="K2012" s="191" t="s">
        <v>1782</v>
      </c>
      <c r="L2012" s="17" t="s">
        <v>78</v>
      </c>
      <c r="M2012" s="13" t="s">
        <v>46</v>
      </c>
      <c r="N2012" s="13">
        <v>1</v>
      </c>
      <c r="O2012" s="13"/>
      <c r="P2012" s="39" t="str">
        <f t="shared" si="483"/>
        <v>MAIN UNIT</v>
      </c>
      <c r="Q2012" s="13" t="s">
        <v>55</v>
      </c>
      <c r="R2012" s="13" t="s">
        <v>48</v>
      </c>
      <c r="S2012" s="13" t="s">
        <v>36</v>
      </c>
      <c r="T2012" s="13" t="s">
        <v>64</v>
      </c>
      <c r="U2012" s="13" t="s">
        <v>65</v>
      </c>
      <c r="V2012" s="13" t="s">
        <v>113</v>
      </c>
      <c r="W2012" s="13" t="s">
        <v>95</v>
      </c>
      <c r="X2012" s="192">
        <v>14645000</v>
      </c>
      <c r="Y2012" s="196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85">
        <f t="shared" si="485"/>
        <v>103159.37999999999</v>
      </c>
      <c r="AD2012" s="141">
        <v>0.12</v>
      </c>
      <c r="AE2012" s="186">
        <f t="shared" si="486"/>
        <v>1</v>
      </c>
      <c r="AF2012" s="186" t="str">
        <f>IF(AND(COUNTIFS($J$18:J2012,J2012)=1,AE2012=1),1,"")</f>
        <v/>
      </c>
      <c r="AG2012" s="186" t="str">
        <f>IF(C2012="","",IF(AND(COUNTIFS($J$18:J2012,J2012)=1,C2012&lt;&gt;""),1,""))</f>
        <v/>
      </c>
      <c r="AH2012" s="186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214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35</v>
      </c>
      <c r="B2013" s="179">
        <v>2021</v>
      </c>
      <c r="C2013" s="179">
        <v>3</v>
      </c>
      <c r="D2013" s="39" t="str">
        <f t="shared" si="479"/>
        <v>Q4</v>
      </c>
      <c r="E2013" s="13" t="s">
        <v>170</v>
      </c>
      <c r="F2013" s="13" t="s">
        <v>170</v>
      </c>
      <c r="G2013" s="179" t="s">
        <v>170</v>
      </c>
      <c r="H2013" s="191"/>
      <c r="I2013" s="39" t="str">
        <f t="shared" si="482"/>
        <v>Cancel</v>
      </c>
      <c r="J2013" s="191" t="s">
        <v>1981</v>
      </c>
      <c r="K2013" s="191" t="s">
        <v>1782</v>
      </c>
      <c r="L2013" s="17" t="s">
        <v>78</v>
      </c>
      <c r="M2013" s="13" t="s">
        <v>46</v>
      </c>
      <c r="N2013" s="13">
        <v>1</v>
      </c>
      <c r="O2013" s="13"/>
      <c r="P2013" s="39" t="str">
        <f t="shared" si="483"/>
        <v>MAIN UNIT</v>
      </c>
      <c r="Q2013" s="13" t="s">
        <v>55</v>
      </c>
      <c r="R2013" s="13" t="s">
        <v>48</v>
      </c>
      <c r="S2013" s="13" t="s">
        <v>36</v>
      </c>
      <c r="T2013" s="13" t="s">
        <v>64</v>
      </c>
      <c r="U2013" s="13" t="s">
        <v>65</v>
      </c>
      <c r="V2013" s="13" t="s">
        <v>113</v>
      </c>
      <c r="W2013" s="13" t="s">
        <v>95</v>
      </c>
      <c r="X2013" s="192">
        <v>14645000</v>
      </c>
      <c r="Y2013" s="196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85">
        <f t="shared" si="485"/>
        <v>103159.37999999999</v>
      </c>
      <c r="AD2013" s="141">
        <v>0.12</v>
      </c>
      <c r="AE2013" s="186">
        <f t="shared" si="486"/>
        <v>1</v>
      </c>
      <c r="AF2013" s="186" t="str">
        <f>IF(AND(COUNTIFS($J$18:J2013,J2013)=1,AE2013=1),1,"")</f>
        <v/>
      </c>
      <c r="AG2013" s="186" t="str">
        <f>IF(C2013="","",IF(AND(COUNTIFS($J$18:J2013,J2013)=1,C2013&lt;&gt;""),1,""))</f>
        <v/>
      </c>
      <c r="AH2013" s="186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214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35</v>
      </c>
      <c r="B2014" s="179">
        <v>2021</v>
      </c>
      <c r="C2014" s="179">
        <v>3</v>
      </c>
      <c r="D2014" s="39" t="str">
        <f t="shared" si="479"/>
        <v>Q4</v>
      </c>
      <c r="E2014" s="13" t="s">
        <v>170</v>
      </c>
      <c r="F2014" s="13" t="s">
        <v>170</v>
      </c>
      <c r="G2014" s="179" t="s">
        <v>170</v>
      </c>
      <c r="H2014" s="191"/>
      <c r="I2014" s="39" t="str">
        <f t="shared" si="482"/>
        <v>Cancel</v>
      </c>
      <c r="J2014" s="191" t="s">
        <v>1981</v>
      </c>
      <c r="K2014" s="191" t="s">
        <v>1782</v>
      </c>
      <c r="L2014" s="17" t="s">
        <v>78</v>
      </c>
      <c r="M2014" s="13" t="s">
        <v>46</v>
      </c>
      <c r="N2014" s="13">
        <v>1</v>
      </c>
      <c r="O2014" s="13"/>
      <c r="P2014" s="39" t="str">
        <f t="shared" si="483"/>
        <v>MAIN UNIT</v>
      </c>
      <c r="Q2014" s="13" t="s">
        <v>55</v>
      </c>
      <c r="R2014" s="13" t="s">
        <v>48</v>
      </c>
      <c r="S2014" s="13" t="s">
        <v>36</v>
      </c>
      <c r="T2014" s="13" t="s">
        <v>64</v>
      </c>
      <c r="U2014" s="13" t="s">
        <v>65</v>
      </c>
      <c r="V2014" s="13" t="s">
        <v>113</v>
      </c>
      <c r="W2014" s="13" t="s">
        <v>95</v>
      </c>
      <c r="X2014" s="192">
        <v>14645000</v>
      </c>
      <c r="Y2014" s="196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85">
        <f t="shared" si="485"/>
        <v>103159.37999999999</v>
      </c>
      <c r="AD2014" s="141">
        <v>0.12</v>
      </c>
      <c r="AE2014" s="186">
        <f t="shared" si="486"/>
        <v>1</v>
      </c>
      <c r="AF2014" s="186" t="str">
        <f>IF(AND(COUNTIFS($J$18:J2014,J2014)=1,AE2014=1),1,"")</f>
        <v/>
      </c>
      <c r="AG2014" s="186" t="str">
        <f>IF(C2014="","",IF(AND(COUNTIFS($J$18:J2014,J2014)=1,C2014&lt;&gt;""),1,""))</f>
        <v/>
      </c>
      <c r="AH2014" s="186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214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35</v>
      </c>
      <c r="B2015" s="179">
        <v>2021</v>
      </c>
      <c r="C2015" s="179">
        <v>3</v>
      </c>
      <c r="D2015" s="39" t="str">
        <f t="shared" si="479"/>
        <v>Q4</v>
      </c>
      <c r="E2015" s="13" t="s">
        <v>170</v>
      </c>
      <c r="F2015" s="13" t="s">
        <v>170</v>
      </c>
      <c r="G2015" s="179" t="s">
        <v>170</v>
      </c>
      <c r="H2015" s="191"/>
      <c r="I2015" s="39" t="str">
        <f t="shared" si="482"/>
        <v>Cancel</v>
      </c>
      <c r="J2015" s="191" t="s">
        <v>1981</v>
      </c>
      <c r="K2015" s="191" t="s">
        <v>1782</v>
      </c>
      <c r="L2015" s="17" t="s">
        <v>78</v>
      </c>
      <c r="M2015" s="13" t="s">
        <v>46</v>
      </c>
      <c r="N2015" s="13">
        <v>1</v>
      </c>
      <c r="O2015" s="13"/>
      <c r="P2015" s="39" t="str">
        <f t="shared" si="483"/>
        <v>MAIN UNIT</v>
      </c>
      <c r="Q2015" s="13" t="s">
        <v>55</v>
      </c>
      <c r="R2015" s="13" t="s">
        <v>48</v>
      </c>
      <c r="S2015" s="13" t="s">
        <v>36</v>
      </c>
      <c r="T2015" s="13" t="s">
        <v>64</v>
      </c>
      <c r="U2015" s="13" t="s">
        <v>65</v>
      </c>
      <c r="V2015" s="13" t="s">
        <v>113</v>
      </c>
      <c r="W2015" s="13" t="s">
        <v>95</v>
      </c>
      <c r="X2015" s="192">
        <v>14645000</v>
      </c>
      <c r="Y2015" s="196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85">
        <f t="shared" si="485"/>
        <v>103159.37999999999</v>
      </c>
      <c r="AD2015" s="141">
        <v>0.12</v>
      </c>
      <c r="AE2015" s="186">
        <f t="shared" si="486"/>
        <v>1</v>
      </c>
      <c r="AF2015" s="186" t="str">
        <f>IF(AND(COUNTIFS($J$18:J2015,J2015)=1,AE2015=1),1,"")</f>
        <v/>
      </c>
      <c r="AG2015" s="186" t="str">
        <f>IF(C2015="","",IF(AND(COUNTIFS($J$18:J2015,J2015)=1,C2015&lt;&gt;""),1,""))</f>
        <v/>
      </c>
      <c r="AH2015" s="186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214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35</v>
      </c>
      <c r="B2016" s="179">
        <v>2021</v>
      </c>
      <c r="C2016" s="179">
        <v>3</v>
      </c>
      <c r="D2016" s="39" t="str">
        <f t="shared" si="479"/>
        <v>Q4</v>
      </c>
      <c r="E2016" s="13" t="s">
        <v>170</v>
      </c>
      <c r="F2016" s="13" t="s">
        <v>170</v>
      </c>
      <c r="G2016" s="179" t="s">
        <v>170</v>
      </c>
      <c r="H2016" s="191"/>
      <c r="I2016" s="39" t="str">
        <f t="shared" si="482"/>
        <v>Cancel</v>
      </c>
      <c r="J2016" s="191" t="s">
        <v>1981</v>
      </c>
      <c r="K2016" s="191" t="s">
        <v>1782</v>
      </c>
      <c r="L2016" s="17" t="s">
        <v>78</v>
      </c>
      <c r="M2016" s="13" t="s">
        <v>46</v>
      </c>
      <c r="N2016" s="13">
        <v>1</v>
      </c>
      <c r="O2016" s="13"/>
      <c r="P2016" s="39" t="str">
        <f t="shared" si="483"/>
        <v>MAIN UNIT</v>
      </c>
      <c r="Q2016" s="13" t="s">
        <v>55</v>
      </c>
      <c r="R2016" s="13" t="s">
        <v>48</v>
      </c>
      <c r="S2016" s="13" t="s">
        <v>36</v>
      </c>
      <c r="T2016" s="13" t="s">
        <v>64</v>
      </c>
      <c r="U2016" s="13" t="s">
        <v>65</v>
      </c>
      <c r="V2016" s="13" t="s">
        <v>113</v>
      </c>
      <c r="W2016" s="13" t="s">
        <v>95</v>
      </c>
      <c r="X2016" s="192">
        <v>14645000</v>
      </c>
      <c r="Y2016" s="196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85">
        <f t="shared" si="485"/>
        <v>103159.37999999999</v>
      </c>
      <c r="AD2016" s="141">
        <v>0.12</v>
      </c>
      <c r="AE2016" s="186">
        <f t="shared" si="486"/>
        <v>1</v>
      </c>
      <c r="AF2016" s="186" t="str">
        <f>IF(AND(COUNTIFS($J$18:J2016,J2016)=1,AE2016=1),1,"")</f>
        <v/>
      </c>
      <c r="AG2016" s="186" t="str">
        <f>IF(C2016="","",IF(AND(COUNTIFS($J$18:J2016,J2016)=1,C2016&lt;&gt;""),1,""))</f>
        <v/>
      </c>
      <c r="AH2016" s="186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214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35</v>
      </c>
      <c r="B2017" s="179">
        <v>2021</v>
      </c>
      <c r="C2017" s="179">
        <v>3</v>
      </c>
      <c r="D2017" s="39" t="str">
        <f t="shared" si="479"/>
        <v>Q4</v>
      </c>
      <c r="E2017" s="13" t="s">
        <v>170</v>
      </c>
      <c r="F2017" s="13" t="s">
        <v>170</v>
      </c>
      <c r="G2017" s="179" t="s">
        <v>170</v>
      </c>
      <c r="H2017" s="191"/>
      <c r="I2017" s="39" t="str">
        <f t="shared" si="482"/>
        <v>Cancel</v>
      </c>
      <c r="J2017" s="191" t="s">
        <v>1981</v>
      </c>
      <c r="K2017" s="191" t="s">
        <v>1782</v>
      </c>
      <c r="L2017" s="17" t="s">
        <v>54</v>
      </c>
      <c r="M2017" s="13" t="s">
        <v>46</v>
      </c>
      <c r="N2017" s="13">
        <v>1</v>
      </c>
      <c r="O2017" s="13"/>
      <c r="P2017" s="39" t="str">
        <f t="shared" si="483"/>
        <v>MAIN UNIT</v>
      </c>
      <c r="Q2017" s="13" t="s">
        <v>55</v>
      </c>
      <c r="R2017" s="13" t="s">
        <v>48</v>
      </c>
      <c r="S2017" s="13" t="s">
        <v>36</v>
      </c>
      <c r="T2017" s="13" t="s">
        <v>64</v>
      </c>
      <c r="U2017" s="13" t="s">
        <v>65</v>
      </c>
      <c r="V2017" s="13" t="s">
        <v>113</v>
      </c>
      <c r="W2017" s="13" t="s">
        <v>95</v>
      </c>
      <c r="X2017" s="192">
        <v>8593800</v>
      </c>
      <c r="Y2017" s="196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85">
        <f t="shared" si="485"/>
        <v>60534.727199999994</v>
      </c>
      <c r="AD2017" s="141">
        <v>0.12</v>
      </c>
      <c r="AE2017" s="186">
        <f t="shared" si="486"/>
        <v>1</v>
      </c>
      <c r="AF2017" s="186" t="str">
        <f>IF(AND(COUNTIFS($J$18:J2017,J2017)=1,AE2017=1),1,"")</f>
        <v/>
      </c>
      <c r="AG2017" s="186" t="str">
        <f>IF(C2017="","",IF(AND(COUNTIFS($J$18:J2017,J2017)=1,C2017&lt;&gt;""),1,""))</f>
        <v/>
      </c>
      <c r="AH2017" s="186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214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35</v>
      </c>
      <c r="B2018" s="179">
        <v>2021</v>
      </c>
      <c r="C2018" s="179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170</v>
      </c>
      <c r="F2018" s="13" t="s">
        <v>170</v>
      </c>
      <c r="G2018" s="179" t="s">
        <v>170</v>
      </c>
      <c r="H2018" s="191"/>
      <c r="I2018" s="39" t="str">
        <f t="shared" si="482"/>
        <v>Cancel</v>
      </c>
      <c r="J2018" s="191" t="s">
        <v>1981</v>
      </c>
      <c r="K2018" s="191" t="s">
        <v>1782</v>
      </c>
      <c r="L2018" s="17" t="s">
        <v>54</v>
      </c>
      <c r="M2018" s="13" t="s">
        <v>46</v>
      </c>
      <c r="N2018" s="13">
        <v>1</v>
      </c>
      <c r="O2018" s="13"/>
      <c r="P2018" s="39" t="str">
        <f t="shared" si="483"/>
        <v>MAIN UNIT</v>
      </c>
      <c r="Q2018" s="13" t="s">
        <v>55</v>
      </c>
      <c r="R2018" s="13" t="s">
        <v>48</v>
      </c>
      <c r="S2018" s="13" t="s">
        <v>36</v>
      </c>
      <c r="T2018" s="13" t="s">
        <v>64</v>
      </c>
      <c r="U2018" s="13" t="s">
        <v>65</v>
      </c>
      <c r="V2018" s="13" t="s">
        <v>113</v>
      </c>
      <c r="W2018" s="13" t="s">
        <v>95</v>
      </c>
      <c r="X2018" s="192">
        <v>8593800</v>
      </c>
      <c r="Y2018" s="196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85">
        <f t="shared" si="485"/>
        <v>60534.727199999994</v>
      </c>
      <c r="AD2018" s="141">
        <v>0.12</v>
      </c>
      <c r="AE2018" s="186">
        <f t="shared" si="486"/>
        <v>1</v>
      </c>
      <c r="AF2018" s="186" t="str">
        <f>IF(AND(COUNTIFS($J$18:J2018,J2018)=1,AE2018=1),1,"")</f>
        <v/>
      </c>
      <c r="AG2018" s="186" t="str">
        <f>IF(C2018="","",IF(AND(COUNTIFS($J$18:J2018,J2018)=1,C2018&lt;&gt;""),1,""))</f>
        <v/>
      </c>
      <c r="AH2018" s="186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214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35</v>
      </c>
      <c r="B2019" s="179">
        <v>2021</v>
      </c>
      <c r="C2019" s="179">
        <v>3</v>
      </c>
      <c r="D2019" s="39" t="str">
        <f t="shared" si="496"/>
        <v>Q4</v>
      </c>
      <c r="E2019" s="13" t="s">
        <v>170</v>
      </c>
      <c r="F2019" s="13" t="s">
        <v>170</v>
      </c>
      <c r="G2019" s="179" t="s">
        <v>170</v>
      </c>
      <c r="H2019" s="191"/>
      <c r="I2019" s="39" t="str">
        <f t="shared" si="482"/>
        <v>Cancel</v>
      </c>
      <c r="J2019" s="191" t="s">
        <v>1981</v>
      </c>
      <c r="K2019" s="191" t="s">
        <v>1782</v>
      </c>
      <c r="L2019" s="17" t="s">
        <v>54</v>
      </c>
      <c r="M2019" s="13" t="s">
        <v>46</v>
      </c>
      <c r="N2019" s="13">
        <v>1</v>
      </c>
      <c r="O2019" s="13"/>
      <c r="P2019" s="39" t="str">
        <f t="shared" si="483"/>
        <v>MAIN UNIT</v>
      </c>
      <c r="Q2019" s="13" t="s">
        <v>55</v>
      </c>
      <c r="R2019" s="13" t="s">
        <v>48</v>
      </c>
      <c r="S2019" s="13" t="s">
        <v>36</v>
      </c>
      <c r="T2019" s="13" t="s">
        <v>64</v>
      </c>
      <c r="U2019" s="13" t="s">
        <v>65</v>
      </c>
      <c r="V2019" s="13" t="s">
        <v>113</v>
      </c>
      <c r="W2019" s="13" t="s">
        <v>95</v>
      </c>
      <c r="X2019" s="192">
        <v>8593800</v>
      </c>
      <c r="Y2019" s="196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85">
        <f t="shared" si="485"/>
        <v>60534.727199999994</v>
      </c>
      <c r="AD2019" s="141">
        <v>0.12</v>
      </c>
      <c r="AE2019" s="186">
        <f t="shared" si="486"/>
        <v>1</v>
      </c>
      <c r="AF2019" s="186" t="str">
        <f>IF(AND(COUNTIFS($J$18:J2019,J2019)=1,AE2019=1),1,"")</f>
        <v/>
      </c>
      <c r="AG2019" s="186" t="str">
        <f>IF(C2019="","",IF(AND(COUNTIFS($J$18:J2019,J2019)=1,C2019&lt;&gt;""),1,""))</f>
        <v/>
      </c>
      <c r="AH2019" s="186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214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35</v>
      </c>
      <c r="B2020" s="179">
        <v>2021</v>
      </c>
      <c r="C2020" s="179">
        <v>3</v>
      </c>
      <c r="D2020" s="39" t="str">
        <f t="shared" si="496"/>
        <v>Q4</v>
      </c>
      <c r="E2020" s="13" t="s">
        <v>170</v>
      </c>
      <c r="F2020" s="13" t="s">
        <v>170</v>
      </c>
      <c r="G2020" s="179" t="s">
        <v>170</v>
      </c>
      <c r="H2020" s="191"/>
      <c r="I2020" s="39" t="str">
        <f t="shared" si="482"/>
        <v>Cancel</v>
      </c>
      <c r="J2020" s="191" t="s">
        <v>1981</v>
      </c>
      <c r="K2020" s="191" t="s">
        <v>1782</v>
      </c>
      <c r="L2020" s="17" t="s">
        <v>54</v>
      </c>
      <c r="M2020" s="13" t="s">
        <v>46</v>
      </c>
      <c r="N2020" s="13">
        <v>1</v>
      </c>
      <c r="O2020" s="13"/>
      <c r="P2020" s="39" t="str">
        <f t="shared" si="483"/>
        <v>MAIN UNIT</v>
      </c>
      <c r="Q2020" s="13" t="s">
        <v>55</v>
      </c>
      <c r="R2020" s="13" t="s">
        <v>48</v>
      </c>
      <c r="S2020" s="13" t="s">
        <v>36</v>
      </c>
      <c r="T2020" s="13" t="s">
        <v>64</v>
      </c>
      <c r="U2020" s="13" t="s">
        <v>65</v>
      </c>
      <c r="V2020" s="13" t="s">
        <v>113</v>
      </c>
      <c r="W2020" s="13" t="s">
        <v>95</v>
      </c>
      <c r="X2020" s="192">
        <v>8593800</v>
      </c>
      <c r="Y2020" s="196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85">
        <f t="shared" si="485"/>
        <v>60534.727199999994</v>
      </c>
      <c r="AD2020" s="141">
        <v>0.12</v>
      </c>
      <c r="AE2020" s="186">
        <f t="shared" si="486"/>
        <v>1</v>
      </c>
      <c r="AF2020" s="186" t="str">
        <f>IF(AND(COUNTIFS($J$18:J2020,J2020)=1,AE2020=1),1,"")</f>
        <v/>
      </c>
      <c r="AG2020" s="186" t="str">
        <f>IF(C2020="","",IF(AND(COUNTIFS($J$18:J2020,J2020)=1,C2020&lt;&gt;""),1,""))</f>
        <v/>
      </c>
      <c r="AH2020" s="186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214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35</v>
      </c>
      <c r="B2021" s="179">
        <v>2021</v>
      </c>
      <c r="C2021" s="179">
        <v>3</v>
      </c>
      <c r="D2021" s="39" t="str">
        <f t="shared" si="496"/>
        <v>Q4</v>
      </c>
      <c r="E2021" s="13" t="s">
        <v>170</v>
      </c>
      <c r="F2021" s="13" t="s">
        <v>170</v>
      </c>
      <c r="G2021" s="179" t="s">
        <v>170</v>
      </c>
      <c r="H2021" s="191"/>
      <c r="I2021" s="39" t="str">
        <f t="shared" si="482"/>
        <v>Cancel</v>
      </c>
      <c r="J2021" s="191" t="s">
        <v>1981</v>
      </c>
      <c r="K2021" s="191" t="s">
        <v>1782</v>
      </c>
      <c r="L2021" s="17" t="s">
        <v>54</v>
      </c>
      <c r="M2021" s="13" t="s">
        <v>46</v>
      </c>
      <c r="N2021" s="13">
        <v>1</v>
      </c>
      <c r="O2021" s="13"/>
      <c r="P2021" s="39" t="str">
        <f t="shared" si="483"/>
        <v>MAIN UNIT</v>
      </c>
      <c r="Q2021" s="13" t="s">
        <v>55</v>
      </c>
      <c r="R2021" s="13" t="s">
        <v>48</v>
      </c>
      <c r="S2021" s="13" t="s">
        <v>36</v>
      </c>
      <c r="T2021" s="13" t="s">
        <v>64</v>
      </c>
      <c r="U2021" s="13" t="s">
        <v>65</v>
      </c>
      <c r="V2021" s="13" t="s">
        <v>113</v>
      </c>
      <c r="W2021" s="13" t="s">
        <v>95</v>
      </c>
      <c r="X2021" s="192">
        <v>8593800</v>
      </c>
      <c r="Y2021" s="196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85">
        <f t="shared" si="485"/>
        <v>60534.727199999994</v>
      </c>
      <c r="AD2021" s="141">
        <v>0.12</v>
      </c>
      <c r="AE2021" s="186">
        <f t="shared" si="486"/>
        <v>1</v>
      </c>
      <c r="AF2021" s="186" t="str">
        <f>IF(AND(COUNTIFS($J$18:J2021,J2021)=1,AE2021=1),1,"")</f>
        <v/>
      </c>
      <c r="AG2021" s="186" t="str">
        <f>IF(C2021="","",IF(AND(COUNTIFS($J$18:J2021,J2021)=1,C2021&lt;&gt;""),1,""))</f>
        <v/>
      </c>
      <c r="AH2021" s="186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214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35</v>
      </c>
      <c r="B2022" s="179">
        <v>2021</v>
      </c>
      <c r="C2022" s="179">
        <v>3</v>
      </c>
      <c r="D2022" s="39" t="str">
        <f t="shared" si="496"/>
        <v>Q4</v>
      </c>
      <c r="E2022" s="13" t="s">
        <v>170</v>
      </c>
      <c r="F2022" s="13" t="s">
        <v>170</v>
      </c>
      <c r="G2022" s="179" t="s">
        <v>170</v>
      </c>
      <c r="H2022" s="191"/>
      <c r="I2022" s="39" t="str">
        <f t="shared" si="482"/>
        <v>Cancel</v>
      </c>
      <c r="J2022" s="191" t="s">
        <v>1981</v>
      </c>
      <c r="K2022" s="191" t="s">
        <v>1782</v>
      </c>
      <c r="L2022" s="17" t="s">
        <v>54</v>
      </c>
      <c r="M2022" s="13" t="s">
        <v>46</v>
      </c>
      <c r="N2022" s="13">
        <v>1</v>
      </c>
      <c r="O2022" s="13"/>
      <c r="P2022" s="39" t="str">
        <f t="shared" si="483"/>
        <v>MAIN UNIT</v>
      </c>
      <c r="Q2022" s="13" t="s">
        <v>55</v>
      </c>
      <c r="R2022" s="13" t="s">
        <v>48</v>
      </c>
      <c r="S2022" s="13" t="s">
        <v>36</v>
      </c>
      <c r="T2022" s="13" t="s">
        <v>64</v>
      </c>
      <c r="U2022" s="13" t="s">
        <v>65</v>
      </c>
      <c r="V2022" s="13" t="s">
        <v>113</v>
      </c>
      <c r="W2022" s="13" t="s">
        <v>95</v>
      </c>
      <c r="X2022" s="192">
        <v>8593800</v>
      </c>
      <c r="Y2022" s="196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85">
        <f t="shared" si="485"/>
        <v>60534.727199999994</v>
      </c>
      <c r="AD2022" s="141">
        <v>0.12</v>
      </c>
      <c r="AE2022" s="186">
        <f t="shared" si="486"/>
        <v>1</v>
      </c>
      <c r="AF2022" s="186" t="str">
        <f>IF(AND(COUNTIFS($J$18:J2022,J2022)=1,AE2022=1),1,"")</f>
        <v/>
      </c>
      <c r="AG2022" s="186" t="str">
        <f>IF(C2022="","",IF(AND(COUNTIFS($J$18:J2022,J2022)=1,C2022&lt;&gt;""),1,""))</f>
        <v/>
      </c>
      <c r="AH2022" s="186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214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35</v>
      </c>
      <c r="B2023" s="179">
        <v>2021</v>
      </c>
      <c r="C2023" s="179">
        <v>3</v>
      </c>
      <c r="D2023" s="39" t="str">
        <f t="shared" si="496"/>
        <v>Q4</v>
      </c>
      <c r="E2023" s="13" t="s">
        <v>170</v>
      </c>
      <c r="F2023" s="13" t="s">
        <v>170</v>
      </c>
      <c r="G2023" s="179" t="s">
        <v>170</v>
      </c>
      <c r="H2023" s="191"/>
      <c r="I2023" s="39" t="str">
        <f t="shared" si="482"/>
        <v>Cancel</v>
      </c>
      <c r="J2023" s="191" t="s">
        <v>1981</v>
      </c>
      <c r="K2023" s="191" t="s">
        <v>1782</v>
      </c>
      <c r="L2023" s="17" t="s">
        <v>54</v>
      </c>
      <c r="M2023" s="13" t="s">
        <v>46</v>
      </c>
      <c r="N2023" s="13">
        <v>1</v>
      </c>
      <c r="O2023" s="13"/>
      <c r="P2023" s="39" t="str">
        <f t="shared" si="483"/>
        <v>MAIN UNIT</v>
      </c>
      <c r="Q2023" s="13" t="s">
        <v>55</v>
      </c>
      <c r="R2023" s="13" t="s">
        <v>48</v>
      </c>
      <c r="S2023" s="13" t="s">
        <v>36</v>
      </c>
      <c r="T2023" s="13" t="s">
        <v>64</v>
      </c>
      <c r="U2023" s="13" t="s">
        <v>65</v>
      </c>
      <c r="V2023" s="13" t="s">
        <v>113</v>
      </c>
      <c r="W2023" s="13" t="s">
        <v>95</v>
      </c>
      <c r="X2023" s="192">
        <v>8593800</v>
      </c>
      <c r="Y2023" s="196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85">
        <f t="shared" si="485"/>
        <v>60534.727199999994</v>
      </c>
      <c r="AD2023" s="141">
        <v>0.12</v>
      </c>
      <c r="AE2023" s="186">
        <f t="shared" si="486"/>
        <v>1</v>
      </c>
      <c r="AF2023" s="186" t="str">
        <f>IF(AND(COUNTIFS($J$18:J2023,J2023)=1,AE2023=1),1,"")</f>
        <v/>
      </c>
      <c r="AG2023" s="186" t="str">
        <f>IF(C2023="","",IF(AND(COUNTIFS($J$18:J2023,J2023)=1,C2023&lt;&gt;""),1,""))</f>
        <v/>
      </c>
      <c r="AH2023" s="186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214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35</v>
      </c>
      <c r="B2024" s="179">
        <v>2021</v>
      </c>
      <c r="C2024" s="179">
        <v>3</v>
      </c>
      <c r="D2024" s="39" t="str">
        <f t="shared" si="496"/>
        <v>Q4</v>
      </c>
      <c r="E2024" s="13" t="s">
        <v>170</v>
      </c>
      <c r="F2024" s="13" t="s">
        <v>170</v>
      </c>
      <c r="G2024" s="179" t="s">
        <v>170</v>
      </c>
      <c r="H2024" s="191"/>
      <c r="I2024" s="39" t="str">
        <f t="shared" si="482"/>
        <v>Cancel</v>
      </c>
      <c r="J2024" s="191" t="s">
        <v>1981</v>
      </c>
      <c r="K2024" s="191" t="s">
        <v>1782</v>
      </c>
      <c r="L2024" s="17" t="s">
        <v>54</v>
      </c>
      <c r="M2024" s="13" t="s">
        <v>46</v>
      </c>
      <c r="N2024" s="13">
        <v>1</v>
      </c>
      <c r="O2024" s="13"/>
      <c r="P2024" s="39" t="str">
        <f t="shared" si="483"/>
        <v>MAIN UNIT</v>
      </c>
      <c r="Q2024" s="13" t="s">
        <v>55</v>
      </c>
      <c r="R2024" s="13" t="s">
        <v>48</v>
      </c>
      <c r="S2024" s="13" t="s">
        <v>36</v>
      </c>
      <c r="T2024" s="13" t="s">
        <v>64</v>
      </c>
      <c r="U2024" s="13" t="s">
        <v>65</v>
      </c>
      <c r="V2024" s="13" t="s">
        <v>113</v>
      </c>
      <c r="W2024" s="13" t="s">
        <v>95</v>
      </c>
      <c r="X2024" s="192">
        <v>8593800</v>
      </c>
      <c r="Y2024" s="196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85">
        <f t="shared" si="485"/>
        <v>60534.727199999994</v>
      </c>
      <c r="AD2024" s="141">
        <v>0.12</v>
      </c>
      <c r="AE2024" s="186">
        <f t="shared" si="486"/>
        <v>1</v>
      </c>
      <c r="AF2024" s="186" t="str">
        <f>IF(AND(COUNTIFS($J$18:J2024,J2024)=1,AE2024=1),1,"")</f>
        <v/>
      </c>
      <c r="AG2024" s="186" t="str">
        <f>IF(C2024="","",IF(AND(COUNTIFS($J$18:J2024,J2024)=1,C2024&lt;&gt;""),1,""))</f>
        <v/>
      </c>
      <c r="AH2024" s="186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214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35</v>
      </c>
      <c r="B2025" s="179">
        <v>2021</v>
      </c>
      <c r="C2025" s="179">
        <v>3</v>
      </c>
      <c r="D2025" s="39" t="str">
        <f t="shared" si="496"/>
        <v>Q4</v>
      </c>
      <c r="E2025" s="13" t="s">
        <v>170</v>
      </c>
      <c r="F2025" s="13" t="s">
        <v>170</v>
      </c>
      <c r="G2025" s="179" t="s">
        <v>170</v>
      </c>
      <c r="H2025" s="191"/>
      <c r="I2025" s="39" t="str">
        <f t="shared" si="482"/>
        <v>Cancel</v>
      </c>
      <c r="J2025" s="191" t="s">
        <v>1981</v>
      </c>
      <c r="K2025" s="191" t="s">
        <v>1782</v>
      </c>
      <c r="L2025" s="17" t="s">
        <v>54</v>
      </c>
      <c r="M2025" s="13" t="s">
        <v>46</v>
      </c>
      <c r="N2025" s="13">
        <v>1</v>
      </c>
      <c r="O2025" s="13"/>
      <c r="P2025" s="39" t="str">
        <f t="shared" si="483"/>
        <v>MAIN UNIT</v>
      </c>
      <c r="Q2025" s="13" t="s">
        <v>55</v>
      </c>
      <c r="R2025" s="13" t="s">
        <v>48</v>
      </c>
      <c r="S2025" s="13" t="s">
        <v>36</v>
      </c>
      <c r="T2025" s="13" t="s">
        <v>64</v>
      </c>
      <c r="U2025" s="13" t="s">
        <v>65</v>
      </c>
      <c r="V2025" s="13" t="s">
        <v>113</v>
      </c>
      <c r="W2025" s="13" t="s">
        <v>95</v>
      </c>
      <c r="X2025" s="192">
        <v>8593800</v>
      </c>
      <c r="Y2025" s="196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85">
        <f t="shared" si="485"/>
        <v>60534.727199999994</v>
      </c>
      <c r="AD2025" s="141">
        <v>0.12</v>
      </c>
      <c r="AE2025" s="186">
        <f t="shared" si="486"/>
        <v>1</v>
      </c>
      <c r="AF2025" s="186" t="str">
        <f>IF(AND(COUNTIFS($J$18:J2025,J2025)=1,AE2025=1),1,"")</f>
        <v/>
      </c>
      <c r="AG2025" s="186" t="str">
        <f>IF(C2025="","",IF(AND(COUNTIFS($J$18:J2025,J2025)=1,C2025&lt;&gt;""),1,""))</f>
        <v/>
      </c>
      <c r="AH2025" s="186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214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35</v>
      </c>
      <c r="B2026" s="179">
        <v>2021</v>
      </c>
      <c r="C2026" s="179">
        <v>3</v>
      </c>
      <c r="D2026" s="39" t="str">
        <f t="shared" si="496"/>
        <v>Q4</v>
      </c>
      <c r="E2026" s="13" t="s">
        <v>170</v>
      </c>
      <c r="F2026" s="13" t="s">
        <v>170</v>
      </c>
      <c r="G2026" s="179" t="s">
        <v>170</v>
      </c>
      <c r="H2026" s="191"/>
      <c r="I2026" s="39" t="str">
        <f t="shared" si="482"/>
        <v>Cancel</v>
      </c>
      <c r="J2026" s="191" t="s">
        <v>1981</v>
      </c>
      <c r="K2026" s="191" t="s">
        <v>1782</v>
      </c>
      <c r="L2026" s="17" t="s">
        <v>54</v>
      </c>
      <c r="M2026" s="13" t="s">
        <v>46</v>
      </c>
      <c r="N2026" s="13">
        <v>1</v>
      </c>
      <c r="O2026" s="13"/>
      <c r="P2026" s="39" t="str">
        <f t="shared" si="483"/>
        <v>MAIN UNIT</v>
      </c>
      <c r="Q2026" s="13" t="s">
        <v>55</v>
      </c>
      <c r="R2026" s="13" t="s">
        <v>48</v>
      </c>
      <c r="S2026" s="13" t="s">
        <v>36</v>
      </c>
      <c r="T2026" s="13" t="s">
        <v>64</v>
      </c>
      <c r="U2026" s="13" t="s">
        <v>65</v>
      </c>
      <c r="V2026" s="13" t="s">
        <v>113</v>
      </c>
      <c r="W2026" s="13" t="s">
        <v>95</v>
      </c>
      <c r="X2026" s="192">
        <v>8593800</v>
      </c>
      <c r="Y2026" s="196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85">
        <f t="shared" si="485"/>
        <v>60534.727199999994</v>
      </c>
      <c r="AD2026" s="141">
        <v>0.12</v>
      </c>
      <c r="AE2026" s="186">
        <f t="shared" si="486"/>
        <v>1</v>
      </c>
      <c r="AF2026" s="186" t="str">
        <f>IF(AND(COUNTIFS($J$18:J2026,J2026)=1,AE2026=1),1,"")</f>
        <v/>
      </c>
      <c r="AG2026" s="186" t="str">
        <f>IF(C2026="","",IF(AND(COUNTIFS($J$18:J2026,J2026)=1,C2026&lt;&gt;""),1,""))</f>
        <v/>
      </c>
      <c r="AH2026" s="186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214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35</v>
      </c>
      <c r="B2027" s="179">
        <v>2021</v>
      </c>
      <c r="C2027" s="179">
        <v>3</v>
      </c>
      <c r="D2027" s="39" t="str">
        <f t="shared" si="496"/>
        <v>Q4</v>
      </c>
      <c r="E2027" s="13" t="s">
        <v>170</v>
      </c>
      <c r="F2027" s="13" t="s">
        <v>170</v>
      </c>
      <c r="G2027" s="179" t="s">
        <v>170</v>
      </c>
      <c r="H2027" s="191" t="s">
        <v>1531</v>
      </c>
      <c r="I2027" s="39" t="str">
        <f t="shared" si="482"/>
        <v>Cancel</v>
      </c>
      <c r="J2027" s="191" t="s">
        <v>1982</v>
      </c>
      <c r="K2027" s="191" t="s">
        <v>890</v>
      </c>
      <c r="L2027" s="17" t="s">
        <v>78</v>
      </c>
      <c r="M2027" s="13" t="s">
        <v>46</v>
      </c>
      <c r="N2027" s="13">
        <v>1</v>
      </c>
      <c r="O2027" s="13"/>
      <c r="P2027" s="39" t="str">
        <f t="shared" si="483"/>
        <v>MAIN UNIT</v>
      </c>
      <c r="Q2027" s="13" t="s">
        <v>47</v>
      </c>
      <c r="R2027" s="13" t="s">
        <v>48</v>
      </c>
      <c r="S2027" s="13" t="s">
        <v>36</v>
      </c>
      <c r="T2027" s="13" t="s">
        <v>64</v>
      </c>
      <c r="U2027" s="13" t="s">
        <v>65</v>
      </c>
      <c r="V2027" s="13" t="s">
        <v>113</v>
      </c>
      <c r="W2027" s="13" t="s">
        <v>95</v>
      </c>
      <c r="X2027" s="192">
        <v>11918157</v>
      </c>
      <c r="Y2027" s="196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85">
        <f t="shared" si="485"/>
        <v>89386.177499999991</v>
      </c>
      <c r="AD2027" s="141">
        <v>0.12</v>
      </c>
      <c r="AE2027" s="186">
        <f t="shared" si="486"/>
        <v>0</v>
      </c>
      <c r="AF2027" s="186" t="str">
        <f>IF(AND(COUNTIFS($J$18:J2027,J2027)=1,AE2027=1),1,"")</f>
        <v/>
      </c>
      <c r="AG2027" s="186">
        <f>IF(C2027="","",IF(AND(COUNTIFS($J$18:J2027,J2027)=1,C2027&lt;&gt;""),1,""))</f>
        <v>1</v>
      </c>
      <c r="AH2027" s="186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214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35</v>
      </c>
      <c r="B2028" s="179">
        <v>2021</v>
      </c>
      <c r="C2028" s="179">
        <v>3</v>
      </c>
      <c r="D2028" s="39" t="str">
        <f t="shared" si="496"/>
        <v>Q4</v>
      </c>
      <c r="E2028" s="13" t="s">
        <v>170</v>
      </c>
      <c r="F2028" s="13" t="s">
        <v>170</v>
      </c>
      <c r="G2028" s="179" t="s">
        <v>170</v>
      </c>
      <c r="H2028" s="191" t="s">
        <v>1531</v>
      </c>
      <c r="I2028" s="39" t="str">
        <f t="shared" si="482"/>
        <v>Cancel</v>
      </c>
      <c r="J2028" s="191" t="s">
        <v>1982</v>
      </c>
      <c r="K2028" s="191" t="s">
        <v>890</v>
      </c>
      <c r="L2028" s="17" t="s">
        <v>78</v>
      </c>
      <c r="M2028" s="13" t="s">
        <v>46</v>
      </c>
      <c r="N2028" s="13">
        <v>1</v>
      </c>
      <c r="O2028" s="13"/>
      <c r="P2028" s="39" t="str">
        <f t="shared" si="483"/>
        <v>MAIN UNIT</v>
      </c>
      <c r="Q2028" s="13" t="s">
        <v>47</v>
      </c>
      <c r="R2028" s="13" t="s">
        <v>48</v>
      </c>
      <c r="S2028" s="13" t="s">
        <v>36</v>
      </c>
      <c r="T2028" s="13" t="s">
        <v>64</v>
      </c>
      <c r="U2028" s="13" t="s">
        <v>65</v>
      </c>
      <c r="V2028" s="13" t="s">
        <v>113</v>
      </c>
      <c r="W2028" s="13" t="s">
        <v>95</v>
      </c>
      <c r="X2028" s="192">
        <v>11918157</v>
      </c>
      <c r="Y2028" s="196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85">
        <f t="shared" si="485"/>
        <v>89386.177499999991</v>
      </c>
      <c r="AD2028" s="141">
        <v>0.12</v>
      </c>
      <c r="AE2028" s="186">
        <f t="shared" si="486"/>
        <v>0</v>
      </c>
      <c r="AF2028" s="186" t="str">
        <f>IF(AND(COUNTIFS($J$18:J2028,J2028)=1,AE2028=1),1,"")</f>
        <v/>
      </c>
      <c r="AG2028" s="186" t="str">
        <f>IF(C2028="","",IF(AND(COUNTIFS($J$18:J2028,J2028)=1,C2028&lt;&gt;""),1,""))</f>
        <v/>
      </c>
      <c r="AH2028" s="186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214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35</v>
      </c>
      <c r="B2029" s="179">
        <v>2021</v>
      </c>
      <c r="C2029" s="179">
        <v>3</v>
      </c>
      <c r="D2029" s="39" t="str">
        <f t="shared" si="496"/>
        <v>Q4</v>
      </c>
      <c r="E2029" s="13" t="s">
        <v>170</v>
      </c>
      <c r="F2029" s="13" t="s">
        <v>170</v>
      </c>
      <c r="G2029" s="179" t="s">
        <v>170</v>
      </c>
      <c r="H2029" s="191" t="s">
        <v>1531</v>
      </c>
      <c r="I2029" s="39" t="str">
        <f t="shared" si="482"/>
        <v>Cancel</v>
      </c>
      <c r="J2029" s="191" t="s">
        <v>1982</v>
      </c>
      <c r="K2029" s="191" t="s">
        <v>890</v>
      </c>
      <c r="L2029" s="17" t="s">
        <v>78</v>
      </c>
      <c r="M2029" s="13" t="s">
        <v>46</v>
      </c>
      <c r="N2029" s="13">
        <v>1</v>
      </c>
      <c r="O2029" s="13"/>
      <c r="P2029" s="39" t="str">
        <f t="shared" si="483"/>
        <v>MAIN UNIT</v>
      </c>
      <c r="Q2029" s="13" t="s">
        <v>47</v>
      </c>
      <c r="R2029" s="13" t="s">
        <v>48</v>
      </c>
      <c r="S2029" s="13" t="s">
        <v>36</v>
      </c>
      <c r="T2029" s="13" t="s">
        <v>64</v>
      </c>
      <c r="U2029" s="13" t="s">
        <v>65</v>
      </c>
      <c r="V2029" s="13" t="s">
        <v>113</v>
      </c>
      <c r="W2029" s="13" t="s">
        <v>95</v>
      </c>
      <c r="X2029" s="192">
        <v>11918157</v>
      </c>
      <c r="Y2029" s="196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85">
        <f t="shared" si="485"/>
        <v>89386.177499999991</v>
      </c>
      <c r="AD2029" s="141">
        <v>0.12</v>
      </c>
      <c r="AE2029" s="186">
        <f t="shared" si="486"/>
        <v>0</v>
      </c>
      <c r="AF2029" s="186" t="str">
        <f>IF(AND(COUNTIFS($J$18:J2029,J2029)=1,AE2029=1),1,"")</f>
        <v/>
      </c>
      <c r="AG2029" s="186" t="str">
        <f>IF(C2029="","",IF(AND(COUNTIFS($J$18:J2029,J2029)=1,C2029&lt;&gt;""),1,""))</f>
        <v/>
      </c>
      <c r="AH2029" s="186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214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35</v>
      </c>
      <c r="B2030" s="179">
        <v>2021</v>
      </c>
      <c r="C2030" s="179">
        <v>3</v>
      </c>
      <c r="D2030" s="39" t="str">
        <f t="shared" si="496"/>
        <v>Q4</v>
      </c>
      <c r="E2030" s="13" t="s">
        <v>170</v>
      </c>
      <c r="F2030" s="13" t="s">
        <v>170</v>
      </c>
      <c r="G2030" s="179" t="s">
        <v>170</v>
      </c>
      <c r="H2030" s="191" t="s">
        <v>1531</v>
      </c>
      <c r="I2030" s="39" t="str">
        <f t="shared" si="482"/>
        <v>Cancel</v>
      </c>
      <c r="J2030" s="191" t="s">
        <v>1982</v>
      </c>
      <c r="K2030" s="191" t="s">
        <v>890</v>
      </c>
      <c r="L2030" s="17" t="s">
        <v>54</v>
      </c>
      <c r="M2030" s="13" t="s">
        <v>46</v>
      </c>
      <c r="N2030" s="13">
        <v>1</v>
      </c>
      <c r="O2030" s="13"/>
      <c r="P2030" s="39" t="str">
        <f t="shared" si="483"/>
        <v>MAIN UNIT</v>
      </c>
      <c r="Q2030" s="13" t="s">
        <v>47</v>
      </c>
      <c r="R2030" s="13" t="s">
        <v>48</v>
      </c>
      <c r="S2030" s="13" t="s">
        <v>36</v>
      </c>
      <c r="T2030" s="13" t="s">
        <v>64</v>
      </c>
      <c r="U2030" s="13" t="s">
        <v>65</v>
      </c>
      <c r="V2030" s="13" t="s">
        <v>113</v>
      </c>
      <c r="W2030" s="13" t="s">
        <v>95</v>
      </c>
      <c r="X2030" s="192">
        <v>8000000</v>
      </c>
      <c r="Y2030" s="196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85">
        <f t="shared" si="485"/>
        <v>60000</v>
      </c>
      <c r="AD2030" s="141">
        <v>0.12</v>
      </c>
      <c r="AE2030" s="186">
        <f t="shared" si="486"/>
        <v>0</v>
      </c>
      <c r="AF2030" s="186" t="str">
        <f>IF(AND(COUNTIFS($J$18:J2030,J2030)=1,AE2030=1),1,"")</f>
        <v/>
      </c>
      <c r="AG2030" s="186" t="str">
        <f>IF(C2030="","",IF(AND(COUNTIFS($J$18:J2030,J2030)=1,C2030&lt;&gt;""),1,""))</f>
        <v/>
      </c>
      <c r="AH2030" s="186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214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35</v>
      </c>
      <c r="B2031" s="179">
        <v>2021</v>
      </c>
      <c r="C2031" s="179">
        <v>3</v>
      </c>
      <c r="D2031" s="39" t="str">
        <f t="shared" si="496"/>
        <v>Q4</v>
      </c>
      <c r="E2031" s="13" t="s">
        <v>170</v>
      </c>
      <c r="F2031" s="13" t="s">
        <v>170</v>
      </c>
      <c r="G2031" s="179" t="s">
        <v>170</v>
      </c>
      <c r="H2031" s="191" t="s">
        <v>1531</v>
      </c>
      <c r="I2031" s="39" t="str">
        <f t="shared" si="482"/>
        <v>Cancel</v>
      </c>
      <c r="J2031" s="191" t="s">
        <v>1982</v>
      </c>
      <c r="K2031" s="191" t="s">
        <v>890</v>
      </c>
      <c r="L2031" s="17" t="s">
        <v>54</v>
      </c>
      <c r="M2031" s="13" t="s">
        <v>46</v>
      </c>
      <c r="N2031" s="13">
        <v>1</v>
      </c>
      <c r="O2031" s="13"/>
      <c r="P2031" s="39" t="str">
        <f t="shared" si="483"/>
        <v>MAIN UNIT</v>
      </c>
      <c r="Q2031" s="13" t="s">
        <v>47</v>
      </c>
      <c r="R2031" s="13" t="s">
        <v>48</v>
      </c>
      <c r="S2031" s="13" t="s">
        <v>36</v>
      </c>
      <c r="T2031" s="13" t="s">
        <v>64</v>
      </c>
      <c r="U2031" s="13" t="s">
        <v>65</v>
      </c>
      <c r="V2031" s="13" t="s">
        <v>113</v>
      </c>
      <c r="W2031" s="13" t="s">
        <v>95</v>
      </c>
      <c r="X2031" s="192">
        <v>8000000</v>
      </c>
      <c r="Y2031" s="196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85">
        <f t="shared" si="485"/>
        <v>60000</v>
      </c>
      <c r="AD2031" s="141">
        <v>0.12</v>
      </c>
      <c r="AE2031" s="186">
        <f t="shared" si="486"/>
        <v>0</v>
      </c>
      <c r="AF2031" s="186" t="str">
        <f>IF(AND(COUNTIFS($J$18:J2031,J2031)=1,AE2031=1),1,"")</f>
        <v/>
      </c>
      <c r="AG2031" s="186" t="str">
        <f>IF(C2031="","",IF(AND(COUNTIFS($J$18:J2031,J2031)=1,C2031&lt;&gt;""),1,""))</f>
        <v/>
      </c>
      <c r="AH2031" s="186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214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35</v>
      </c>
      <c r="B2032" s="179">
        <v>2021</v>
      </c>
      <c r="C2032" s="179">
        <v>3</v>
      </c>
      <c r="D2032" s="39" t="str">
        <f t="shared" si="496"/>
        <v>Q4</v>
      </c>
      <c r="E2032" s="13" t="s">
        <v>170</v>
      </c>
      <c r="F2032" s="13" t="s">
        <v>170</v>
      </c>
      <c r="G2032" s="179" t="s">
        <v>170</v>
      </c>
      <c r="H2032" s="191" t="s">
        <v>1531</v>
      </c>
      <c r="I2032" s="39" t="str">
        <f t="shared" si="482"/>
        <v>Cancel</v>
      </c>
      <c r="J2032" s="191" t="s">
        <v>1982</v>
      </c>
      <c r="K2032" s="191" t="s">
        <v>890</v>
      </c>
      <c r="L2032" s="17" t="s">
        <v>54</v>
      </c>
      <c r="M2032" s="13" t="s">
        <v>46</v>
      </c>
      <c r="N2032" s="13">
        <v>1</v>
      </c>
      <c r="O2032" s="13"/>
      <c r="P2032" s="39" t="str">
        <f t="shared" si="483"/>
        <v>MAIN UNIT</v>
      </c>
      <c r="Q2032" s="13" t="s">
        <v>47</v>
      </c>
      <c r="R2032" s="13" t="s">
        <v>48</v>
      </c>
      <c r="S2032" s="13" t="s">
        <v>36</v>
      </c>
      <c r="T2032" s="13" t="s">
        <v>64</v>
      </c>
      <c r="U2032" s="13" t="s">
        <v>65</v>
      </c>
      <c r="V2032" s="13" t="s">
        <v>113</v>
      </c>
      <c r="W2032" s="13" t="s">
        <v>95</v>
      </c>
      <c r="X2032" s="192">
        <v>8000000</v>
      </c>
      <c r="Y2032" s="196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85">
        <f t="shared" si="485"/>
        <v>60000</v>
      </c>
      <c r="AD2032" s="141">
        <v>0.12</v>
      </c>
      <c r="AE2032" s="186">
        <f t="shared" si="486"/>
        <v>0</v>
      </c>
      <c r="AF2032" s="186" t="str">
        <f>IF(AND(COUNTIFS($J$18:J2032,J2032)=1,AE2032=1),1,"")</f>
        <v/>
      </c>
      <c r="AG2032" s="186" t="str">
        <f>IF(C2032="","",IF(AND(COUNTIFS($J$18:J2032,J2032)=1,C2032&lt;&gt;""),1,""))</f>
        <v/>
      </c>
      <c r="AH2032" s="186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214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170</v>
      </c>
      <c r="B2033" s="179">
        <v>2021</v>
      </c>
      <c r="C2033" s="179">
        <v>4</v>
      </c>
      <c r="D2033" s="39" t="str">
        <f t="shared" si="496"/>
        <v>Q1</v>
      </c>
      <c r="E2033" s="13" t="s">
        <v>170</v>
      </c>
      <c r="F2033" s="13" t="s">
        <v>170</v>
      </c>
      <c r="G2033" s="179" t="s">
        <v>1530</v>
      </c>
      <c r="H2033" s="191" t="s">
        <v>1983</v>
      </c>
      <c r="I2033" s="39" t="str">
        <f t="shared" si="482"/>
        <v>Cancel</v>
      </c>
      <c r="J2033" s="191" t="s">
        <v>1984</v>
      </c>
      <c r="K2033" s="191" t="s">
        <v>1985</v>
      </c>
      <c r="L2033" s="17" t="s">
        <v>54</v>
      </c>
      <c r="M2033" s="13" t="s">
        <v>46</v>
      </c>
      <c r="N2033" s="13">
        <v>1</v>
      </c>
      <c r="O2033" s="13"/>
      <c r="P2033" s="39" t="str">
        <f t="shared" si="483"/>
        <v>MAIN UNIT</v>
      </c>
      <c r="Q2033" s="13" t="s">
        <v>55</v>
      </c>
      <c r="R2033" s="13" t="s">
        <v>48</v>
      </c>
      <c r="S2033" s="13" t="s">
        <v>36</v>
      </c>
      <c r="T2033" s="13" t="s">
        <v>64</v>
      </c>
      <c r="U2033" s="13" t="s">
        <v>65</v>
      </c>
      <c r="V2033" s="13" t="s">
        <v>108</v>
      </c>
      <c r="W2033" s="13" t="s">
        <v>50</v>
      </c>
      <c r="X2033" s="192">
        <v>575000</v>
      </c>
      <c r="Y2033" s="196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85">
        <f t="shared" si="485"/>
        <v>72053.097345132745</v>
      </c>
      <c r="AD2033" s="141">
        <v>0.12</v>
      </c>
      <c r="AE2033" s="186">
        <f t="shared" si="486"/>
        <v>1</v>
      </c>
      <c r="AF2033" s="186">
        <f>IF(AND(COUNTIFS($J$18:J2033,J2033)=1,AE2033=1),1,"")</f>
        <v>1</v>
      </c>
      <c r="AG2033" s="186">
        <f>IF(C2033="","",IF(AND(COUNTIFS($J$18:J2033,J2033)=1,C2033&lt;&gt;""),1,""))</f>
        <v>1</v>
      </c>
      <c r="AH2033" s="186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214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170</v>
      </c>
      <c r="B2034" s="179">
        <v>2021</v>
      </c>
      <c r="C2034" s="179">
        <v>4</v>
      </c>
      <c r="D2034" s="39" t="str">
        <f t="shared" si="496"/>
        <v>Q1</v>
      </c>
      <c r="E2034" s="13" t="s">
        <v>170</v>
      </c>
      <c r="F2034" s="13" t="s">
        <v>170</v>
      </c>
      <c r="G2034" s="179" t="s">
        <v>1530</v>
      </c>
      <c r="H2034" s="191" t="s">
        <v>1983</v>
      </c>
      <c r="I2034" s="39" t="str">
        <f t="shared" si="482"/>
        <v>Cancel</v>
      </c>
      <c r="J2034" s="191" t="s">
        <v>1984</v>
      </c>
      <c r="K2034" s="191" t="s">
        <v>1985</v>
      </c>
      <c r="L2034" s="17" t="s">
        <v>54</v>
      </c>
      <c r="M2034" s="13" t="s">
        <v>46</v>
      </c>
      <c r="N2034" s="13">
        <v>1</v>
      </c>
      <c r="O2034" s="13"/>
      <c r="P2034" s="39" t="str">
        <f t="shared" si="483"/>
        <v>MAIN UNIT</v>
      </c>
      <c r="Q2034" s="13" t="s">
        <v>55</v>
      </c>
      <c r="R2034" s="13" t="s">
        <v>48</v>
      </c>
      <c r="S2034" s="13" t="s">
        <v>36</v>
      </c>
      <c r="T2034" s="13" t="s">
        <v>64</v>
      </c>
      <c r="U2034" s="13" t="s">
        <v>65</v>
      </c>
      <c r="V2034" s="13" t="s">
        <v>108</v>
      </c>
      <c r="W2034" s="13" t="s">
        <v>50</v>
      </c>
      <c r="X2034" s="192">
        <v>575000</v>
      </c>
      <c r="Y2034" s="196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85">
        <f t="shared" si="485"/>
        <v>72053.097345132745</v>
      </c>
      <c r="AD2034" s="141">
        <v>0.12</v>
      </c>
      <c r="AE2034" s="186">
        <f t="shared" si="486"/>
        <v>1</v>
      </c>
      <c r="AF2034" s="186" t="str">
        <f>IF(AND(COUNTIFS($J$18:J2034,J2034)=1,AE2034=1),1,"")</f>
        <v/>
      </c>
      <c r="AG2034" s="186" t="str">
        <f>IF(C2034="","",IF(AND(COUNTIFS($J$18:J2034,J2034)=1,C2034&lt;&gt;""),1,""))</f>
        <v/>
      </c>
      <c r="AH2034" s="186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214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170</v>
      </c>
      <c r="B2035" s="179">
        <v>2021</v>
      </c>
      <c r="C2035" s="179">
        <v>4</v>
      </c>
      <c r="D2035" s="39" t="str">
        <f t="shared" si="496"/>
        <v>Q1</v>
      </c>
      <c r="E2035" s="13" t="s">
        <v>170</v>
      </c>
      <c r="F2035" s="13" t="s">
        <v>170</v>
      </c>
      <c r="G2035" s="179" t="s">
        <v>1530</v>
      </c>
      <c r="H2035" s="191" t="s">
        <v>1983</v>
      </c>
      <c r="I2035" s="39" t="str">
        <f t="shared" si="482"/>
        <v>Cancel</v>
      </c>
      <c r="J2035" s="191" t="s">
        <v>1984</v>
      </c>
      <c r="K2035" s="191" t="s">
        <v>1985</v>
      </c>
      <c r="L2035" s="17" t="s">
        <v>54</v>
      </c>
      <c r="M2035" s="13" t="s">
        <v>46</v>
      </c>
      <c r="N2035" s="13">
        <v>1</v>
      </c>
      <c r="O2035" s="13"/>
      <c r="P2035" s="39" t="str">
        <f t="shared" si="483"/>
        <v>MAIN UNIT</v>
      </c>
      <c r="Q2035" s="13" t="s">
        <v>55</v>
      </c>
      <c r="R2035" s="13" t="s">
        <v>48</v>
      </c>
      <c r="S2035" s="13" t="s">
        <v>36</v>
      </c>
      <c r="T2035" s="13" t="s">
        <v>64</v>
      </c>
      <c r="U2035" s="13" t="s">
        <v>65</v>
      </c>
      <c r="V2035" s="13" t="s">
        <v>108</v>
      </c>
      <c r="W2035" s="13" t="s">
        <v>50</v>
      </c>
      <c r="X2035" s="192">
        <v>575000</v>
      </c>
      <c r="Y2035" s="196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85">
        <f t="shared" si="485"/>
        <v>72053.097345132745</v>
      </c>
      <c r="AD2035" s="141">
        <v>0.12</v>
      </c>
      <c r="AE2035" s="186">
        <f t="shared" si="486"/>
        <v>1</v>
      </c>
      <c r="AF2035" s="186" t="str">
        <f>IF(AND(COUNTIFS($J$18:J2035,J2035)=1,AE2035=1),1,"")</f>
        <v/>
      </c>
      <c r="AG2035" s="186" t="str">
        <f>IF(C2035="","",IF(AND(COUNTIFS($J$18:J2035,J2035)=1,C2035&lt;&gt;""),1,""))</f>
        <v/>
      </c>
      <c r="AH2035" s="186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214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170</v>
      </c>
      <c r="B2036" s="179">
        <v>2021</v>
      </c>
      <c r="C2036" s="179">
        <v>4</v>
      </c>
      <c r="D2036" s="39" t="str">
        <f t="shared" si="496"/>
        <v>Q1</v>
      </c>
      <c r="E2036" s="13" t="s">
        <v>170</v>
      </c>
      <c r="F2036" s="13" t="s">
        <v>170</v>
      </c>
      <c r="G2036" s="179" t="s">
        <v>1530</v>
      </c>
      <c r="H2036" s="191" t="s">
        <v>1983</v>
      </c>
      <c r="I2036" s="39" t="str">
        <f t="shared" si="482"/>
        <v>Cancel</v>
      </c>
      <c r="J2036" s="191" t="s">
        <v>1984</v>
      </c>
      <c r="K2036" s="191" t="s">
        <v>1985</v>
      </c>
      <c r="L2036" s="17" t="s">
        <v>54</v>
      </c>
      <c r="M2036" s="13" t="s">
        <v>46</v>
      </c>
      <c r="N2036" s="13">
        <v>1</v>
      </c>
      <c r="O2036" s="13"/>
      <c r="P2036" s="39" t="str">
        <f t="shared" si="483"/>
        <v>MAIN UNIT</v>
      </c>
      <c r="Q2036" s="13" t="s">
        <v>55</v>
      </c>
      <c r="R2036" s="13" t="s">
        <v>48</v>
      </c>
      <c r="S2036" s="13" t="s">
        <v>36</v>
      </c>
      <c r="T2036" s="13" t="s">
        <v>64</v>
      </c>
      <c r="U2036" s="13" t="s">
        <v>65</v>
      </c>
      <c r="V2036" s="13" t="s">
        <v>108</v>
      </c>
      <c r="W2036" s="13" t="s">
        <v>50</v>
      </c>
      <c r="X2036" s="192">
        <v>575000</v>
      </c>
      <c r="Y2036" s="196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85">
        <f t="shared" si="485"/>
        <v>72053.097345132745</v>
      </c>
      <c r="AD2036" s="141">
        <v>0.12</v>
      </c>
      <c r="AE2036" s="186">
        <f t="shared" si="486"/>
        <v>1</v>
      </c>
      <c r="AF2036" s="186" t="str">
        <f>IF(AND(COUNTIFS($J$18:J2036,J2036)=1,AE2036=1),1,"")</f>
        <v/>
      </c>
      <c r="AG2036" s="186" t="str">
        <f>IF(C2036="","",IF(AND(COUNTIFS($J$18:J2036,J2036)=1,C2036&lt;&gt;""),1,""))</f>
        <v/>
      </c>
      <c r="AH2036" s="186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214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40</v>
      </c>
      <c r="B2037" s="179">
        <v>2021</v>
      </c>
      <c r="C2037" s="179">
        <v>4</v>
      </c>
      <c r="D2037" s="39" t="str">
        <f t="shared" si="496"/>
        <v>Q1</v>
      </c>
      <c r="E2037" s="13" t="s">
        <v>170</v>
      </c>
      <c r="F2037" s="13" t="s">
        <v>170</v>
      </c>
      <c r="G2037" s="179" t="s">
        <v>1530</v>
      </c>
      <c r="H2037" s="191"/>
      <c r="I2037" s="39" t="str">
        <f t="shared" si="482"/>
        <v>Cancel</v>
      </c>
      <c r="J2037" s="191" t="s">
        <v>1986</v>
      </c>
      <c r="K2037" s="191" t="s">
        <v>1524</v>
      </c>
      <c r="L2037" s="17" t="s">
        <v>78</v>
      </c>
      <c r="M2037" s="13" t="s">
        <v>46</v>
      </c>
      <c r="N2037" s="13">
        <v>1</v>
      </c>
      <c r="O2037" s="13"/>
      <c r="P2037" s="39" t="str">
        <f t="shared" si="483"/>
        <v>MAIN UNIT</v>
      </c>
      <c r="Q2037" s="13" t="s">
        <v>47</v>
      </c>
      <c r="R2037" s="13" t="s">
        <v>48</v>
      </c>
      <c r="S2037" s="13" t="s">
        <v>36</v>
      </c>
      <c r="T2037" s="13" t="s">
        <v>64</v>
      </c>
      <c r="U2037" s="13" t="s">
        <v>65</v>
      </c>
      <c r="V2037" s="13" t="s">
        <v>98</v>
      </c>
      <c r="W2037" s="13" t="s">
        <v>95</v>
      </c>
      <c r="X2037" s="192">
        <v>12600000</v>
      </c>
      <c r="Y2037" s="196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85">
        <f t="shared" si="485"/>
        <v>109468.8</v>
      </c>
      <c r="AD2037" s="141">
        <v>0.12</v>
      </c>
      <c r="AE2037" s="186">
        <f t="shared" si="486"/>
        <v>0</v>
      </c>
      <c r="AF2037" s="186" t="str">
        <f>IF(AND(COUNTIFS($J$18:J2037,J2037)=1,AE2037=1),1,"")</f>
        <v/>
      </c>
      <c r="AG2037" s="186">
        <f>IF(C2037="","",IF(AND(COUNTIFS($J$18:J2037,J2037)=1,C2037&lt;&gt;""),1,""))</f>
        <v>1</v>
      </c>
      <c r="AH2037" s="186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214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40</v>
      </c>
      <c r="B2038" s="179">
        <v>2021</v>
      </c>
      <c r="C2038" s="179">
        <v>4</v>
      </c>
      <c r="D2038" s="39" t="str">
        <f t="shared" si="496"/>
        <v>Q1</v>
      </c>
      <c r="E2038" s="13" t="s">
        <v>170</v>
      </c>
      <c r="F2038" s="13" t="s">
        <v>170</v>
      </c>
      <c r="G2038" s="179" t="s">
        <v>1530</v>
      </c>
      <c r="H2038" s="191"/>
      <c r="I2038" s="39" t="str">
        <f t="shared" si="482"/>
        <v>Cancel</v>
      </c>
      <c r="J2038" s="191" t="s">
        <v>1986</v>
      </c>
      <c r="K2038" s="191" t="s">
        <v>1524</v>
      </c>
      <c r="L2038" s="17" t="s">
        <v>78</v>
      </c>
      <c r="M2038" s="13" t="s">
        <v>46</v>
      </c>
      <c r="N2038" s="13">
        <v>1</v>
      </c>
      <c r="O2038" s="13"/>
      <c r="P2038" s="39" t="str">
        <f t="shared" si="483"/>
        <v>MAIN UNIT</v>
      </c>
      <c r="Q2038" s="13" t="s">
        <v>47</v>
      </c>
      <c r="R2038" s="13" t="s">
        <v>48</v>
      </c>
      <c r="S2038" s="13" t="s">
        <v>36</v>
      </c>
      <c r="T2038" s="13" t="s">
        <v>64</v>
      </c>
      <c r="U2038" s="13" t="s">
        <v>65</v>
      </c>
      <c r="V2038" s="13" t="s">
        <v>98</v>
      </c>
      <c r="W2038" s="13" t="s">
        <v>95</v>
      </c>
      <c r="X2038" s="192">
        <v>12600000</v>
      </c>
      <c r="Y2038" s="196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85">
        <f t="shared" si="485"/>
        <v>109468.8</v>
      </c>
      <c r="AD2038" s="141">
        <v>0.12</v>
      </c>
      <c r="AE2038" s="186">
        <f t="shared" si="486"/>
        <v>0</v>
      </c>
      <c r="AF2038" s="186" t="str">
        <f>IF(AND(COUNTIFS($J$18:J2038,J2038)=1,AE2038=1),1,"")</f>
        <v/>
      </c>
      <c r="AG2038" s="186" t="str">
        <f>IF(C2038="","",IF(AND(COUNTIFS($J$18:J2038,J2038)=1,C2038&lt;&gt;""),1,""))</f>
        <v/>
      </c>
      <c r="AH2038" s="186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214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40</v>
      </c>
      <c r="B2039" s="179">
        <v>2021</v>
      </c>
      <c r="C2039" s="179">
        <v>4</v>
      </c>
      <c r="D2039" s="39" t="str">
        <f t="shared" si="496"/>
        <v>Q1</v>
      </c>
      <c r="E2039" s="13" t="s">
        <v>170</v>
      </c>
      <c r="F2039" s="13" t="s">
        <v>170</v>
      </c>
      <c r="G2039" s="179" t="s">
        <v>1530</v>
      </c>
      <c r="H2039" s="191"/>
      <c r="I2039" s="39" t="str">
        <f t="shared" si="482"/>
        <v>Cancel</v>
      </c>
      <c r="J2039" s="191" t="s">
        <v>1986</v>
      </c>
      <c r="K2039" s="191" t="s">
        <v>1524</v>
      </c>
      <c r="L2039" s="17" t="s">
        <v>54</v>
      </c>
      <c r="M2039" s="13" t="s">
        <v>46</v>
      </c>
      <c r="N2039" s="13">
        <v>1</v>
      </c>
      <c r="O2039" s="13"/>
      <c r="P2039" s="39" t="str">
        <f t="shared" si="483"/>
        <v>MAIN UNIT</v>
      </c>
      <c r="Q2039" s="13" t="s">
        <v>47</v>
      </c>
      <c r="R2039" s="13" t="s">
        <v>48</v>
      </c>
      <c r="S2039" s="13" t="s">
        <v>36</v>
      </c>
      <c r="T2039" s="13" t="s">
        <v>64</v>
      </c>
      <c r="U2039" s="13" t="s">
        <v>65</v>
      </c>
      <c r="V2039" s="13" t="s">
        <v>98</v>
      </c>
      <c r="W2039" s="13" t="s">
        <v>95</v>
      </c>
      <c r="X2039" s="192">
        <v>11498600</v>
      </c>
      <c r="Y2039" s="196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85">
        <f t="shared" si="485"/>
        <v>99899.836800000005</v>
      </c>
      <c r="AD2039" s="141">
        <v>0.12</v>
      </c>
      <c r="AE2039" s="186">
        <f t="shared" si="486"/>
        <v>0</v>
      </c>
      <c r="AF2039" s="186" t="str">
        <f>IF(AND(COUNTIFS($J$18:J2039,J2039)=1,AE2039=1),1,"")</f>
        <v/>
      </c>
      <c r="AG2039" s="186" t="str">
        <f>IF(C2039="","",IF(AND(COUNTIFS($J$18:J2039,J2039)=1,C2039&lt;&gt;""),1,""))</f>
        <v/>
      </c>
      <c r="AH2039" s="186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214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40</v>
      </c>
      <c r="B2040" s="179">
        <v>2021</v>
      </c>
      <c r="C2040" s="179">
        <v>4</v>
      </c>
      <c r="D2040" s="39" t="str">
        <f t="shared" si="496"/>
        <v>Q1</v>
      </c>
      <c r="E2040" s="13" t="s">
        <v>170</v>
      </c>
      <c r="F2040" s="13" t="s">
        <v>170</v>
      </c>
      <c r="G2040" s="179" t="s">
        <v>1530</v>
      </c>
      <c r="H2040" s="191"/>
      <c r="I2040" s="39" t="str">
        <f t="shared" si="482"/>
        <v>Cancel</v>
      </c>
      <c r="J2040" s="191" t="s">
        <v>1986</v>
      </c>
      <c r="K2040" s="191" t="s">
        <v>1524</v>
      </c>
      <c r="L2040" s="17" t="s">
        <v>54</v>
      </c>
      <c r="M2040" s="13" t="s">
        <v>46</v>
      </c>
      <c r="N2040" s="13">
        <v>1</v>
      </c>
      <c r="O2040" s="13"/>
      <c r="P2040" s="39" t="str">
        <f t="shared" si="483"/>
        <v>MAIN UNIT</v>
      </c>
      <c r="Q2040" s="13" t="s">
        <v>47</v>
      </c>
      <c r="R2040" s="13" t="s">
        <v>48</v>
      </c>
      <c r="S2040" s="13" t="s">
        <v>36</v>
      </c>
      <c r="T2040" s="13" t="s">
        <v>64</v>
      </c>
      <c r="U2040" s="13" t="s">
        <v>65</v>
      </c>
      <c r="V2040" s="13" t="s">
        <v>98</v>
      </c>
      <c r="W2040" s="13" t="s">
        <v>95</v>
      </c>
      <c r="X2040" s="192">
        <v>11498600</v>
      </c>
      <c r="Y2040" s="196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85">
        <f t="shared" si="485"/>
        <v>99899.836800000005</v>
      </c>
      <c r="AD2040" s="141">
        <v>0.12</v>
      </c>
      <c r="AE2040" s="186">
        <f t="shared" si="486"/>
        <v>0</v>
      </c>
      <c r="AF2040" s="186" t="str">
        <f>IF(AND(COUNTIFS($J$18:J2040,J2040)=1,AE2040=1),1,"")</f>
        <v/>
      </c>
      <c r="AG2040" s="186" t="str">
        <f>IF(C2040="","",IF(AND(COUNTIFS($J$18:J2040,J2040)=1,C2040&lt;&gt;""),1,""))</f>
        <v/>
      </c>
      <c r="AH2040" s="186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214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170</v>
      </c>
      <c r="B2041" s="179">
        <v>2021</v>
      </c>
      <c r="C2041" s="179">
        <v>3</v>
      </c>
      <c r="D2041" s="39" t="str">
        <f t="shared" si="496"/>
        <v>Q4</v>
      </c>
      <c r="E2041" s="13" t="s">
        <v>170</v>
      </c>
      <c r="F2041" s="13" t="s">
        <v>170</v>
      </c>
      <c r="G2041" s="179" t="s">
        <v>1530</v>
      </c>
      <c r="H2041" s="191" t="s">
        <v>1987</v>
      </c>
      <c r="I2041" s="39" t="str">
        <f t="shared" si="482"/>
        <v>Cancel</v>
      </c>
      <c r="J2041" s="191" t="s">
        <v>1988</v>
      </c>
      <c r="K2041" s="191" t="s">
        <v>1561</v>
      </c>
      <c r="L2041" s="17" t="s">
        <v>54</v>
      </c>
      <c r="M2041" s="13" t="s">
        <v>46</v>
      </c>
      <c r="N2041" s="13">
        <v>1</v>
      </c>
      <c r="O2041" s="13"/>
      <c r="P2041" s="39" t="str">
        <f t="shared" si="483"/>
        <v>MAIN UNIT</v>
      </c>
      <c r="Q2041" s="13" t="s">
        <v>47</v>
      </c>
      <c r="R2041" s="13" t="s">
        <v>48</v>
      </c>
      <c r="S2041" s="13" t="s">
        <v>37</v>
      </c>
      <c r="T2041" s="13" t="s">
        <v>154</v>
      </c>
      <c r="U2041" s="13" t="s">
        <v>75</v>
      </c>
      <c r="V2041" s="13" t="s">
        <v>70</v>
      </c>
      <c r="W2041" s="13" t="s">
        <v>50</v>
      </c>
      <c r="X2041" s="192">
        <v>480000</v>
      </c>
      <c r="Y2041" s="196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85">
        <f t="shared" si="485"/>
        <v>61168.14159292035</v>
      </c>
      <c r="AD2041" s="141">
        <v>0.12</v>
      </c>
      <c r="AE2041" s="186">
        <f t="shared" si="486"/>
        <v>0</v>
      </c>
      <c r="AF2041" s="186" t="str">
        <f>IF(AND(COUNTIFS($J$18:J2041,J2041)=1,AE2041=1),1,"")</f>
        <v/>
      </c>
      <c r="AG2041" s="186">
        <f>IF(C2041="","",IF(AND(COUNTIFS($J$18:J2041,J2041)=1,C2041&lt;&gt;""),1,""))</f>
        <v>1</v>
      </c>
      <c r="AH2041" s="186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214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170</v>
      </c>
      <c r="B2042" s="179">
        <v>2021</v>
      </c>
      <c r="C2042" s="179">
        <v>4</v>
      </c>
      <c r="D2042" s="39" t="str">
        <f t="shared" si="496"/>
        <v>Q1</v>
      </c>
      <c r="E2042" s="13" t="s">
        <v>170</v>
      </c>
      <c r="F2042" s="13" t="s">
        <v>170</v>
      </c>
      <c r="G2042" s="179" t="s">
        <v>1530</v>
      </c>
      <c r="H2042" s="191" t="s">
        <v>1983</v>
      </c>
      <c r="I2042" s="39" t="str">
        <f t="shared" si="482"/>
        <v>Cancel</v>
      </c>
      <c r="J2042" s="191" t="s">
        <v>1989</v>
      </c>
      <c r="K2042" s="191" t="s">
        <v>1990</v>
      </c>
      <c r="L2042" s="17" t="s">
        <v>54</v>
      </c>
      <c r="M2042" s="13" t="s">
        <v>46</v>
      </c>
      <c r="N2042" s="13">
        <v>1</v>
      </c>
      <c r="O2042" s="13"/>
      <c r="P2042" s="39" t="str">
        <f t="shared" si="483"/>
        <v>MAIN UNIT</v>
      </c>
      <c r="Q2042" s="13" t="s">
        <v>55</v>
      </c>
      <c r="R2042" s="13" t="s">
        <v>48</v>
      </c>
      <c r="S2042" s="13" t="s">
        <v>37</v>
      </c>
      <c r="T2042" s="13" t="s">
        <v>274</v>
      </c>
      <c r="U2042" s="13" t="s">
        <v>57</v>
      </c>
      <c r="V2042" s="13" t="s">
        <v>58</v>
      </c>
      <c r="W2042" s="13" t="s">
        <v>50</v>
      </c>
      <c r="X2042" s="192">
        <v>621300</v>
      </c>
      <c r="Y2042" s="196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85">
        <f t="shared" si="485"/>
        <v>79174.513274336292</v>
      </c>
      <c r="AD2042" s="141">
        <v>0.12</v>
      </c>
      <c r="AE2042" s="186">
        <f t="shared" si="486"/>
        <v>1</v>
      </c>
      <c r="AF2042" s="186">
        <f>IF(AND(COUNTIFS($J$18:J2042,J2042)=1,AE2042=1),1,"")</f>
        <v>1</v>
      </c>
      <c r="AG2042" s="186">
        <f>IF(C2042="","",IF(AND(COUNTIFS($J$18:J2042,J2042)=1,C2042&lt;&gt;""),1,""))</f>
        <v>1</v>
      </c>
      <c r="AH2042" s="186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214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40</v>
      </c>
      <c r="B2043" s="179">
        <v>2021</v>
      </c>
      <c r="C2043" s="179">
        <v>4</v>
      </c>
      <c r="D2043" s="39" t="str">
        <f t="shared" si="496"/>
        <v>Q1</v>
      </c>
      <c r="E2043" s="13" t="s">
        <v>170</v>
      </c>
      <c r="F2043" s="13" t="s">
        <v>170</v>
      </c>
      <c r="G2043" s="179" t="s">
        <v>170</v>
      </c>
      <c r="H2043" s="191"/>
      <c r="I2043" s="39" t="str">
        <f t="shared" si="482"/>
        <v>Cancel</v>
      </c>
      <c r="J2043" s="191" t="s">
        <v>1991</v>
      </c>
      <c r="K2043" s="191" t="s">
        <v>1612</v>
      </c>
      <c r="L2043" s="17" t="s">
        <v>54</v>
      </c>
      <c r="M2043" s="13" t="s">
        <v>46</v>
      </c>
      <c r="N2043" s="13">
        <v>1</v>
      </c>
      <c r="O2043" s="13"/>
      <c r="P2043" s="39" t="str">
        <f t="shared" si="483"/>
        <v>MAIN UNIT</v>
      </c>
      <c r="Q2043" s="13" t="s">
        <v>47</v>
      </c>
      <c r="R2043" s="13" t="s">
        <v>48</v>
      </c>
      <c r="S2043" s="13" t="s">
        <v>37</v>
      </c>
      <c r="T2043" s="13" t="s">
        <v>154</v>
      </c>
      <c r="U2043" s="13" t="s">
        <v>75</v>
      </c>
      <c r="V2043" s="13" t="s">
        <v>70</v>
      </c>
      <c r="W2043" s="13" t="s">
        <v>50</v>
      </c>
      <c r="X2043" s="192">
        <v>500000</v>
      </c>
      <c r="Y2043" s="196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85">
        <f t="shared" si="485"/>
        <v>62389.38053097346</v>
      </c>
      <c r="AD2043" s="141">
        <v>0.12</v>
      </c>
      <c r="AE2043" s="186">
        <f t="shared" si="486"/>
        <v>0</v>
      </c>
      <c r="AF2043" s="186" t="str">
        <f>IF(AND(COUNTIFS($J$18:J2043,J2043)=1,AE2043=1),1,"")</f>
        <v/>
      </c>
      <c r="AG2043" s="186">
        <f>IF(C2043="","",IF(AND(COUNTIFS($J$18:J2043,J2043)=1,C2043&lt;&gt;""),1,""))</f>
        <v>1</v>
      </c>
      <c r="AH2043" s="186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214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40</v>
      </c>
      <c r="B2044" s="179">
        <v>2021</v>
      </c>
      <c r="C2044" s="179">
        <v>4</v>
      </c>
      <c r="D2044" s="39" t="str">
        <f t="shared" si="496"/>
        <v>Q1</v>
      </c>
      <c r="E2044" s="13" t="s">
        <v>170</v>
      </c>
      <c r="F2044" s="13" t="s">
        <v>170</v>
      </c>
      <c r="G2044" s="179" t="s">
        <v>170</v>
      </c>
      <c r="H2044" s="191"/>
      <c r="I2044" s="39" t="str">
        <f t="shared" si="482"/>
        <v>Cancel</v>
      </c>
      <c r="J2044" s="191" t="s">
        <v>1991</v>
      </c>
      <c r="K2044" s="191" t="s">
        <v>1612</v>
      </c>
      <c r="L2044" s="17" t="s">
        <v>54</v>
      </c>
      <c r="M2044" s="13" t="s">
        <v>46</v>
      </c>
      <c r="N2044" s="13">
        <v>1</v>
      </c>
      <c r="O2044" s="13"/>
      <c r="P2044" s="39" t="str">
        <f t="shared" si="483"/>
        <v>MAIN UNIT</v>
      </c>
      <c r="Q2044" s="13" t="s">
        <v>47</v>
      </c>
      <c r="R2044" s="13" t="s">
        <v>48</v>
      </c>
      <c r="S2044" s="13" t="s">
        <v>37</v>
      </c>
      <c r="T2044" s="13" t="s">
        <v>154</v>
      </c>
      <c r="U2044" s="13" t="s">
        <v>75</v>
      </c>
      <c r="V2044" s="13" t="s">
        <v>70</v>
      </c>
      <c r="W2044" s="13" t="s">
        <v>50</v>
      </c>
      <c r="X2044" s="192">
        <v>500000</v>
      </c>
      <c r="Y2044" s="196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85">
        <f t="shared" si="485"/>
        <v>62389.38053097346</v>
      </c>
      <c r="AD2044" s="141">
        <v>0.12</v>
      </c>
      <c r="AE2044" s="186">
        <f t="shared" si="486"/>
        <v>0</v>
      </c>
      <c r="AF2044" s="186" t="str">
        <f>IF(AND(COUNTIFS($J$18:J2044,J2044)=1,AE2044=1),1,"")</f>
        <v/>
      </c>
      <c r="AG2044" s="186" t="str">
        <f>IF(C2044="","",IF(AND(COUNTIFS($J$18:J2044,J2044)=1,C2044&lt;&gt;""),1,""))</f>
        <v/>
      </c>
      <c r="AH2044" s="186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214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170</v>
      </c>
      <c r="B2045" s="179">
        <v>2021</v>
      </c>
      <c r="C2045" s="179">
        <v>4</v>
      </c>
      <c r="D2045" s="39" t="str">
        <f t="shared" si="496"/>
        <v>Q1</v>
      </c>
      <c r="E2045" s="13" t="s">
        <v>170</v>
      </c>
      <c r="F2045" s="13" t="s">
        <v>170</v>
      </c>
      <c r="G2045" s="179" t="s">
        <v>1530</v>
      </c>
      <c r="H2045" s="191"/>
      <c r="I2045" s="39" t="str">
        <f t="shared" si="482"/>
        <v>Cancel</v>
      </c>
      <c r="J2045" s="191" t="s">
        <v>1992</v>
      </c>
      <c r="K2045" s="191" t="s">
        <v>1993</v>
      </c>
      <c r="L2045" s="17" t="s">
        <v>78</v>
      </c>
      <c r="M2045" s="13" t="s">
        <v>46</v>
      </c>
      <c r="N2045" s="13">
        <v>1</v>
      </c>
      <c r="O2045" s="13"/>
      <c r="P2045" s="39" t="str">
        <f t="shared" si="483"/>
        <v>MAIN UNIT</v>
      </c>
      <c r="Q2045" s="13" t="s">
        <v>47</v>
      </c>
      <c r="R2045" s="13" t="s">
        <v>48</v>
      </c>
      <c r="S2045" s="13" t="s">
        <v>38</v>
      </c>
      <c r="T2045" s="13" t="s">
        <v>872</v>
      </c>
      <c r="U2045" s="13" t="s">
        <v>136</v>
      </c>
      <c r="V2045" s="13" t="s">
        <v>520</v>
      </c>
      <c r="W2045" s="13" t="s">
        <v>50</v>
      </c>
      <c r="X2045" s="192">
        <v>979000</v>
      </c>
      <c r="Y2045" s="196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85">
        <f t="shared" si="485"/>
        <v>122158.40707964604</v>
      </c>
      <c r="AD2045" s="141">
        <v>0.12</v>
      </c>
      <c r="AE2045" s="186">
        <f t="shared" si="486"/>
        <v>0</v>
      </c>
      <c r="AF2045" s="186" t="str">
        <f>IF(AND(COUNTIFS($J$18:J2045,J2045)=1,AE2045=1),1,"")</f>
        <v/>
      </c>
      <c r="AG2045" s="186">
        <f>IF(C2045="","",IF(AND(COUNTIFS($J$18:J2045,J2045)=1,C2045&lt;&gt;""),1,""))</f>
        <v>1</v>
      </c>
      <c r="AH2045" s="186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214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40</v>
      </c>
      <c r="B2046" s="179">
        <v>2021</v>
      </c>
      <c r="C2046" s="179">
        <v>4</v>
      </c>
      <c r="D2046" s="39" t="str">
        <f t="shared" si="496"/>
        <v>Q1</v>
      </c>
      <c r="E2046" s="13" t="s">
        <v>170</v>
      </c>
      <c r="F2046" s="13" t="s">
        <v>170</v>
      </c>
      <c r="G2046" s="179" t="s">
        <v>1530</v>
      </c>
      <c r="H2046" s="191" t="s">
        <v>1994</v>
      </c>
      <c r="I2046" s="39" t="str">
        <f t="shared" si="482"/>
        <v>Cancel</v>
      </c>
      <c r="J2046" s="191" t="s">
        <v>1995</v>
      </c>
      <c r="K2046" s="191" t="s">
        <v>1519</v>
      </c>
      <c r="L2046" s="17" t="s">
        <v>78</v>
      </c>
      <c r="M2046" s="13" t="s">
        <v>46</v>
      </c>
      <c r="N2046" s="13">
        <v>1</v>
      </c>
      <c r="O2046" s="13"/>
      <c r="P2046" s="39" t="str">
        <f t="shared" si="483"/>
        <v>MAIN UNIT</v>
      </c>
      <c r="Q2046" s="13" t="s">
        <v>47</v>
      </c>
      <c r="R2046" s="13" t="s">
        <v>48</v>
      </c>
      <c r="S2046" s="13" t="s">
        <v>36</v>
      </c>
      <c r="T2046" s="13" t="s">
        <v>64</v>
      </c>
      <c r="U2046" s="13" t="s">
        <v>65</v>
      </c>
      <c r="V2046" s="13" t="s">
        <v>113</v>
      </c>
      <c r="W2046" s="13" t="s">
        <v>95</v>
      </c>
      <c r="X2046" s="192">
        <v>12600000</v>
      </c>
      <c r="Y2046" s="196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85">
        <f t="shared" si="485"/>
        <v>94500</v>
      </c>
      <c r="AD2046" s="141">
        <v>0.12</v>
      </c>
      <c r="AE2046" s="186">
        <f t="shared" si="486"/>
        <v>0</v>
      </c>
      <c r="AF2046" s="186" t="str">
        <f>IF(AND(COUNTIFS($J$18:J2046,J2046)=1,AE2046=1),1,"")</f>
        <v/>
      </c>
      <c r="AG2046" s="186">
        <f>IF(C2046="","",IF(AND(COUNTIFS($J$18:J2046,J2046)=1,C2046&lt;&gt;""),1,""))</f>
        <v>1</v>
      </c>
      <c r="AH2046" s="186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214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40</v>
      </c>
      <c r="B2047" s="179">
        <v>2021</v>
      </c>
      <c r="C2047" s="179">
        <v>4</v>
      </c>
      <c r="D2047" s="39" t="str">
        <f t="shared" si="496"/>
        <v>Q1</v>
      </c>
      <c r="E2047" s="13" t="s">
        <v>170</v>
      </c>
      <c r="F2047" s="13" t="s">
        <v>170</v>
      </c>
      <c r="G2047" s="179" t="s">
        <v>1530</v>
      </c>
      <c r="H2047" s="191" t="s">
        <v>1994</v>
      </c>
      <c r="I2047" s="39" t="str">
        <f t="shared" si="482"/>
        <v>Cancel</v>
      </c>
      <c r="J2047" s="191" t="s">
        <v>1995</v>
      </c>
      <c r="K2047" s="191" t="s">
        <v>1519</v>
      </c>
      <c r="L2047" s="17" t="s">
        <v>54</v>
      </c>
      <c r="M2047" s="13" t="s">
        <v>46</v>
      </c>
      <c r="N2047" s="13">
        <v>1</v>
      </c>
      <c r="O2047" s="13"/>
      <c r="P2047" s="39" t="str">
        <f t="shared" si="483"/>
        <v>MAIN UNIT</v>
      </c>
      <c r="Q2047" s="13" t="s">
        <v>47</v>
      </c>
      <c r="R2047" s="13" t="s">
        <v>48</v>
      </c>
      <c r="S2047" s="13" t="s">
        <v>36</v>
      </c>
      <c r="T2047" s="13" t="s">
        <v>64</v>
      </c>
      <c r="U2047" s="13" t="s">
        <v>65</v>
      </c>
      <c r="V2047" s="13" t="s">
        <v>113</v>
      </c>
      <c r="W2047" s="13" t="s">
        <v>95</v>
      </c>
      <c r="X2047" s="192">
        <v>8958000</v>
      </c>
      <c r="Y2047" s="196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85">
        <f t="shared" si="485"/>
        <v>67185</v>
      </c>
      <c r="AD2047" s="141">
        <v>0.12</v>
      </c>
      <c r="AE2047" s="186">
        <f t="shared" si="486"/>
        <v>0</v>
      </c>
      <c r="AF2047" s="186" t="str">
        <f>IF(AND(COUNTIFS($J$18:J2047,J2047)=1,AE2047=1),1,"")</f>
        <v/>
      </c>
      <c r="AG2047" s="186" t="str">
        <f>IF(C2047="","",IF(AND(COUNTIFS($J$18:J2047,J2047)=1,C2047&lt;&gt;""),1,""))</f>
        <v/>
      </c>
      <c r="AH2047" s="186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214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40</v>
      </c>
      <c r="B2048" s="179">
        <v>2021</v>
      </c>
      <c r="C2048" s="179">
        <v>4</v>
      </c>
      <c r="D2048" s="39" t="str">
        <f t="shared" si="496"/>
        <v>Q1</v>
      </c>
      <c r="E2048" s="13" t="s">
        <v>170</v>
      </c>
      <c r="F2048" s="13" t="s">
        <v>170</v>
      </c>
      <c r="G2048" s="179" t="s">
        <v>1530</v>
      </c>
      <c r="H2048" s="191"/>
      <c r="I2048" s="39" t="str">
        <f t="shared" si="482"/>
        <v>Cancel</v>
      </c>
      <c r="J2048" s="191" t="s">
        <v>1996</v>
      </c>
      <c r="K2048" s="191" t="s">
        <v>862</v>
      </c>
      <c r="L2048" s="17" t="s">
        <v>54</v>
      </c>
      <c r="M2048" s="13" t="s">
        <v>46</v>
      </c>
      <c r="N2048" s="13">
        <v>1</v>
      </c>
      <c r="O2048" s="13"/>
      <c r="P2048" s="39" t="str">
        <f t="shared" si="483"/>
        <v>MAIN UNIT</v>
      </c>
      <c r="Q2048" s="13" t="s">
        <v>47</v>
      </c>
      <c r="R2048" s="13" t="s">
        <v>48</v>
      </c>
      <c r="S2048" s="13" t="s">
        <v>36</v>
      </c>
      <c r="T2048" s="13" t="s">
        <v>64</v>
      </c>
      <c r="U2048" s="13" t="s">
        <v>65</v>
      </c>
      <c r="V2048" s="13" t="s">
        <v>288</v>
      </c>
      <c r="W2048" s="13" t="s">
        <v>95</v>
      </c>
      <c r="X2048" s="192">
        <v>8600000</v>
      </c>
      <c r="Y2048" s="196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85">
        <f t="shared" si="485"/>
        <v>72240</v>
      </c>
      <c r="AD2048" s="141">
        <v>0.12</v>
      </c>
      <c r="AE2048" s="186">
        <f t="shared" si="486"/>
        <v>0</v>
      </c>
      <c r="AF2048" s="186" t="str">
        <f>IF(AND(COUNTIFS($J$18:J2048,J2048)=1,AE2048=1),1,"")</f>
        <v/>
      </c>
      <c r="AG2048" s="186">
        <f>IF(C2048="","",IF(AND(COUNTIFS($J$18:J2048,J2048)=1,C2048&lt;&gt;""),1,""))</f>
        <v>1</v>
      </c>
      <c r="AH2048" s="186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214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40</v>
      </c>
      <c r="B2049" s="179">
        <v>2021</v>
      </c>
      <c r="C2049" s="179">
        <v>4</v>
      </c>
      <c r="D2049" s="39" t="str">
        <f t="shared" si="496"/>
        <v>Q1</v>
      </c>
      <c r="E2049" s="13" t="s">
        <v>170</v>
      </c>
      <c r="F2049" s="13" t="s">
        <v>170</v>
      </c>
      <c r="G2049" s="179" t="s">
        <v>1530</v>
      </c>
      <c r="H2049" s="191"/>
      <c r="I2049" s="39" t="str">
        <f t="shared" si="482"/>
        <v>Cancel</v>
      </c>
      <c r="J2049" s="191" t="s">
        <v>1996</v>
      </c>
      <c r="K2049" s="191" t="s">
        <v>862</v>
      </c>
      <c r="L2049" s="17" t="s">
        <v>78</v>
      </c>
      <c r="M2049" s="13" t="s">
        <v>46</v>
      </c>
      <c r="N2049" s="13">
        <v>1</v>
      </c>
      <c r="O2049" s="13"/>
      <c r="P2049" s="39" t="str">
        <f t="shared" si="483"/>
        <v>MAIN UNIT</v>
      </c>
      <c r="Q2049" s="13" t="s">
        <v>47</v>
      </c>
      <c r="R2049" s="13" t="s">
        <v>48</v>
      </c>
      <c r="S2049" s="13" t="s">
        <v>36</v>
      </c>
      <c r="T2049" s="13" t="s">
        <v>64</v>
      </c>
      <c r="U2049" s="13" t="s">
        <v>65</v>
      </c>
      <c r="V2049" s="13" t="s">
        <v>288</v>
      </c>
      <c r="W2049" s="13" t="s">
        <v>95</v>
      </c>
      <c r="X2049" s="192">
        <v>12000000</v>
      </c>
      <c r="Y2049" s="196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85">
        <f t="shared" si="485"/>
        <v>100800.00000000001</v>
      </c>
      <c r="AD2049" s="141">
        <v>0.12</v>
      </c>
      <c r="AE2049" s="186">
        <f t="shared" si="486"/>
        <v>0</v>
      </c>
      <c r="AF2049" s="186" t="str">
        <f>IF(AND(COUNTIFS($J$18:J2049,J2049)=1,AE2049=1),1,"")</f>
        <v/>
      </c>
      <c r="AG2049" s="186" t="str">
        <f>IF(C2049="","",IF(AND(COUNTIFS($J$18:J2049,J2049)=1,C2049&lt;&gt;""),1,""))</f>
        <v/>
      </c>
      <c r="AH2049" s="186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214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40</v>
      </c>
      <c r="B2050" s="179">
        <v>2021</v>
      </c>
      <c r="C2050" s="179">
        <v>4</v>
      </c>
      <c r="D2050" s="39" t="str">
        <f t="shared" si="496"/>
        <v>Q1</v>
      </c>
      <c r="E2050" s="13" t="s">
        <v>170</v>
      </c>
      <c r="F2050" s="13" t="s">
        <v>170</v>
      </c>
      <c r="G2050" s="179" t="s">
        <v>1530</v>
      </c>
      <c r="H2050" s="191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1" t="s">
        <v>1997</v>
      </c>
      <c r="K2050" s="191" t="s">
        <v>1998</v>
      </c>
      <c r="L2050" s="17" t="s">
        <v>78</v>
      </c>
      <c r="M2050" s="13" t="s">
        <v>46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47</v>
      </c>
      <c r="R2050" s="13" t="s">
        <v>48</v>
      </c>
      <c r="S2050" s="13" t="s">
        <v>37</v>
      </c>
      <c r="T2050" s="13" t="s">
        <v>154</v>
      </c>
      <c r="U2050" s="13" t="s">
        <v>75</v>
      </c>
      <c r="V2050" s="13" t="s">
        <v>70</v>
      </c>
      <c r="W2050" s="13" t="s">
        <v>50</v>
      </c>
      <c r="X2050" s="192">
        <v>780000</v>
      </c>
      <c r="Y2050" s="196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85">
        <f t="shared" ref="AC2050:AC2072" si="501">IF(R2050&lt;&gt;"",AB2050*AD2050,"")</f>
        <v>97327.433628318584</v>
      </c>
      <c r="AD2050" s="141">
        <v>0.12</v>
      </c>
      <c r="AE2050" s="186">
        <f t="shared" ref="AE2050:AE2072" si="502">IF(Q2050="","",IF(Q2050="Yes",1,0))</f>
        <v>0</v>
      </c>
      <c r="AF2050" s="186" t="str">
        <f>IF(AND(COUNTIFS($J$18:J2050,J2050)=1,AE2050=1),1,"")</f>
        <v/>
      </c>
      <c r="AG2050" s="186">
        <f>IF(C2050="","",IF(AND(COUNTIFS($J$18:J2050,J2050)=1,C2050&lt;&gt;""),1,""))</f>
        <v>1</v>
      </c>
      <c r="AH2050" s="186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214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40</v>
      </c>
      <c r="B2051" s="179">
        <v>2021</v>
      </c>
      <c r="C2051" s="179">
        <v>4</v>
      </c>
      <c r="D2051" s="39" t="str">
        <f t="shared" si="496"/>
        <v>Q1</v>
      </c>
      <c r="E2051" s="13" t="s">
        <v>170</v>
      </c>
      <c r="F2051" s="13" t="s">
        <v>170</v>
      </c>
      <c r="G2051" s="179" t="s">
        <v>1530</v>
      </c>
      <c r="H2051" s="191"/>
      <c r="I2051" s="39" t="str">
        <f t="shared" si="498"/>
        <v>Cancel</v>
      </c>
      <c r="J2051" s="191" t="s">
        <v>1997</v>
      </c>
      <c r="K2051" s="191" t="s">
        <v>1998</v>
      </c>
      <c r="L2051" s="17" t="s">
        <v>78</v>
      </c>
      <c r="M2051" s="13" t="s">
        <v>46</v>
      </c>
      <c r="N2051" s="13">
        <v>1</v>
      </c>
      <c r="O2051" s="13"/>
      <c r="P2051" s="39" t="str">
        <f t="shared" si="499"/>
        <v>MAIN UNIT</v>
      </c>
      <c r="Q2051" s="13" t="s">
        <v>47</v>
      </c>
      <c r="R2051" s="13" t="s">
        <v>48</v>
      </c>
      <c r="S2051" s="13" t="s">
        <v>37</v>
      </c>
      <c r="T2051" s="13" t="s">
        <v>154</v>
      </c>
      <c r="U2051" s="13" t="s">
        <v>75</v>
      </c>
      <c r="V2051" s="13" t="s">
        <v>70</v>
      </c>
      <c r="W2051" s="13" t="s">
        <v>50</v>
      </c>
      <c r="X2051" s="192">
        <v>780000</v>
      </c>
      <c r="Y2051" s="196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85">
        <f t="shared" si="501"/>
        <v>97327.433628318584</v>
      </c>
      <c r="AD2051" s="141">
        <v>0.12</v>
      </c>
      <c r="AE2051" s="186">
        <f t="shared" si="502"/>
        <v>0</v>
      </c>
      <c r="AF2051" s="186" t="str">
        <f>IF(AND(COUNTIFS($J$18:J2051,J2051)=1,AE2051=1),1,"")</f>
        <v/>
      </c>
      <c r="AG2051" s="186" t="str">
        <f>IF(C2051="","",IF(AND(COUNTIFS($J$18:J2051,J2051)=1,C2051&lt;&gt;""),1,""))</f>
        <v/>
      </c>
      <c r="AH2051" s="186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214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170</v>
      </c>
      <c r="B2052" s="179">
        <v>2021</v>
      </c>
      <c r="C2052" s="179">
        <v>4</v>
      </c>
      <c r="D2052" s="39" t="str">
        <f t="shared" si="496"/>
        <v>Q1</v>
      </c>
      <c r="E2052" s="13" t="s">
        <v>170</v>
      </c>
      <c r="F2052" s="13" t="s">
        <v>170</v>
      </c>
      <c r="G2052" s="179" t="s">
        <v>1530</v>
      </c>
      <c r="H2052" s="191" t="s">
        <v>1983</v>
      </c>
      <c r="I2052" s="39" t="str">
        <f t="shared" si="498"/>
        <v>Cancel</v>
      </c>
      <c r="J2052" s="191" t="s">
        <v>1999</v>
      </c>
      <c r="K2052" s="191" t="s">
        <v>451</v>
      </c>
      <c r="L2052" s="17" t="s">
        <v>54</v>
      </c>
      <c r="M2052" s="13" t="s">
        <v>46</v>
      </c>
      <c r="N2052" s="13">
        <v>1</v>
      </c>
      <c r="O2052" s="13"/>
      <c r="P2052" s="39" t="str">
        <f t="shared" si="499"/>
        <v>MAIN UNIT</v>
      </c>
      <c r="Q2052" s="13" t="s">
        <v>47</v>
      </c>
      <c r="R2052" s="13" t="s">
        <v>48</v>
      </c>
      <c r="S2052" s="13" t="s">
        <v>36</v>
      </c>
      <c r="T2052" s="13" t="s">
        <v>64</v>
      </c>
      <c r="U2052" s="13" t="s">
        <v>65</v>
      </c>
      <c r="V2052" s="13" t="s">
        <v>288</v>
      </c>
      <c r="W2052" s="13" t="s">
        <v>95</v>
      </c>
      <c r="X2052" s="192">
        <v>7590000</v>
      </c>
      <c r="Y2052" s="196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85">
        <f t="shared" si="501"/>
        <v>65304.36</v>
      </c>
      <c r="AD2052" s="141">
        <v>0.12</v>
      </c>
      <c r="AE2052" s="186">
        <f t="shared" si="502"/>
        <v>0</v>
      </c>
      <c r="AF2052" s="186" t="str">
        <f>IF(AND(COUNTIFS($J$18:J2052,J2052)=1,AE2052=1),1,"")</f>
        <v/>
      </c>
      <c r="AG2052" s="186">
        <f>IF(C2052="","",IF(AND(COUNTIFS($J$18:J2052,J2052)=1,C2052&lt;&gt;""),1,""))</f>
        <v>1</v>
      </c>
      <c r="AH2052" s="186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214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40</v>
      </c>
      <c r="B2053" s="179">
        <v>2021</v>
      </c>
      <c r="C2053" s="179">
        <v>5</v>
      </c>
      <c r="D2053" s="39" t="str">
        <f t="shared" si="496"/>
        <v>Q1</v>
      </c>
      <c r="E2053" s="13" t="s">
        <v>170</v>
      </c>
      <c r="F2053" s="13" t="s">
        <v>170</v>
      </c>
      <c r="G2053" s="179" t="s">
        <v>1530</v>
      </c>
      <c r="H2053" s="191"/>
      <c r="I2053" s="39" t="str">
        <f t="shared" si="498"/>
        <v>Cancel</v>
      </c>
      <c r="J2053" s="191" t="s">
        <v>2000</v>
      </c>
      <c r="K2053" s="191" t="s">
        <v>2001</v>
      </c>
      <c r="L2053" s="17" t="s">
        <v>78</v>
      </c>
      <c r="M2053" s="13" t="s">
        <v>46</v>
      </c>
      <c r="N2053" s="13">
        <v>1</v>
      </c>
      <c r="O2053" s="13"/>
      <c r="P2053" s="39" t="str">
        <f t="shared" si="499"/>
        <v>MAIN UNIT</v>
      </c>
      <c r="Q2053" s="13" t="s">
        <v>47</v>
      </c>
      <c r="R2053" s="13" t="s">
        <v>48</v>
      </c>
      <c r="S2053" s="13" t="s">
        <v>37</v>
      </c>
      <c r="T2053" s="13" t="s">
        <v>154</v>
      </c>
      <c r="U2053" s="13" t="s">
        <v>57</v>
      </c>
      <c r="V2053" s="13" t="s">
        <v>88</v>
      </c>
      <c r="W2053" s="13" t="s">
        <v>50</v>
      </c>
      <c r="X2053" s="192">
        <v>787453</v>
      </c>
      <c r="Y2053" s="196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85">
        <f t="shared" si="501"/>
        <v>98257.40973451329</v>
      </c>
      <c r="AD2053" s="141">
        <v>0.12</v>
      </c>
      <c r="AE2053" s="186">
        <f t="shared" si="502"/>
        <v>0</v>
      </c>
      <c r="AF2053" s="186" t="str">
        <f>IF(AND(COUNTIFS($J$18:J2053,J2053)=1,AE2053=1),1,"")</f>
        <v/>
      </c>
      <c r="AG2053" s="186">
        <f>IF(C2053="","",IF(AND(COUNTIFS($J$18:J2053,J2053)=1,C2053&lt;&gt;""),1,""))</f>
        <v>1</v>
      </c>
      <c r="AH2053" s="186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214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40</v>
      </c>
      <c r="B2054" s="179">
        <v>2021</v>
      </c>
      <c r="C2054" s="179">
        <v>5</v>
      </c>
      <c r="D2054" s="39" t="str">
        <f t="shared" si="496"/>
        <v>Q1</v>
      </c>
      <c r="E2054" s="13" t="s">
        <v>170</v>
      </c>
      <c r="F2054" s="13" t="s">
        <v>170</v>
      </c>
      <c r="G2054" s="179" t="s">
        <v>1530</v>
      </c>
      <c r="H2054" s="191"/>
      <c r="I2054" s="39" t="str">
        <f t="shared" si="498"/>
        <v>Cancel</v>
      </c>
      <c r="J2054" s="191" t="s">
        <v>2000</v>
      </c>
      <c r="K2054" s="191" t="s">
        <v>2001</v>
      </c>
      <c r="L2054" s="17" t="s">
        <v>54</v>
      </c>
      <c r="M2054" s="13" t="s">
        <v>46</v>
      </c>
      <c r="N2054" s="13">
        <v>1</v>
      </c>
      <c r="O2054" s="13"/>
      <c r="P2054" s="39" t="str">
        <f t="shared" si="499"/>
        <v>MAIN UNIT</v>
      </c>
      <c r="Q2054" s="13" t="s">
        <v>47</v>
      </c>
      <c r="R2054" s="13" t="s">
        <v>48</v>
      </c>
      <c r="S2054" s="13" t="s">
        <v>37</v>
      </c>
      <c r="T2054" s="13" t="s">
        <v>154</v>
      </c>
      <c r="U2054" s="13" t="s">
        <v>57</v>
      </c>
      <c r="V2054" s="13" t="s">
        <v>88</v>
      </c>
      <c r="W2054" s="13" t="s">
        <v>50</v>
      </c>
      <c r="X2054" s="192">
        <v>591899</v>
      </c>
      <c r="Y2054" s="196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85">
        <f t="shared" si="501"/>
        <v>73856.423893805317</v>
      </c>
      <c r="AD2054" s="141">
        <v>0.12</v>
      </c>
      <c r="AE2054" s="186">
        <f t="shared" si="502"/>
        <v>0</v>
      </c>
      <c r="AF2054" s="186" t="str">
        <f>IF(AND(COUNTIFS($J$18:J2054,J2054)=1,AE2054=1),1,"")</f>
        <v/>
      </c>
      <c r="AG2054" s="186" t="str">
        <f>IF(C2054="","",IF(AND(COUNTIFS($J$18:J2054,J2054)=1,C2054&lt;&gt;""),1,""))</f>
        <v/>
      </c>
      <c r="AH2054" s="186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214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40</v>
      </c>
      <c r="B2055" s="179">
        <v>2021</v>
      </c>
      <c r="C2055" s="179">
        <v>5</v>
      </c>
      <c r="D2055" s="39" t="str">
        <f t="shared" si="496"/>
        <v>Q1</v>
      </c>
      <c r="E2055" s="13" t="s">
        <v>170</v>
      </c>
      <c r="F2055" s="13" t="s">
        <v>170</v>
      </c>
      <c r="G2055" s="179" t="s">
        <v>1530</v>
      </c>
      <c r="H2055" s="191"/>
      <c r="I2055" s="39" t="str">
        <f t="shared" si="498"/>
        <v>Cancel</v>
      </c>
      <c r="J2055" s="191" t="s">
        <v>2002</v>
      </c>
      <c r="K2055" s="191" t="s">
        <v>2003</v>
      </c>
      <c r="L2055" s="17" t="s">
        <v>54</v>
      </c>
      <c r="M2055" s="13" t="s">
        <v>46</v>
      </c>
      <c r="N2055" s="13">
        <v>1</v>
      </c>
      <c r="O2055" s="13"/>
      <c r="P2055" s="39" t="str">
        <f t="shared" si="499"/>
        <v>MAIN UNIT</v>
      </c>
      <c r="Q2055" s="13" t="s">
        <v>55</v>
      </c>
      <c r="R2055" s="13" t="s">
        <v>48</v>
      </c>
      <c r="S2055" s="13" t="s">
        <v>37</v>
      </c>
      <c r="T2055" s="13" t="s">
        <v>74</v>
      </c>
      <c r="U2055" s="13" t="s">
        <v>57</v>
      </c>
      <c r="V2055" s="13" t="s">
        <v>927</v>
      </c>
      <c r="W2055" s="13" t="s">
        <v>50</v>
      </c>
      <c r="X2055" s="192">
        <v>585200</v>
      </c>
      <c r="Y2055" s="196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85">
        <f t="shared" si="501"/>
        <v>74263.433628318584</v>
      </c>
      <c r="AD2055" s="141">
        <v>0.12</v>
      </c>
      <c r="AE2055" s="186">
        <f t="shared" si="502"/>
        <v>1</v>
      </c>
      <c r="AF2055" s="186">
        <f>IF(AND(COUNTIFS($J$18:J2055,J2055)=1,AE2055=1),1,"")</f>
        <v>1</v>
      </c>
      <c r="AG2055" s="186">
        <f>IF(C2055="","",IF(AND(COUNTIFS($J$18:J2055,J2055)=1,C2055&lt;&gt;""),1,""))</f>
        <v>1</v>
      </c>
      <c r="AH2055" s="186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2004</v>
      </c>
      <c r="AP2055" s="28" t="str">
        <f t="shared" si="506"/>
        <v>CancelCANCEL</v>
      </c>
      <c r="AQ2055" s="28" t="str">
        <f t="shared" si="507"/>
        <v>CancelCANCELRMB</v>
      </c>
      <c r="AR2055" s="214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40</v>
      </c>
      <c r="B2056" s="179">
        <v>2021</v>
      </c>
      <c r="C2056" s="179">
        <v>5</v>
      </c>
      <c r="D2056" s="39" t="str">
        <f t="shared" si="496"/>
        <v>Q1</v>
      </c>
      <c r="E2056" s="13" t="s">
        <v>170</v>
      </c>
      <c r="F2056" s="13" t="s">
        <v>170</v>
      </c>
      <c r="G2056" s="179" t="s">
        <v>1530</v>
      </c>
      <c r="H2056" s="191"/>
      <c r="I2056" s="39" t="str">
        <f t="shared" si="498"/>
        <v>Cancel</v>
      </c>
      <c r="J2056" s="191" t="s">
        <v>2002</v>
      </c>
      <c r="K2056" s="191" t="s">
        <v>2003</v>
      </c>
      <c r="L2056" s="17" t="s">
        <v>54</v>
      </c>
      <c r="M2056" s="13" t="s">
        <v>46</v>
      </c>
      <c r="N2056" s="13">
        <v>1</v>
      </c>
      <c r="O2056" s="13"/>
      <c r="P2056" s="39" t="str">
        <f t="shared" si="499"/>
        <v>MAIN UNIT</v>
      </c>
      <c r="Q2056" s="13" t="s">
        <v>55</v>
      </c>
      <c r="R2056" s="13" t="s">
        <v>48</v>
      </c>
      <c r="S2056" s="13" t="s">
        <v>37</v>
      </c>
      <c r="T2056" s="13" t="s">
        <v>74</v>
      </c>
      <c r="U2056" s="13" t="s">
        <v>57</v>
      </c>
      <c r="V2056" s="13" t="s">
        <v>927</v>
      </c>
      <c r="W2056" s="13" t="s">
        <v>50</v>
      </c>
      <c r="X2056" s="192">
        <v>585200</v>
      </c>
      <c r="Y2056" s="196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85">
        <f t="shared" si="501"/>
        <v>74263.433628318584</v>
      </c>
      <c r="AD2056" s="141">
        <v>0.12</v>
      </c>
      <c r="AE2056" s="186">
        <f t="shared" si="502"/>
        <v>1</v>
      </c>
      <c r="AF2056" s="186" t="str">
        <f>IF(AND(COUNTIFS($J$18:J2056,J2056)=1,AE2056=1),1,"")</f>
        <v/>
      </c>
      <c r="AG2056" s="186" t="str">
        <f>IF(C2056="","",IF(AND(COUNTIFS($J$18:J2056,J2056)=1,C2056&lt;&gt;""),1,""))</f>
        <v/>
      </c>
      <c r="AH2056" s="186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2004</v>
      </c>
      <c r="AP2056" s="28" t="str">
        <f t="shared" si="506"/>
        <v>CancelCANCEL</v>
      </c>
      <c r="AQ2056" s="28" t="str">
        <f t="shared" si="507"/>
        <v>CancelCANCELRMB</v>
      </c>
      <c r="AR2056" s="214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40</v>
      </c>
      <c r="B2057" s="179">
        <v>2021</v>
      </c>
      <c r="C2057" s="179">
        <v>6</v>
      </c>
      <c r="D2057" s="39" t="str">
        <f t="shared" si="496"/>
        <v>Q1</v>
      </c>
      <c r="E2057" s="13" t="s">
        <v>170</v>
      </c>
      <c r="F2057" s="13" t="s">
        <v>170</v>
      </c>
      <c r="G2057" s="179" t="s">
        <v>1530</v>
      </c>
      <c r="H2057" s="191"/>
      <c r="I2057" s="39" t="str">
        <f t="shared" si="498"/>
        <v>Cancel</v>
      </c>
      <c r="J2057" s="191" t="s">
        <v>2005</v>
      </c>
      <c r="K2057" s="191" t="s">
        <v>1393</v>
      </c>
      <c r="L2057" s="17" t="s">
        <v>54</v>
      </c>
      <c r="M2057" s="13" t="s">
        <v>46</v>
      </c>
      <c r="N2057" s="13">
        <v>1</v>
      </c>
      <c r="O2057" s="13"/>
      <c r="P2057" s="39" t="str">
        <f t="shared" si="499"/>
        <v>MAIN UNIT</v>
      </c>
      <c r="Q2057" s="13" t="s">
        <v>47</v>
      </c>
      <c r="R2057" s="13" t="s">
        <v>48</v>
      </c>
      <c r="S2057" s="13" t="s">
        <v>37</v>
      </c>
      <c r="T2057" s="13" t="s">
        <v>69</v>
      </c>
      <c r="U2057" s="13" t="s">
        <v>57</v>
      </c>
      <c r="V2057" s="13" t="s">
        <v>155</v>
      </c>
      <c r="W2057" s="13" t="s">
        <v>50</v>
      </c>
      <c r="X2057" s="192">
        <v>630000</v>
      </c>
      <c r="Y2057" s="196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85">
        <f t="shared" si="501"/>
        <v>78610.619469026555</v>
      </c>
      <c r="AD2057" s="141">
        <v>0.12</v>
      </c>
      <c r="AE2057" s="186">
        <f t="shared" si="502"/>
        <v>0</v>
      </c>
      <c r="AF2057" s="186" t="str">
        <f>IF(AND(COUNTIFS($J$18:J2057,J2057)=1,AE2057=1),1,"")</f>
        <v/>
      </c>
      <c r="AG2057" s="186">
        <f>IF(C2057="","",IF(AND(COUNTIFS($J$18:J2057,J2057)=1,C2057&lt;&gt;""),1,""))</f>
        <v>1</v>
      </c>
      <c r="AH2057" s="186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214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40</v>
      </c>
      <c r="B2058" s="179">
        <v>2021</v>
      </c>
      <c r="C2058" s="179">
        <v>6</v>
      </c>
      <c r="D2058" s="39" t="str">
        <f t="shared" si="496"/>
        <v>Q1</v>
      </c>
      <c r="E2058" s="13" t="s">
        <v>170</v>
      </c>
      <c r="F2058" s="13" t="s">
        <v>170</v>
      </c>
      <c r="G2058" s="179" t="s">
        <v>1530</v>
      </c>
      <c r="H2058" s="191" t="s">
        <v>1531</v>
      </c>
      <c r="I2058" s="39" t="str">
        <f t="shared" si="498"/>
        <v>Cancel</v>
      </c>
      <c r="J2058" s="191" t="s">
        <v>2006</v>
      </c>
      <c r="K2058" s="191" t="s">
        <v>2007</v>
      </c>
      <c r="L2058" s="17" t="s">
        <v>54</v>
      </c>
      <c r="M2058" s="13" t="s">
        <v>46</v>
      </c>
      <c r="N2058" s="13">
        <v>1</v>
      </c>
      <c r="O2058" s="13"/>
      <c r="P2058" s="39" t="str">
        <f t="shared" si="499"/>
        <v>MAIN UNIT</v>
      </c>
      <c r="Q2058" s="13" t="s">
        <v>55</v>
      </c>
      <c r="R2058" s="13" t="s">
        <v>48</v>
      </c>
      <c r="S2058" s="13" t="s">
        <v>36</v>
      </c>
      <c r="T2058" s="13" t="s">
        <v>64</v>
      </c>
      <c r="U2058" s="13" t="s">
        <v>65</v>
      </c>
      <c r="V2058" s="13" t="s">
        <v>108</v>
      </c>
      <c r="W2058" s="13" t="s">
        <v>95</v>
      </c>
      <c r="X2058" s="192">
        <v>9225000</v>
      </c>
      <c r="Y2058" s="196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85">
        <f t="shared" si="501"/>
        <v>69187.5</v>
      </c>
      <c r="AD2058" s="141">
        <v>0.12</v>
      </c>
      <c r="AE2058" s="186">
        <f t="shared" si="502"/>
        <v>1</v>
      </c>
      <c r="AF2058" s="186">
        <f>IF(AND(COUNTIFS($J$18:J2058,J2058)=1,AE2058=1),1,"")</f>
        <v>1</v>
      </c>
      <c r="AG2058" s="186">
        <f>IF(C2058="","",IF(AND(COUNTIFS($J$18:J2058,J2058)=1,C2058&lt;&gt;""),1,""))</f>
        <v>1</v>
      </c>
      <c r="AH2058" s="186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214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40</v>
      </c>
      <c r="B2059" s="179">
        <v>2021</v>
      </c>
      <c r="C2059" s="179">
        <v>6</v>
      </c>
      <c r="D2059" s="39" t="str">
        <f t="shared" si="496"/>
        <v>Q1</v>
      </c>
      <c r="E2059" s="13" t="s">
        <v>170</v>
      </c>
      <c r="F2059" s="13" t="s">
        <v>170</v>
      </c>
      <c r="G2059" s="179" t="s">
        <v>1530</v>
      </c>
      <c r="H2059" s="191" t="s">
        <v>1531</v>
      </c>
      <c r="I2059" s="39" t="str">
        <f t="shared" si="498"/>
        <v>Cancel</v>
      </c>
      <c r="J2059" s="191" t="s">
        <v>2006</v>
      </c>
      <c r="K2059" s="191" t="s">
        <v>2007</v>
      </c>
      <c r="L2059" s="17" t="s">
        <v>54</v>
      </c>
      <c r="M2059" s="13" t="s">
        <v>46</v>
      </c>
      <c r="N2059" s="13">
        <v>1</v>
      </c>
      <c r="O2059" s="13"/>
      <c r="P2059" s="39" t="str">
        <f t="shared" si="499"/>
        <v>MAIN UNIT</v>
      </c>
      <c r="Q2059" s="13" t="s">
        <v>55</v>
      </c>
      <c r="R2059" s="13" t="s">
        <v>48</v>
      </c>
      <c r="S2059" s="13" t="s">
        <v>36</v>
      </c>
      <c r="T2059" s="13" t="s">
        <v>64</v>
      </c>
      <c r="U2059" s="13" t="s">
        <v>65</v>
      </c>
      <c r="V2059" s="13" t="s">
        <v>108</v>
      </c>
      <c r="W2059" s="13" t="s">
        <v>95</v>
      </c>
      <c r="X2059" s="192">
        <v>9225000</v>
      </c>
      <c r="Y2059" s="196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85">
        <f t="shared" si="501"/>
        <v>69187.5</v>
      </c>
      <c r="AD2059" s="141">
        <v>0.12</v>
      </c>
      <c r="AE2059" s="186">
        <f t="shared" si="502"/>
        <v>1</v>
      </c>
      <c r="AF2059" s="186" t="str">
        <f>IF(AND(COUNTIFS($J$18:J2059,J2059)=1,AE2059=1),1,"")</f>
        <v/>
      </c>
      <c r="AG2059" s="186" t="str">
        <f>IF(C2059="","",IF(AND(COUNTIFS($J$18:J2059,J2059)=1,C2059&lt;&gt;""),1,""))</f>
        <v/>
      </c>
      <c r="AH2059" s="186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214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40</v>
      </c>
      <c r="B2060" s="179">
        <v>2021</v>
      </c>
      <c r="C2060" s="179">
        <v>6</v>
      </c>
      <c r="D2060" s="39" t="str">
        <f t="shared" si="496"/>
        <v>Q1</v>
      </c>
      <c r="E2060" s="13" t="s">
        <v>170</v>
      </c>
      <c r="F2060" s="13" t="s">
        <v>170</v>
      </c>
      <c r="G2060" s="179" t="s">
        <v>1530</v>
      </c>
      <c r="H2060" s="191"/>
      <c r="I2060" s="39" t="str">
        <f t="shared" si="498"/>
        <v>Cancel</v>
      </c>
      <c r="J2060" s="191" t="s">
        <v>2008</v>
      </c>
      <c r="K2060" s="191" t="s">
        <v>2009</v>
      </c>
      <c r="L2060" s="17" t="s">
        <v>54</v>
      </c>
      <c r="M2060" s="13" t="s">
        <v>46</v>
      </c>
      <c r="N2060" s="13">
        <v>1</v>
      </c>
      <c r="O2060" s="13"/>
      <c r="P2060" s="39" t="str">
        <f t="shared" si="499"/>
        <v>MAIN UNIT</v>
      </c>
      <c r="Q2060" s="13" t="s">
        <v>47</v>
      </c>
      <c r="R2060" s="13" t="s">
        <v>48</v>
      </c>
      <c r="S2060" s="13" t="s">
        <v>36</v>
      </c>
      <c r="T2060" s="13" t="s">
        <v>228</v>
      </c>
      <c r="U2060" s="13" t="s">
        <v>65</v>
      </c>
      <c r="V2060" s="13" t="s">
        <v>920</v>
      </c>
      <c r="W2060" s="13" t="s">
        <v>95</v>
      </c>
      <c r="X2060" s="192">
        <v>6350000</v>
      </c>
      <c r="Y2060" s="196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85">
        <f t="shared" si="501"/>
        <v>47625</v>
      </c>
      <c r="AD2060" s="141">
        <v>0.12</v>
      </c>
      <c r="AE2060" s="186">
        <f t="shared" si="502"/>
        <v>0</v>
      </c>
      <c r="AF2060" s="186" t="str">
        <f>IF(AND(COUNTIFS($J$18:J2060,J2060)=1,AE2060=1),1,"")</f>
        <v/>
      </c>
      <c r="AG2060" s="186">
        <f>IF(C2060="","",IF(AND(COUNTIFS($J$18:J2060,J2060)=1,C2060&lt;&gt;""),1,""))</f>
        <v>1</v>
      </c>
      <c r="AH2060" s="186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214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170</v>
      </c>
      <c r="B2061" s="179">
        <v>2021</v>
      </c>
      <c r="C2061" s="179">
        <v>6</v>
      </c>
      <c r="D2061" s="39" t="str">
        <f t="shared" si="496"/>
        <v>Q1</v>
      </c>
      <c r="E2061" s="13" t="s">
        <v>170</v>
      </c>
      <c r="F2061" s="13" t="s">
        <v>170</v>
      </c>
      <c r="G2061" s="179" t="s">
        <v>1530</v>
      </c>
      <c r="H2061" s="191" t="s">
        <v>1983</v>
      </c>
      <c r="I2061" s="39" t="str">
        <f t="shared" si="498"/>
        <v>Cancel</v>
      </c>
      <c r="J2061" s="191" t="s">
        <v>2010</v>
      </c>
      <c r="K2061" s="191" t="s">
        <v>2011</v>
      </c>
      <c r="L2061" s="17" t="s">
        <v>54</v>
      </c>
      <c r="M2061" s="13" t="s">
        <v>46</v>
      </c>
      <c r="N2061" s="13">
        <v>1</v>
      </c>
      <c r="O2061" s="13"/>
      <c r="P2061" s="39" t="str">
        <f t="shared" si="499"/>
        <v>MAIN UNIT</v>
      </c>
      <c r="Q2061" s="13" t="s">
        <v>55</v>
      </c>
      <c r="R2061" s="13" t="s">
        <v>48</v>
      </c>
      <c r="S2061" s="13" t="s">
        <v>37</v>
      </c>
      <c r="T2061" s="13" t="s">
        <v>74</v>
      </c>
      <c r="U2061" s="13" t="s">
        <v>57</v>
      </c>
      <c r="V2061" s="13" t="s">
        <v>927</v>
      </c>
      <c r="W2061" s="13" t="s">
        <v>50</v>
      </c>
      <c r="X2061" s="192">
        <v>585200</v>
      </c>
      <c r="Y2061" s="196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85">
        <f t="shared" si="501"/>
        <v>74574.159292035401</v>
      </c>
      <c r="AD2061" s="141">
        <v>0.12</v>
      </c>
      <c r="AE2061" s="186">
        <f t="shared" si="502"/>
        <v>1</v>
      </c>
      <c r="AF2061" s="186">
        <f>IF(AND(COUNTIFS($J$18:J2061,J2061)=1,AE2061=1),1,"")</f>
        <v>1</v>
      </c>
      <c r="AG2061" s="186">
        <f>IF(C2061="","",IF(AND(COUNTIFS($J$18:J2061,J2061)=1,C2061&lt;&gt;""),1,""))</f>
        <v>1</v>
      </c>
      <c r="AH2061" s="186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214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170</v>
      </c>
      <c r="B2062" s="179">
        <v>2021</v>
      </c>
      <c r="C2062" s="179">
        <v>6</v>
      </c>
      <c r="D2062" s="39" t="str">
        <f t="shared" si="496"/>
        <v>Q1</v>
      </c>
      <c r="E2062" s="13" t="s">
        <v>170</v>
      </c>
      <c r="F2062" s="13" t="s">
        <v>170</v>
      </c>
      <c r="G2062" s="179" t="s">
        <v>1530</v>
      </c>
      <c r="H2062" s="191" t="s">
        <v>1983</v>
      </c>
      <c r="I2062" s="39" t="str">
        <f t="shared" si="498"/>
        <v>Cancel</v>
      </c>
      <c r="J2062" s="191" t="s">
        <v>2010</v>
      </c>
      <c r="K2062" s="191" t="s">
        <v>2011</v>
      </c>
      <c r="L2062" s="17" t="s">
        <v>54</v>
      </c>
      <c r="M2062" s="13" t="s">
        <v>46</v>
      </c>
      <c r="N2062" s="13">
        <v>1</v>
      </c>
      <c r="O2062" s="13"/>
      <c r="P2062" s="39" t="str">
        <f t="shared" si="499"/>
        <v>MAIN UNIT</v>
      </c>
      <c r="Q2062" s="13" t="s">
        <v>55</v>
      </c>
      <c r="R2062" s="13" t="s">
        <v>48</v>
      </c>
      <c r="S2062" s="13" t="s">
        <v>37</v>
      </c>
      <c r="T2062" s="13" t="s">
        <v>74</v>
      </c>
      <c r="U2062" s="13" t="s">
        <v>57</v>
      </c>
      <c r="V2062" s="13" t="s">
        <v>927</v>
      </c>
      <c r="W2062" s="13" t="s">
        <v>50</v>
      </c>
      <c r="X2062" s="192">
        <v>585200</v>
      </c>
      <c r="Y2062" s="196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85">
        <f t="shared" si="501"/>
        <v>74574.159292035401</v>
      </c>
      <c r="AD2062" s="141">
        <v>0.12</v>
      </c>
      <c r="AE2062" s="186">
        <f t="shared" si="502"/>
        <v>1</v>
      </c>
      <c r="AF2062" s="186" t="str">
        <f>IF(AND(COUNTIFS($J$18:J2062,J2062)=1,AE2062=1),1,"")</f>
        <v/>
      </c>
      <c r="AG2062" s="186" t="str">
        <f>IF(C2062="","",IF(AND(COUNTIFS($J$18:J2062,J2062)=1,C2062&lt;&gt;""),1,""))</f>
        <v/>
      </c>
      <c r="AH2062" s="186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214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170</v>
      </c>
      <c r="B2063" s="179">
        <v>2021</v>
      </c>
      <c r="C2063" s="179">
        <v>6</v>
      </c>
      <c r="D2063" s="39" t="str">
        <f t="shared" si="496"/>
        <v>Q1</v>
      </c>
      <c r="E2063" s="13" t="s">
        <v>170</v>
      </c>
      <c r="F2063" s="13" t="s">
        <v>170</v>
      </c>
      <c r="G2063" s="179" t="s">
        <v>1530</v>
      </c>
      <c r="H2063" s="191" t="s">
        <v>1983</v>
      </c>
      <c r="I2063" s="39" t="str">
        <f t="shared" si="498"/>
        <v>Cancel</v>
      </c>
      <c r="J2063" s="191" t="s">
        <v>2012</v>
      </c>
      <c r="K2063" s="191" t="s">
        <v>2013</v>
      </c>
      <c r="L2063" s="17" t="s">
        <v>54</v>
      </c>
      <c r="M2063" s="13" t="s">
        <v>46</v>
      </c>
      <c r="N2063" s="13">
        <v>1</v>
      </c>
      <c r="O2063" s="13"/>
      <c r="P2063" s="39" t="str">
        <f t="shared" si="499"/>
        <v>MAIN UNIT</v>
      </c>
      <c r="Q2063" s="13" t="s">
        <v>55</v>
      </c>
      <c r="R2063" s="13" t="s">
        <v>48</v>
      </c>
      <c r="S2063" s="13" t="s">
        <v>37</v>
      </c>
      <c r="T2063" s="13" t="s">
        <v>79</v>
      </c>
      <c r="U2063" s="13" t="s">
        <v>75</v>
      </c>
      <c r="V2063" s="13" t="s">
        <v>70</v>
      </c>
      <c r="W2063" s="13" t="s">
        <v>50</v>
      </c>
      <c r="X2063" s="192">
        <v>470000</v>
      </c>
      <c r="Y2063" s="196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85">
        <f t="shared" si="501"/>
        <v>59893.805309734518</v>
      </c>
      <c r="AD2063" s="141">
        <v>0.12</v>
      </c>
      <c r="AE2063" s="186">
        <f t="shared" si="502"/>
        <v>1</v>
      </c>
      <c r="AF2063" s="186">
        <f>IF(AND(COUNTIFS($J$18:J2063,J2063)=1,AE2063=1),1,"")</f>
        <v>1</v>
      </c>
      <c r="AG2063" s="186">
        <f>IF(C2063="","",IF(AND(COUNTIFS($J$18:J2063,J2063)=1,C2063&lt;&gt;""),1,""))</f>
        <v>1</v>
      </c>
      <c r="AH2063" s="186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214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6.4">
      <c r="A2064" s="13" t="s">
        <v>170</v>
      </c>
      <c r="B2064" s="179">
        <v>2021</v>
      </c>
      <c r="C2064" s="179">
        <v>6</v>
      </c>
      <c r="D2064" s="39" t="str">
        <f t="shared" si="496"/>
        <v>Q1</v>
      </c>
      <c r="E2064" s="13" t="s">
        <v>170</v>
      </c>
      <c r="F2064" s="13" t="s">
        <v>170</v>
      </c>
      <c r="G2064" s="179" t="s">
        <v>1530</v>
      </c>
      <c r="H2064" s="191" t="s">
        <v>1983</v>
      </c>
      <c r="I2064" s="39" t="str">
        <f t="shared" si="498"/>
        <v>Cancel</v>
      </c>
      <c r="J2064" s="191" t="s">
        <v>2012</v>
      </c>
      <c r="K2064" s="191" t="s">
        <v>2013</v>
      </c>
      <c r="L2064" s="17" t="s">
        <v>479</v>
      </c>
      <c r="M2064" s="13" t="s">
        <v>46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55</v>
      </c>
      <c r="R2064" s="13" t="s">
        <v>48</v>
      </c>
      <c r="S2064" s="13" t="s">
        <v>37</v>
      </c>
      <c r="T2064" s="13" t="s">
        <v>79</v>
      </c>
      <c r="U2064" s="13" t="s">
        <v>75</v>
      </c>
      <c r="V2064" s="13" t="s">
        <v>70</v>
      </c>
      <c r="W2064" s="13" t="s">
        <v>50</v>
      </c>
      <c r="X2064" s="192">
        <v>3777.76</v>
      </c>
      <c r="Y2064" s="196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85">
        <f t="shared" si="501"/>
        <v>19737.960212389382</v>
      </c>
      <c r="AD2064" s="141">
        <v>0.12</v>
      </c>
      <c r="AE2064" s="186">
        <f t="shared" si="502"/>
        <v>1</v>
      </c>
      <c r="AF2064" s="186" t="str">
        <f>IF(AND(COUNTIFS($J$18:J2064,J2064)=1,AE2064=1),1,"")</f>
        <v/>
      </c>
      <c r="AG2064" s="186" t="str">
        <f>IF(C2064="","",IF(AND(COUNTIFS($J$18:J2064,J2064)=1,C2064&lt;&gt;""),1,""))</f>
        <v/>
      </c>
      <c r="AH2064" s="186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214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40</v>
      </c>
      <c r="B2065" s="179">
        <v>2021</v>
      </c>
      <c r="C2065" s="179">
        <v>7</v>
      </c>
      <c r="D2065" s="39" t="str">
        <f t="shared" si="496"/>
        <v>Q2</v>
      </c>
      <c r="E2065" s="13" t="s">
        <v>170</v>
      </c>
      <c r="F2065" s="13" t="s">
        <v>170</v>
      </c>
      <c r="G2065" s="179" t="s">
        <v>170</v>
      </c>
      <c r="H2065" s="191" t="s">
        <v>1531</v>
      </c>
      <c r="I2065" s="39" t="str">
        <f t="shared" si="498"/>
        <v>Cancel</v>
      </c>
      <c r="J2065" s="191" t="s">
        <v>2014</v>
      </c>
      <c r="K2065" s="191" t="s">
        <v>1588</v>
      </c>
      <c r="L2065" s="17" t="s">
        <v>54</v>
      </c>
      <c r="M2065" s="13" t="s">
        <v>46</v>
      </c>
      <c r="N2065" s="13">
        <v>1</v>
      </c>
      <c r="O2065" s="13"/>
      <c r="P2065" s="39" t="str">
        <f t="shared" si="499"/>
        <v>MAIN UNIT</v>
      </c>
      <c r="Q2065" s="13" t="s">
        <v>47</v>
      </c>
      <c r="R2065" s="13" t="s">
        <v>48</v>
      </c>
      <c r="S2065" s="13" t="s">
        <v>36</v>
      </c>
      <c r="T2065" s="13" t="s">
        <v>64</v>
      </c>
      <c r="U2065" s="13" t="s">
        <v>65</v>
      </c>
      <c r="V2065" s="13" t="s">
        <v>98</v>
      </c>
      <c r="W2065" s="13" t="s">
        <v>95</v>
      </c>
      <c r="X2065" s="192">
        <v>7600000</v>
      </c>
      <c r="Y2065" s="196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85">
        <f t="shared" si="501"/>
        <v>57000</v>
      </c>
      <c r="AD2065" s="141">
        <v>0.12</v>
      </c>
      <c r="AE2065" s="186">
        <f t="shared" si="502"/>
        <v>0</v>
      </c>
      <c r="AF2065" s="186" t="str">
        <f>IF(AND(COUNTIFS($J$18:J2065,J2065)=1,AE2065=1),1,"")</f>
        <v/>
      </c>
      <c r="AG2065" s="186">
        <f>IF(C2065="","",IF(AND(COUNTIFS($J$18:J2065,J2065)=1,C2065&lt;&gt;""),1,""))</f>
        <v>1</v>
      </c>
      <c r="AH2065" s="186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214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40</v>
      </c>
      <c r="B2066" s="179">
        <v>2021</v>
      </c>
      <c r="C2066" s="179">
        <v>7</v>
      </c>
      <c r="D2066" s="39" t="str">
        <f t="shared" si="496"/>
        <v>Q2</v>
      </c>
      <c r="E2066" s="13" t="s">
        <v>170</v>
      </c>
      <c r="F2066" s="13" t="s">
        <v>170</v>
      </c>
      <c r="G2066" s="179" t="s">
        <v>170</v>
      </c>
      <c r="H2066" s="191"/>
      <c r="I2066" s="39" t="str">
        <f t="shared" si="498"/>
        <v>Cancel</v>
      </c>
      <c r="J2066" s="191" t="s">
        <v>2015</v>
      </c>
      <c r="K2066" s="191" t="s">
        <v>1861</v>
      </c>
      <c r="L2066" s="17" t="s">
        <v>78</v>
      </c>
      <c r="M2066" s="13" t="s">
        <v>46</v>
      </c>
      <c r="N2066" s="13">
        <v>1</v>
      </c>
      <c r="O2066" s="13"/>
      <c r="P2066" s="39" t="str">
        <f t="shared" si="499"/>
        <v>MAIN UNIT</v>
      </c>
      <c r="Q2066" s="13" t="s">
        <v>55</v>
      </c>
      <c r="R2066" s="13" t="s">
        <v>48</v>
      </c>
      <c r="S2066" s="13" t="s">
        <v>36</v>
      </c>
      <c r="T2066" s="13" t="s">
        <v>64</v>
      </c>
      <c r="U2066" s="13" t="s">
        <v>65</v>
      </c>
      <c r="V2066" s="13" t="s">
        <v>1798</v>
      </c>
      <c r="W2066" s="13" t="s">
        <v>95</v>
      </c>
      <c r="X2066" s="192">
        <v>13240000</v>
      </c>
      <c r="Y2066" s="196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85">
        <f t="shared" si="501"/>
        <v>111216.00000000001</v>
      </c>
      <c r="AD2066" s="141">
        <v>0.12</v>
      </c>
      <c r="AE2066" s="186">
        <f t="shared" si="502"/>
        <v>1</v>
      </c>
      <c r="AF2066" s="186">
        <f>IF(AND(COUNTIFS($J$18:J2066,J2066)=1,AE2066=1),1,"")</f>
        <v>1</v>
      </c>
      <c r="AG2066" s="186">
        <f>IF(C2066="","",IF(AND(COUNTIFS($J$18:J2066,J2066)=1,C2066&lt;&gt;""),1,""))</f>
        <v>1</v>
      </c>
      <c r="AH2066" s="186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214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40</v>
      </c>
      <c r="B2067" s="179">
        <v>2021</v>
      </c>
      <c r="C2067" s="179">
        <v>7</v>
      </c>
      <c r="D2067" s="39" t="str">
        <f t="shared" si="496"/>
        <v>Q2</v>
      </c>
      <c r="E2067" s="13" t="s">
        <v>170</v>
      </c>
      <c r="F2067" s="13" t="s">
        <v>170</v>
      </c>
      <c r="G2067" s="179" t="s">
        <v>170</v>
      </c>
      <c r="H2067" s="191"/>
      <c r="I2067" s="39" t="str">
        <f t="shared" si="498"/>
        <v>Cancel</v>
      </c>
      <c r="J2067" s="191" t="s">
        <v>2015</v>
      </c>
      <c r="K2067" s="191" t="s">
        <v>1861</v>
      </c>
      <c r="L2067" s="17" t="s">
        <v>54</v>
      </c>
      <c r="M2067" s="13" t="s">
        <v>46</v>
      </c>
      <c r="N2067" s="13">
        <v>1</v>
      </c>
      <c r="O2067" s="13"/>
      <c r="P2067" s="39" t="str">
        <f t="shared" si="499"/>
        <v>MAIN UNIT</v>
      </c>
      <c r="Q2067" s="13" t="s">
        <v>55</v>
      </c>
      <c r="R2067" s="13" t="s">
        <v>48</v>
      </c>
      <c r="S2067" s="13" t="s">
        <v>36</v>
      </c>
      <c r="T2067" s="13" t="s">
        <v>64</v>
      </c>
      <c r="U2067" s="13" t="s">
        <v>65</v>
      </c>
      <c r="V2067" s="13" t="s">
        <v>1798</v>
      </c>
      <c r="W2067" s="13" t="s">
        <v>95</v>
      </c>
      <c r="X2067" s="192">
        <v>8000000</v>
      </c>
      <c r="Y2067" s="196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85">
        <f t="shared" si="501"/>
        <v>67200</v>
      </c>
      <c r="AD2067" s="141">
        <v>0.12</v>
      </c>
      <c r="AE2067" s="186">
        <f t="shared" si="502"/>
        <v>1</v>
      </c>
      <c r="AF2067" s="186" t="str">
        <f>IF(AND(COUNTIFS($J$18:J2067,J2067)=1,AE2067=1),1,"")</f>
        <v/>
      </c>
      <c r="AG2067" s="186" t="str">
        <f>IF(C2067="","",IF(AND(COUNTIFS($J$18:J2067,J2067)=1,C2067&lt;&gt;""),1,""))</f>
        <v/>
      </c>
      <c r="AH2067" s="186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214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40</v>
      </c>
      <c r="B2068" s="179">
        <v>2021</v>
      </c>
      <c r="C2068" s="179">
        <v>8</v>
      </c>
      <c r="D2068" s="39" t="str">
        <f t="shared" si="496"/>
        <v>Q2</v>
      </c>
      <c r="E2068" s="13" t="s">
        <v>170</v>
      </c>
      <c r="F2068" s="13" t="s">
        <v>170</v>
      </c>
      <c r="G2068" s="179" t="s">
        <v>1536</v>
      </c>
      <c r="H2068" s="191"/>
      <c r="I2068" s="39" t="str">
        <f t="shared" si="498"/>
        <v>Cancel</v>
      </c>
      <c r="J2068" s="191" t="s">
        <v>2016</v>
      </c>
      <c r="K2068" s="191" t="s">
        <v>1388</v>
      </c>
      <c r="L2068" s="17" t="s">
        <v>54</v>
      </c>
      <c r="M2068" s="13" t="s">
        <v>46</v>
      </c>
      <c r="N2068" s="13">
        <v>1</v>
      </c>
      <c r="O2068" s="13"/>
      <c r="P2068" s="39" t="str">
        <f t="shared" si="499"/>
        <v>MAIN UNIT</v>
      </c>
      <c r="Q2068" s="13" t="s">
        <v>47</v>
      </c>
      <c r="R2068" s="13" t="s">
        <v>48</v>
      </c>
      <c r="S2068" s="13" t="s">
        <v>38</v>
      </c>
      <c r="T2068" s="13" t="s">
        <v>145</v>
      </c>
      <c r="U2068" s="13" t="s">
        <v>136</v>
      </c>
      <c r="V2068" s="13" t="s">
        <v>877</v>
      </c>
      <c r="W2068" s="13" t="s">
        <v>50</v>
      </c>
      <c r="X2068" s="192">
        <v>690000</v>
      </c>
      <c r="Y2068" s="196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85">
        <f t="shared" si="501"/>
        <v>86097.345132743372</v>
      </c>
      <c r="AD2068" s="141">
        <v>0.12</v>
      </c>
      <c r="AE2068" s="186">
        <f t="shared" si="502"/>
        <v>0</v>
      </c>
      <c r="AF2068" s="186" t="str">
        <f>IF(AND(COUNTIFS($J$18:J2068,J2068)=1,AE2068=1),1,"")</f>
        <v/>
      </c>
      <c r="AG2068" s="186">
        <f>IF(C2068="","",IF(AND(COUNTIFS($J$18:J2068,J2068)=1,C2068&lt;&gt;""),1,""))</f>
        <v>1</v>
      </c>
      <c r="AH2068" s="186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214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40</v>
      </c>
      <c r="B2069" s="179">
        <v>2021</v>
      </c>
      <c r="C2069" s="179">
        <v>7</v>
      </c>
      <c r="D2069" s="39" t="str">
        <f t="shared" si="496"/>
        <v>Q2</v>
      </c>
      <c r="E2069" s="13" t="s">
        <v>170</v>
      </c>
      <c r="F2069" s="13" t="s">
        <v>170</v>
      </c>
      <c r="G2069" s="179" t="s">
        <v>170</v>
      </c>
      <c r="H2069" s="191"/>
      <c r="I2069" s="39" t="str">
        <f t="shared" si="498"/>
        <v>Cancel</v>
      </c>
      <c r="J2069" s="191" t="s">
        <v>1824</v>
      </c>
      <c r="K2069" s="191" t="s">
        <v>1825</v>
      </c>
      <c r="L2069" s="17" t="s">
        <v>54</v>
      </c>
      <c r="M2069" s="13" t="s">
        <v>46</v>
      </c>
      <c r="N2069" s="13">
        <v>1</v>
      </c>
      <c r="O2069" s="13"/>
      <c r="P2069" s="39" t="str">
        <f t="shared" si="499"/>
        <v>MAIN UNIT</v>
      </c>
      <c r="Q2069" s="13" t="s">
        <v>55</v>
      </c>
      <c r="R2069" s="13" t="s">
        <v>48</v>
      </c>
      <c r="S2069" s="13" t="s">
        <v>39</v>
      </c>
      <c r="T2069" s="13" t="s">
        <v>1572</v>
      </c>
      <c r="U2069" s="13" t="s">
        <v>162</v>
      </c>
      <c r="V2069" s="13" t="s">
        <v>163</v>
      </c>
      <c r="W2069" s="13" t="s">
        <v>50</v>
      </c>
      <c r="X2069" s="192">
        <v>505000</v>
      </c>
      <c r="Y2069" s="196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85">
        <f t="shared" si="501"/>
        <v>79081.659292035431</v>
      </c>
      <c r="AD2069" s="141">
        <v>0.15060000000000001</v>
      </c>
      <c r="AE2069" s="186">
        <f t="shared" si="502"/>
        <v>1</v>
      </c>
      <c r="AF2069" s="186" t="str">
        <f>IF(AND(COUNTIFS($J$18:J2069,J2069)=1,AE2069=1),1,"")</f>
        <v/>
      </c>
      <c r="AG2069" s="186" t="str">
        <f>IF(C2069="","",IF(AND(COUNTIFS($J$18:J2069,J2069)=1,C2069&lt;&gt;""),1,""))</f>
        <v/>
      </c>
      <c r="AH2069" s="186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3144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214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40</v>
      </c>
      <c r="B2070" s="179">
        <v>2021</v>
      </c>
      <c r="C2070" s="179">
        <v>9</v>
      </c>
      <c r="D2070" s="39" t="str">
        <f t="shared" si="496"/>
        <v>Q2</v>
      </c>
      <c r="E2070" s="13" t="s">
        <v>170</v>
      </c>
      <c r="F2070" s="13" t="s">
        <v>170</v>
      </c>
      <c r="G2070" s="179" t="s">
        <v>170</v>
      </c>
      <c r="H2070" s="191"/>
      <c r="I2070" s="39" t="str">
        <f t="shared" si="498"/>
        <v>Cancel</v>
      </c>
      <c r="J2070" s="191" t="s">
        <v>2017</v>
      </c>
      <c r="K2070" s="191" t="s">
        <v>1333</v>
      </c>
      <c r="L2070" s="17" t="s">
        <v>78</v>
      </c>
      <c r="M2070" s="13" t="s">
        <v>46</v>
      </c>
      <c r="N2070" s="13">
        <v>1</v>
      </c>
      <c r="O2070" s="13"/>
      <c r="P2070" s="39" t="str">
        <f t="shared" si="499"/>
        <v>MAIN UNIT</v>
      </c>
      <c r="Q2070" s="13" t="s">
        <v>47</v>
      </c>
      <c r="R2070" s="13" t="s">
        <v>48</v>
      </c>
      <c r="S2070" s="13" t="s">
        <v>36</v>
      </c>
      <c r="T2070" s="13" t="s">
        <v>64</v>
      </c>
      <c r="U2070" s="13" t="s">
        <v>65</v>
      </c>
      <c r="V2070" s="13" t="s">
        <v>66</v>
      </c>
      <c r="W2070" s="13" t="s">
        <v>50</v>
      </c>
      <c r="X2070" s="192">
        <v>850000</v>
      </c>
      <c r="Y2070" s="196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85">
        <f t="shared" si="501"/>
        <v>109221.23893805309</v>
      </c>
      <c r="AD2070" s="141">
        <v>0.12</v>
      </c>
      <c r="AE2070" s="186">
        <f t="shared" si="502"/>
        <v>0</v>
      </c>
      <c r="AF2070" s="186" t="str">
        <f>IF(AND(COUNTIFS($J$18:J2070,J2070)=1,AE2070=1),1,"")</f>
        <v/>
      </c>
      <c r="AG2070" s="186">
        <f>IF(C2070="","",IF(AND(COUNTIFS($J$18:J2070,J2070)=1,C2070&lt;&gt;""),1,""))</f>
        <v>1</v>
      </c>
      <c r="AH2070" s="186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214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42</v>
      </c>
      <c r="B2071" s="179">
        <v>2023</v>
      </c>
      <c r="C2071" s="179">
        <v>8</v>
      </c>
      <c r="D2071" s="39" t="str">
        <f t="shared" si="496"/>
        <v>Q2</v>
      </c>
      <c r="E2071" s="13" t="s">
        <v>42</v>
      </c>
      <c r="F2071" s="179">
        <v>2023</v>
      </c>
      <c r="G2071" s="179">
        <v>12</v>
      </c>
      <c r="H2071" s="191"/>
      <c r="I2071" s="39" t="str">
        <f t="shared" si="498"/>
        <v>Q3</v>
      </c>
      <c r="J2071" s="191" t="s">
        <v>2018</v>
      </c>
      <c r="K2071" s="191" t="s">
        <v>1227</v>
      </c>
      <c r="L2071" s="17" t="s">
        <v>54</v>
      </c>
      <c r="M2071" s="13" t="s">
        <v>46</v>
      </c>
      <c r="N2071" s="13">
        <v>1</v>
      </c>
      <c r="O2071" s="13"/>
      <c r="P2071" s="39" t="str">
        <f t="shared" si="499"/>
        <v>MAIN UNIT</v>
      </c>
      <c r="Q2071" s="13" t="s">
        <v>47</v>
      </c>
      <c r="R2071" s="13" t="s">
        <v>48</v>
      </c>
      <c r="S2071" s="13" t="s">
        <v>36</v>
      </c>
      <c r="T2071" s="13" t="s">
        <v>64</v>
      </c>
      <c r="U2071" s="13" t="s">
        <v>65</v>
      </c>
      <c r="V2071" s="13" t="s">
        <v>66</v>
      </c>
      <c r="W2071" s="13" t="s">
        <v>827</v>
      </c>
      <c r="X2071" s="192">
        <v>60000</v>
      </c>
      <c r="Y2071" s="196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85">
        <f t="shared" si="501"/>
        <v>127062.00000000001</v>
      </c>
      <c r="AD2071" s="143">
        <v>0.27150000000000002</v>
      </c>
      <c r="AE2071" s="186">
        <f t="shared" si="502"/>
        <v>0</v>
      </c>
      <c r="AF2071" s="186" t="str">
        <f>IF(AND(COUNTIFS($J$18:J2071,J2071)=1,AE2071=1),1,"")</f>
        <v/>
      </c>
      <c r="AG2071" s="186">
        <f>IF(C2071="","",IF(AND(COUNTIFS($J$18:J2071,J2071)=1,C2071&lt;&gt;""),1,""))</f>
        <v>1</v>
      </c>
      <c r="AH2071" s="186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214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42</v>
      </c>
      <c r="B2072" s="179">
        <v>2023</v>
      </c>
      <c r="C2072" s="179">
        <v>8</v>
      </c>
      <c r="D2072" s="39" t="str">
        <f t="shared" si="496"/>
        <v>Q2</v>
      </c>
      <c r="E2072" s="13" t="s">
        <v>42</v>
      </c>
      <c r="F2072" s="179">
        <v>2023</v>
      </c>
      <c r="G2072" s="179">
        <v>12</v>
      </c>
      <c r="H2072" s="191"/>
      <c r="I2072" s="39" t="str">
        <f t="shared" si="498"/>
        <v>Q3</v>
      </c>
      <c r="J2072" s="191" t="s">
        <v>2018</v>
      </c>
      <c r="K2072" s="191" t="s">
        <v>1227</v>
      </c>
      <c r="L2072" s="17" t="s">
        <v>54</v>
      </c>
      <c r="M2072" s="13" t="s">
        <v>46</v>
      </c>
      <c r="N2072" s="13">
        <v>1</v>
      </c>
      <c r="O2072" s="13"/>
      <c r="P2072" s="39" t="str">
        <f t="shared" si="499"/>
        <v>MAIN UNIT</v>
      </c>
      <c r="Q2072" s="13" t="s">
        <v>47</v>
      </c>
      <c r="R2072" s="13" t="s">
        <v>48</v>
      </c>
      <c r="S2072" s="13" t="s">
        <v>36</v>
      </c>
      <c r="T2072" s="13" t="s">
        <v>64</v>
      </c>
      <c r="U2072" s="13" t="s">
        <v>65</v>
      </c>
      <c r="V2072" s="13" t="s">
        <v>66</v>
      </c>
      <c r="W2072" s="13" t="s">
        <v>827</v>
      </c>
      <c r="X2072" s="192">
        <v>60000</v>
      </c>
      <c r="Y2072" s="196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85">
        <f t="shared" si="501"/>
        <v>127062.00000000001</v>
      </c>
      <c r="AD2072" s="143">
        <v>0.27150000000000002</v>
      </c>
      <c r="AE2072" s="186">
        <f t="shared" si="502"/>
        <v>0</v>
      </c>
      <c r="AF2072" s="186" t="str">
        <f>IF(AND(COUNTIFS($J$18:J2072,J2072)=1,AE2072=1),1,"")</f>
        <v/>
      </c>
      <c r="AG2072" s="186" t="str">
        <f>IF(C2072="","",IF(AND(COUNTIFS($J$18:J2072,J2072)=1,C2072&lt;&gt;""),1,""))</f>
        <v/>
      </c>
      <c r="AH2072" s="186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214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42</v>
      </c>
      <c r="B2073" s="179">
        <v>2023</v>
      </c>
      <c r="C2073" s="179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42</v>
      </c>
      <c r="F2073" s="179">
        <v>2024</v>
      </c>
      <c r="G2073" s="179">
        <v>1</v>
      </c>
      <c r="H2073" s="191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1" t="s">
        <v>3241</v>
      </c>
      <c r="K2073" s="191" t="s">
        <v>1227</v>
      </c>
      <c r="L2073" s="17" t="s">
        <v>54</v>
      </c>
      <c r="M2073" s="13" t="s">
        <v>46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47</v>
      </c>
      <c r="R2073" s="13" t="s">
        <v>48</v>
      </c>
      <c r="S2073" s="13" t="s">
        <v>36</v>
      </c>
      <c r="T2073" s="13" t="s">
        <v>64</v>
      </c>
      <c r="U2073" s="13" t="s">
        <v>65</v>
      </c>
      <c r="V2073" s="13" t="s">
        <v>66</v>
      </c>
      <c r="W2073" s="13" t="s">
        <v>827</v>
      </c>
      <c r="X2073" s="192">
        <v>58000</v>
      </c>
      <c r="Y2073" s="196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85">
        <f t="shared" ref="AC2073:AC2136" si="517">IF(R2073&lt;&gt;"",AB2073*AD2073,"")</f>
        <v>113688.12000000001</v>
      </c>
      <c r="AD2073" s="141">
        <v>0.25130000000000002</v>
      </c>
      <c r="AE2073" s="186">
        <f t="shared" ref="AE2073:AE2136" si="518">IF(Q2073="","",IF(Q2073="Yes",1,0))</f>
        <v>0</v>
      </c>
      <c r="AF2073" s="186" t="str">
        <f>IF(AND(COUNTIFS($J$18:J2073,J2073)=1,AE2073=1),1,"")</f>
        <v/>
      </c>
      <c r="AG2073" s="186">
        <f>IF(C2073="","",IF(AND(COUNTIFS($J$18:J2073,J2073)=1,C2073&lt;&gt;""),1,""))</f>
        <v>1</v>
      </c>
      <c r="AH2073" s="186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21594188.700884957</v>
      </c>
      <c r="AJ2073" s="19">
        <f t="shared" ref="AJ2073:AJ2136" si="520">IF(P2073="C66 SERVICE","",SUMIFS(AC:AC,F:F,F2073,G:G,G2073,E:E,E2073))</f>
        <v>2559339.3921844242</v>
      </c>
      <c r="AK2073" s="20">
        <f t="shared" ref="AK2073:AK2136" si="521">IF(AJ2073&gt;0,AJ2073/AI2073,"")</f>
        <v>0.11851982158883048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214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42</v>
      </c>
      <c r="B2074" s="179">
        <v>2023</v>
      </c>
      <c r="C2074" s="179">
        <v>11</v>
      </c>
      <c r="D2074" s="39" t="str">
        <f t="shared" si="512"/>
        <v>Q3</v>
      </c>
      <c r="E2074" s="13" t="s">
        <v>42</v>
      </c>
      <c r="F2074" s="179">
        <v>2024</v>
      </c>
      <c r="G2074" s="179">
        <v>1</v>
      </c>
      <c r="H2074" s="191"/>
      <c r="I2074" s="39" t="str">
        <f t="shared" si="513"/>
        <v>Q4</v>
      </c>
      <c r="J2074" s="191" t="s">
        <v>3241</v>
      </c>
      <c r="K2074" s="191" t="s">
        <v>1227</v>
      </c>
      <c r="L2074" s="17" t="s">
        <v>54</v>
      </c>
      <c r="M2074" s="13" t="s">
        <v>46</v>
      </c>
      <c r="N2074" s="13">
        <v>1</v>
      </c>
      <c r="O2074" s="13"/>
      <c r="P2074" s="39" t="str">
        <f t="shared" si="514"/>
        <v>MAIN UNIT</v>
      </c>
      <c r="Q2074" s="13" t="s">
        <v>47</v>
      </c>
      <c r="R2074" s="13" t="s">
        <v>48</v>
      </c>
      <c r="S2074" s="13" t="s">
        <v>36</v>
      </c>
      <c r="T2074" s="13" t="s">
        <v>64</v>
      </c>
      <c r="U2074" s="13" t="s">
        <v>65</v>
      </c>
      <c r="V2074" s="13" t="s">
        <v>66</v>
      </c>
      <c r="W2074" s="13" t="s">
        <v>827</v>
      </c>
      <c r="X2074" s="192">
        <v>58000</v>
      </c>
      <c r="Y2074" s="196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85">
        <f t="shared" si="517"/>
        <v>113688.12000000001</v>
      </c>
      <c r="AD2074" s="141">
        <v>0.25130000000000002</v>
      </c>
      <c r="AE2074" s="186">
        <f t="shared" si="518"/>
        <v>0</v>
      </c>
      <c r="AF2074" s="186" t="str">
        <f>IF(AND(COUNTIFS($J$18:J2074,J2074)=1,AE2074=1),1,"")</f>
        <v/>
      </c>
      <c r="AG2074" s="186" t="str">
        <f>IF(C2074="","",IF(AND(COUNTIFS($J$18:J2074,J2074)=1,C2074&lt;&gt;""),1,""))</f>
        <v/>
      </c>
      <c r="AH2074" s="186" t="str">
        <f>IF(G2074="","",IF(AND(COUNTIFS($J$18:J2074,J2074)=1,G2074&lt;&gt;""),1,""))</f>
        <v/>
      </c>
      <c r="AI2074" s="19">
        <f t="shared" si="519"/>
        <v>21594188.700884957</v>
      </c>
      <c r="AJ2074" s="19">
        <f t="shared" si="520"/>
        <v>2559339.3921844242</v>
      </c>
      <c r="AK2074" s="20">
        <f t="shared" si="521"/>
        <v>0.11851982158883048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214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42</v>
      </c>
      <c r="B2075" s="179">
        <v>2023</v>
      </c>
      <c r="C2075" s="179">
        <v>11</v>
      </c>
      <c r="D2075" s="39" t="str">
        <f t="shared" si="512"/>
        <v>Q3</v>
      </c>
      <c r="E2075" s="13" t="s">
        <v>42</v>
      </c>
      <c r="F2075" s="179">
        <v>2024</v>
      </c>
      <c r="G2075" s="179">
        <v>1</v>
      </c>
      <c r="H2075" s="191"/>
      <c r="I2075" s="39" t="str">
        <f t="shared" si="513"/>
        <v>Q4</v>
      </c>
      <c r="J2075" s="191" t="s">
        <v>3009</v>
      </c>
      <c r="K2075" s="191" t="s">
        <v>3010</v>
      </c>
      <c r="L2075" s="17" t="s">
        <v>78</v>
      </c>
      <c r="M2075" s="13" t="s">
        <v>46</v>
      </c>
      <c r="N2075" s="13">
        <v>1</v>
      </c>
      <c r="O2075" s="13"/>
      <c r="P2075" s="39" t="str">
        <f t="shared" si="514"/>
        <v>MAIN UNIT</v>
      </c>
      <c r="Q2075" s="13" t="s">
        <v>47</v>
      </c>
      <c r="R2075" s="13" t="s">
        <v>48</v>
      </c>
      <c r="S2075" s="13" t="s">
        <v>36</v>
      </c>
      <c r="T2075" s="13" t="s">
        <v>64</v>
      </c>
      <c r="U2075" s="13" t="s">
        <v>2867</v>
      </c>
      <c r="V2075" s="13" t="s">
        <v>98</v>
      </c>
      <c r="W2075" s="13" t="s">
        <v>95</v>
      </c>
      <c r="X2075" s="192">
        <v>13000000</v>
      </c>
      <c r="Y2075" s="196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85">
        <f t="shared" si="517"/>
        <v>99684.779999999984</v>
      </c>
      <c r="AD2075" s="141">
        <v>0.13619999999999999</v>
      </c>
      <c r="AE2075" s="186">
        <f t="shared" si="518"/>
        <v>0</v>
      </c>
      <c r="AF2075" s="186" t="str">
        <f>IF(AND(COUNTIFS($J$18:J2075,J2075)=1,AE2075=1),1,"")</f>
        <v/>
      </c>
      <c r="AG2075" s="186">
        <f>IF(C2075="","",IF(AND(COUNTIFS($J$18:J2075,J2075)=1,C2075&lt;&gt;""),1,""))</f>
        <v>1</v>
      </c>
      <c r="AH2075" s="186">
        <f>IF(G2075="","",IF(AND(COUNTIFS($J$18:J2075,J2075)=1,G2075&lt;&gt;""),1,""))</f>
        <v>1</v>
      </c>
      <c r="AI2075" s="19">
        <f t="shared" si="519"/>
        <v>21594188.700884957</v>
      </c>
      <c r="AJ2075" s="19">
        <f t="shared" si="520"/>
        <v>2559339.3921844242</v>
      </c>
      <c r="AK2075" s="20">
        <f t="shared" si="521"/>
        <v>0.11851982158883048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214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42</v>
      </c>
      <c r="B2076" s="179">
        <v>2023</v>
      </c>
      <c r="C2076" s="179">
        <v>11</v>
      </c>
      <c r="D2076" s="39" t="str">
        <f t="shared" si="512"/>
        <v>Q3</v>
      </c>
      <c r="E2076" s="13" t="s">
        <v>42</v>
      </c>
      <c r="F2076" s="179">
        <v>2024</v>
      </c>
      <c r="G2076" s="179">
        <v>1</v>
      </c>
      <c r="H2076" s="191"/>
      <c r="I2076" s="39" t="str">
        <f t="shared" si="513"/>
        <v>Q4</v>
      </c>
      <c r="J2076" s="191" t="s">
        <v>3009</v>
      </c>
      <c r="K2076" s="191" t="s">
        <v>3010</v>
      </c>
      <c r="L2076" s="17" t="s">
        <v>78</v>
      </c>
      <c r="M2076" s="13" t="s">
        <v>46</v>
      </c>
      <c r="N2076" s="13">
        <v>1</v>
      </c>
      <c r="O2076" s="13"/>
      <c r="P2076" s="39" t="str">
        <f t="shared" si="514"/>
        <v>MAIN UNIT</v>
      </c>
      <c r="Q2076" s="13" t="s">
        <v>47</v>
      </c>
      <c r="R2076" s="13" t="s">
        <v>48</v>
      </c>
      <c r="S2076" s="13" t="s">
        <v>36</v>
      </c>
      <c r="T2076" s="13" t="s">
        <v>64</v>
      </c>
      <c r="U2076" s="13" t="s">
        <v>2867</v>
      </c>
      <c r="V2076" s="13" t="s">
        <v>98</v>
      </c>
      <c r="W2076" s="13" t="s">
        <v>95</v>
      </c>
      <c r="X2076" s="192">
        <v>13000000</v>
      </c>
      <c r="Y2076" s="196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85">
        <f t="shared" si="517"/>
        <v>99684.779999999984</v>
      </c>
      <c r="AD2076" s="141">
        <v>0.13619999999999999</v>
      </c>
      <c r="AE2076" s="186">
        <f t="shared" si="518"/>
        <v>0</v>
      </c>
      <c r="AF2076" s="186" t="str">
        <f>IF(AND(COUNTIFS($J$18:J2076,J2076)=1,AE2076=1),1,"")</f>
        <v/>
      </c>
      <c r="AG2076" s="186" t="str">
        <f>IF(C2076="","",IF(AND(COUNTIFS($J$18:J2076,J2076)=1,C2076&lt;&gt;""),1,""))</f>
        <v/>
      </c>
      <c r="AH2076" s="186" t="str">
        <f>IF(G2076="","",IF(AND(COUNTIFS($J$18:J2076,J2076)=1,G2076&lt;&gt;""),1,""))</f>
        <v/>
      </c>
      <c r="AI2076" s="19">
        <f t="shared" si="519"/>
        <v>21594188.700884957</v>
      </c>
      <c r="AJ2076" s="19">
        <f t="shared" si="520"/>
        <v>2559339.3921844242</v>
      </c>
      <c r="AK2076" s="20">
        <f t="shared" si="521"/>
        <v>0.11851982158883048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214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42</v>
      </c>
      <c r="B2077" s="179">
        <v>2023</v>
      </c>
      <c r="C2077" s="179">
        <v>11</v>
      </c>
      <c r="D2077" s="39" t="str">
        <f t="shared" si="512"/>
        <v>Q3</v>
      </c>
      <c r="E2077" s="13" t="s">
        <v>42</v>
      </c>
      <c r="F2077" s="179">
        <v>2024</v>
      </c>
      <c r="G2077" s="179">
        <v>1</v>
      </c>
      <c r="H2077" s="191"/>
      <c r="I2077" s="39" t="str">
        <f t="shared" si="513"/>
        <v>Q4</v>
      </c>
      <c r="J2077" s="191" t="s">
        <v>3009</v>
      </c>
      <c r="K2077" s="191" t="s">
        <v>3010</v>
      </c>
      <c r="L2077" s="17" t="s">
        <v>78</v>
      </c>
      <c r="M2077" s="13" t="s">
        <v>46</v>
      </c>
      <c r="N2077" s="13">
        <v>1</v>
      </c>
      <c r="O2077" s="13"/>
      <c r="P2077" s="39" t="str">
        <f t="shared" si="514"/>
        <v>MAIN UNIT</v>
      </c>
      <c r="Q2077" s="13" t="s">
        <v>47</v>
      </c>
      <c r="R2077" s="13" t="s">
        <v>48</v>
      </c>
      <c r="S2077" s="13" t="s">
        <v>36</v>
      </c>
      <c r="T2077" s="13" t="s">
        <v>64</v>
      </c>
      <c r="U2077" s="13" t="s">
        <v>2867</v>
      </c>
      <c r="V2077" s="13" t="s">
        <v>98</v>
      </c>
      <c r="W2077" s="13" t="s">
        <v>95</v>
      </c>
      <c r="X2077" s="192">
        <v>13000000</v>
      </c>
      <c r="Y2077" s="196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85">
        <f t="shared" si="517"/>
        <v>99684.779999999984</v>
      </c>
      <c r="AD2077" s="141">
        <v>0.13619999999999999</v>
      </c>
      <c r="AE2077" s="186">
        <f t="shared" si="518"/>
        <v>0</v>
      </c>
      <c r="AF2077" s="186" t="str">
        <f>IF(AND(COUNTIFS($J$18:J2077,J2077)=1,AE2077=1),1,"")</f>
        <v/>
      </c>
      <c r="AG2077" s="186" t="str">
        <f>IF(C2077="","",IF(AND(COUNTIFS($J$18:J2077,J2077)=1,C2077&lt;&gt;""),1,""))</f>
        <v/>
      </c>
      <c r="AH2077" s="186" t="str">
        <f>IF(G2077="","",IF(AND(COUNTIFS($J$18:J2077,J2077)=1,G2077&lt;&gt;""),1,""))</f>
        <v/>
      </c>
      <c r="AI2077" s="19">
        <f t="shared" si="519"/>
        <v>21594188.700884957</v>
      </c>
      <c r="AJ2077" s="19">
        <f t="shared" si="520"/>
        <v>2559339.3921844242</v>
      </c>
      <c r="AK2077" s="20">
        <f t="shared" si="521"/>
        <v>0.11851982158883048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214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42</v>
      </c>
      <c r="B2078" s="179">
        <v>2023</v>
      </c>
      <c r="C2078" s="179">
        <v>7</v>
      </c>
      <c r="D2078" s="39" t="str">
        <f t="shared" si="512"/>
        <v>Q2</v>
      </c>
      <c r="E2078" s="198" t="s">
        <v>42</v>
      </c>
      <c r="F2078" s="199">
        <v>2023</v>
      </c>
      <c r="G2078" s="199">
        <v>10</v>
      </c>
      <c r="H2078" s="200"/>
      <c r="I2078" s="39" t="str">
        <f t="shared" si="513"/>
        <v>Q3</v>
      </c>
      <c r="J2078" s="200" t="s">
        <v>2023</v>
      </c>
      <c r="K2078" s="200" t="s">
        <v>2024</v>
      </c>
      <c r="L2078" s="201" t="s">
        <v>54</v>
      </c>
      <c r="M2078" s="198" t="s">
        <v>46</v>
      </c>
      <c r="N2078" s="198">
        <v>1</v>
      </c>
      <c r="O2078" s="13"/>
      <c r="P2078" s="39" t="str">
        <f t="shared" si="514"/>
        <v>MAIN UNIT</v>
      </c>
      <c r="Q2078" s="198" t="s">
        <v>55</v>
      </c>
      <c r="R2078" s="13" t="s">
        <v>48</v>
      </c>
      <c r="S2078" s="198" t="s">
        <v>37</v>
      </c>
      <c r="T2078" s="198" t="s">
        <v>74</v>
      </c>
      <c r="U2078" s="198" t="s">
        <v>57</v>
      </c>
      <c r="V2078" s="198" t="s">
        <v>1314</v>
      </c>
      <c r="W2078" s="198" t="s">
        <v>50</v>
      </c>
      <c r="X2078" s="202">
        <v>510000</v>
      </c>
      <c r="Y2078" s="196" t="str">
        <f t="shared" ref="Y2078:Y2141" si="524">IF(W2078="RMB","1.13", "1")</f>
        <v>1.13</v>
      </c>
      <c r="Z2078" s="18">
        <f t="shared" si="515"/>
        <v>510000</v>
      </c>
      <c r="AA2078" s="198">
        <v>1.07</v>
      </c>
      <c r="AB2078" s="203">
        <f t="shared" si="516"/>
        <v>482920.35398230091</v>
      </c>
      <c r="AC2078" s="204">
        <f t="shared" si="517"/>
        <v>53893.911504424781</v>
      </c>
      <c r="AD2078" s="144">
        <v>0.1116</v>
      </c>
      <c r="AE2078" s="205">
        <f t="shared" si="518"/>
        <v>1</v>
      </c>
      <c r="AF2078" s="205">
        <f>IF(AND(COUNTIFS($J$18:J2078,J2078)=1,AE2078=1),1,"")</f>
        <v>1</v>
      </c>
      <c r="AG2078" s="205">
        <f>IF(C2078="","",IF(AND(COUNTIFS($J$18:J2078,J2078)=1,C2078&lt;&gt;""),1,""))</f>
        <v>1</v>
      </c>
      <c r="AH2078" s="205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27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214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41</v>
      </c>
      <c r="B2079" s="179">
        <v>2022</v>
      </c>
      <c r="C2079" s="179">
        <v>10</v>
      </c>
      <c r="D2079" s="39" t="str">
        <f t="shared" si="512"/>
        <v>Q3</v>
      </c>
      <c r="E2079" s="13" t="s">
        <v>41</v>
      </c>
      <c r="F2079" s="179">
        <v>2023</v>
      </c>
      <c r="G2079" s="179">
        <v>1</v>
      </c>
      <c r="H2079" s="191"/>
      <c r="I2079" s="39" t="str">
        <f t="shared" si="513"/>
        <v>Q4</v>
      </c>
      <c r="J2079" s="191" t="s">
        <v>2025</v>
      </c>
      <c r="K2079" s="191" t="s">
        <v>2026</v>
      </c>
      <c r="L2079" s="17" t="s">
        <v>54</v>
      </c>
      <c r="M2079" s="13" t="s">
        <v>46</v>
      </c>
      <c r="N2079" s="13">
        <v>1</v>
      </c>
      <c r="O2079" s="13"/>
      <c r="P2079" s="39" t="str">
        <f t="shared" si="514"/>
        <v>MAIN UNIT</v>
      </c>
      <c r="Q2079" s="13" t="s">
        <v>55</v>
      </c>
      <c r="R2079" s="13" t="s">
        <v>48</v>
      </c>
      <c r="S2079" s="13" t="s">
        <v>38</v>
      </c>
      <c r="T2079" s="13" t="s">
        <v>324</v>
      </c>
      <c r="U2079" s="13" t="s">
        <v>136</v>
      </c>
      <c r="V2079" s="13" t="s">
        <v>121</v>
      </c>
      <c r="W2079" s="13" t="s">
        <v>50</v>
      </c>
      <c r="X2079" s="192">
        <v>624000</v>
      </c>
      <c r="Y2079" s="196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85">
        <f t="shared" si="517"/>
        <v>80402.123893805328</v>
      </c>
      <c r="AD2079" s="141">
        <v>0.13</v>
      </c>
      <c r="AE2079" s="186">
        <f t="shared" si="518"/>
        <v>1</v>
      </c>
      <c r="AF2079" s="186">
        <f>IF(AND(COUNTIFS($J$18:J2079,J2079)=1,AE2079=1),1,"")</f>
        <v>1</v>
      </c>
      <c r="AG2079" s="186">
        <f>IF(C2079="","",IF(AND(COUNTIFS($J$18:J2079,J2079)=1,C2079&lt;&gt;""),1,""))</f>
        <v>1</v>
      </c>
      <c r="AH2079" s="186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214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41</v>
      </c>
      <c r="B2080" s="179">
        <v>2022</v>
      </c>
      <c r="C2080" s="179">
        <v>4</v>
      </c>
      <c r="D2080" s="39" t="str">
        <f t="shared" si="512"/>
        <v>Q1</v>
      </c>
      <c r="E2080" s="13" t="s">
        <v>41</v>
      </c>
      <c r="F2080" s="179">
        <v>2023</v>
      </c>
      <c r="G2080" s="179">
        <v>1</v>
      </c>
      <c r="H2080" s="191"/>
      <c r="I2080" s="39" t="str">
        <f t="shared" si="513"/>
        <v>Q4</v>
      </c>
      <c r="J2080" s="191" t="s">
        <v>2027</v>
      </c>
      <c r="K2080" s="191" t="s">
        <v>1240</v>
      </c>
      <c r="L2080" s="17" t="s">
        <v>78</v>
      </c>
      <c r="M2080" s="13" t="s">
        <v>46</v>
      </c>
      <c r="N2080" s="13">
        <v>1</v>
      </c>
      <c r="O2080" s="13"/>
      <c r="P2080" s="39" t="str">
        <f t="shared" si="514"/>
        <v>MAIN UNIT</v>
      </c>
      <c r="Q2080" s="13" t="s">
        <v>47</v>
      </c>
      <c r="R2080" s="13" t="s">
        <v>48</v>
      </c>
      <c r="S2080" s="13" t="s">
        <v>36</v>
      </c>
      <c r="T2080" s="13" t="s">
        <v>64</v>
      </c>
      <c r="U2080" s="13" t="s">
        <v>65</v>
      </c>
      <c r="V2080" s="13" t="s">
        <v>66</v>
      </c>
      <c r="W2080" s="13" t="s">
        <v>95</v>
      </c>
      <c r="X2080" s="192">
        <v>10500000</v>
      </c>
      <c r="Y2080" s="196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85">
        <f t="shared" si="517"/>
        <v>41265</v>
      </c>
      <c r="AD2080" s="141">
        <v>6.5500000000000003E-2</v>
      </c>
      <c r="AE2080" s="186">
        <f t="shared" si="518"/>
        <v>0</v>
      </c>
      <c r="AF2080" s="186" t="str">
        <f>IF(AND(COUNTIFS($J$18:J2080,J2080)=1,AE2080=1),1,"")</f>
        <v/>
      </c>
      <c r="AG2080" s="186">
        <f>IF(C2080="","",IF(AND(COUNTIFS($J$18:J2080,J2080)=1,C2080&lt;&gt;""),1,""))</f>
        <v>1</v>
      </c>
      <c r="AH2080" s="186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2028</v>
      </c>
      <c r="AP2080" s="28" t="str">
        <f t="shared" si="522"/>
        <v>20231</v>
      </c>
      <c r="AQ2080" s="28" t="str">
        <f t="shared" si="523"/>
        <v>20231JPY</v>
      </c>
      <c r="AR2080" s="214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41</v>
      </c>
      <c r="B2081" s="179">
        <v>2022</v>
      </c>
      <c r="C2081" s="179">
        <v>4</v>
      </c>
      <c r="D2081" s="39" t="str">
        <f t="shared" si="512"/>
        <v>Q1</v>
      </c>
      <c r="E2081" s="13" t="s">
        <v>41</v>
      </c>
      <c r="F2081" s="179">
        <v>2023</v>
      </c>
      <c r="G2081" s="179">
        <v>1</v>
      </c>
      <c r="H2081" s="191"/>
      <c r="I2081" s="39" t="str">
        <f t="shared" si="513"/>
        <v>Q4</v>
      </c>
      <c r="J2081" s="191" t="s">
        <v>2027</v>
      </c>
      <c r="K2081" s="191" t="s">
        <v>1240</v>
      </c>
      <c r="L2081" s="17" t="s">
        <v>54</v>
      </c>
      <c r="M2081" s="13" t="s">
        <v>46</v>
      </c>
      <c r="N2081" s="13">
        <v>1</v>
      </c>
      <c r="O2081" s="13"/>
      <c r="P2081" s="39" t="str">
        <f t="shared" si="514"/>
        <v>MAIN UNIT</v>
      </c>
      <c r="Q2081" s="13" t="s">
        <v>47</v>
      </c>
      <c r="R2081" s="13" t="s">
        <v>48</v>
      </c>
      <c r="S2081" s="13" t="s">
        <v>36</v>
      </c>
      <c r="T2081" s="13" t="s">
        <v>64</v>
      </c>
      <c r="U2081" s="13" t="s">
        <v>65</v>
      </c>
      <c r="V2081" s="13" t="s">
        <v>66</v>
      </c>
      <c r="W2081" s="13" t="s">
        <v>95</v>
      </c>
      <c r="X2081" s="192">
        <v>6400000</v>
      </c>
      <c r="Y2081" s="196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85">
        <f t="shared" si="517"/>
        <v>25152</v>
      </c>
      <c r="AD2081" s="141">
        <v>6.5500000000000003E-2</v>
      </c>
      <c r="AE2081" s="186">
        <f t="shared" si="518"/>
        <v>0</v>
      </c>
      <c r="AF2081" s="186" t="str">
        <f>IF(AND(COUNTIFS($J$18:J2081,J2081)=1,AE2081=1),1,"")</f>
        <v/>
      </c>
      <c r="AG2081" s="186" t="str">
        <f>IF(C2081="","",IF(AND(COUNTIFS($J$18:J2081,J2081)=1,C2081&lt;&gt;""),1,""))</f>
        <v/>
      </c>
      <c r="AH2081" s="186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2028</v>
      </c>
      <c r="AP2081" s="28" t="str">
        <f t="shared" si="522"/>
        <v>20231</v>
      </c>
      <c r="AQ2081" s="28" t="str">
        <f t="shared" si="523"/>
        <v>20231JPY</v>
      </c>
      <c r="AR2081" s="214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41</v>
      </c>
      <c r="B2082" s="179">
        <v>2022</v>
      </c>
      <c r="C2082" s="179">
        <v>12</v>
      </c>
      <c r="D2082" s="39" t="str">
        <f t="shared" si="512"/>
        <v>Q3</v>
      </c>
      <c r="E2082" s="13" t="s">
        <v>41</v>
      </c>
      <c r="F2082" s="179">
        <v>2023</v>
      </c>
      <c r="G2082" s="179">
        <v>1</v>
      </c>
      <c r="H2082" s="191"/>
      <c r="I2082" s="39" t="str">
        <f t="shared" si="513"/>
        <v>Q4</v>
      </c>
      <c r="J2082" s="191" t="s">
        <v>2029</v>
      </c>
      <c r="K2082" s="191" t="s">
        <v>2030</v>
      </c>
      <c r="L2082" s="17" t="s">
        <v>78</v>
      </c>
      <c r="M2082" s="13" t="s">
        <v>46</v>
      </c>
      <c r="N2082" s="13">
        <v>1</v>
      </c>
      <c r="O2082" s="13"/>
      <c r="P2082" s="39" t="str">
        <f t="shared" si="514"/>
        <v>MAIN UNIT</v>
      </c>
      <c r="Q2082" s="13" t="s">
        <v>55</v>
      </c>
      <c r="R2082" s="13" t="s">
        <v>48</v>
      </c>
      <c r="S2082" s="13" t="s">
        <v>39</v>
      </c>
      <c r="T2082" s="13" t="s">
        <v>1572</v>
      </c>
      <c r="U2082" s="13" t="s">
        <v>162</v>
      </c>
      <c r="V2082" s="13" t="s">
        <v>163</v>
      </c>
      <c r="W2082" s="13" t="s">
        <v>50</v>
      </c>
      <c r="X2082" s="192">
        <v>936666.66</v>
      </c>
      <c r="Y2082" s="196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85">
        <f t="shared" si="517"/>
        <v>78749.627758088493</v>
      </c>
      <c r="AD2082" s="141">
        <v>8.1900000000000001E-2</v>
      </c>
      <c r="AE2082" s="186">
        <f t="shared" si="518"/>
        <v>1</v>
      </c>
      <c r="AF2082" s="186">
        <f>IF(AND(COUNTIFS($J$18:J2082,J2082)=1,AE2082=1),1,"")</f>
        <v>1</v>
      </c>
      <c r="AG2082" s="186">
        <f>IF(C2082="","",IF(AND(COUNTIFS($J$18:J2082,J2082)=1,C2082&lt;&gt;""),1,""))</f>
        <v>1</v>
      </c>
      <c r="AH2082" s="186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214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41</v>
      </c>
      <c r="B2083" s="179">
        <v>2022</v>
      </c>
      <c r="C2083" s="179">
        <v>12</v>
      </c>
      <c r="D2083" s="39" t="str">
        <f t="shared" si="512"/>
        <v>Q3</v>
      </c>
      <c r="E2083" s="13" t="s">
        <v>41</v>
      </c>
      <c r="F2083" s="179">
        <v>2023</v>
      </c>
      <c r="G2083" s="179">
        <v>1</v>
      </c>
      <c r="H2083" s="191"/>
      <c r="I2083" s="39" t="str">
        <f t="shared" si="513"/>
        <v>Q4</v>
      </c>
      <c r="J2083" s="191" t="s">
        <v>2029</v>
      </c>
      <c r="K2083" s="191" t="s">
        <v>2030</v>
      </c>
      <c r="L2083" s="17" t="s">
        <v>78</v>
      </c>
      <c r="M2083" s="13" t="s">
        <v>46</v>
      </c>
      <c r="N2083" s="13">
        <v>1</v>
      </c>
      <c r="O2083" s="13"/>
      <c r="P2083" s="39" t="str">
        <f t="shared" si="514"/>
        <v>MAIN UNIT</v>
      </c>
      <c r="Q2083" s="13" t="s">
        <v>55</v>
      </c>
      <c r="R2083" s="13" t="s">
        <v>48</v>
      </c>
      <c r="S2083" s="13" t="s">
        <v>39</v>
      </c>
      <c r="T2083" s="13" t="s">
        <v>1572</v>
      </c>
      <c r="U2083" s="13" t="s">
        <v>162</v>
      </c>
      <c r="V2083" s="13" t="s">
        <v>163</v>
      </c>
      <c r="W2083" s="13" t="s">
        <v>50</v>
      </c>
      <c r="X2083" s="192">
        <v>936666.66</v>
      </c>
      <c r="Y2083" s="196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85">
        <f t="shared" si="517"/>
        <v>78749.627758088493</v>
      </c>
      <c r="AD2083" s="141">
        <v>8.1900000000000001E-2</v>
      </c>
      <c r="AE2083" s="186">
        <f t="shared" si="518"/>
        <v>1</v>
      </c>
      <c r="AF2083" s="186" t="str">
        <f>IF(AND(COUNTIFS($J$18:J2083,J2083)=1,AE2083=1),1,"")</f>
        <v/>
      </c>
      <c r="AG2083" s="186" t="str">
        <f>IF(C2083="","",IF(AND(COUNTIFS($J$18:J2083,J2083)=1,C2083&lt;&gt;""),1,""))</f>
        <v/>
      </c>
      <c r="AH2083" s="186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214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41</v>
      </c>
      <c r="B2084" s="179">
        <v>2022</v>
      </c>
      <c r="C2084" s="179">
        <v>12</v>
      </c>
      <c r="D2084" s="39" t="str">
        <f t="shared" si="512"/>
        <v>Q3</v>
      </c>
      <c r="E2084" s="13" t="s">
        <v>41</v>
      </c>
      <c r="F2084" s="179">
        <v>2023</v>
      </c>
      <c r="G2084" s="179">
        <v>1</v>
      </c>
      <c r="H2084" s="191"/>
      <c r="I2084" s="39" t="str">
        <f t="shared" si="513"/>
        <v>Q4</v>
      </c>
      <c r="J2084" s="191" t="s">
        <v>2029</v>
      </c>
      <c r="K2084" s="191" t="s">
        <v>2030</v>
      </c>
      <c r="L2084" s="17" t="s">
        <v>78</v>
      </c>
      <c r="M2084" s="13" t="s">
        <v>46</v>
      </c>
      <c r="N2084" s="13">
        <v>1</v>
      </c>
      <c r="O2084" s="13"/>
      <c r="P2084" s="39" t="str">
        <f t="shared" si="514"/>
        <v>MAIN UNIT</v>
      </c>
      <c r="Q2084" s="13" t="s">
        <v>55</v>
      </c>
      <c r="R2084" s="13" t="s">
        <v>48</v>
      </c>
      <c r="S2084" s="13" t="s">
        <v>39</v>
      </c>
      <c r="T2084" s="13" t="s">
        <v>1572</v>
      </c>
      <c r="U2084" s="13" t="s">
        <v>162</v>
      </c>
      <c r="V2084" s="13" t="s">
        <v>163</v>
      </c>
      <c r="W2084" s="13" t="s">
        <v>50</v>
      </c>
      <c r="X2084" s="192">
        <v>936666.66</v>
      </c>
      <c r="Y2084" s="196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85">
        <f t="shared" si="517"/>
        <v>78749.627758088493</v>
      </c>
      <c r="AD2084" s="141">
        <v>8.1900000000000001E-2</v>
      </c>
      <c r="AE2084" s="186">
        <f t="shared" si="518"/>
        <v>1</v>
      </c>
      <c r="AF2084" s="186" t="str">
        <f>IF(AND(COUNTIFS($J$18:J2084,J2084)=1,AE2084=1),1,"")</f>
        <v/>
      </c>
      <c r="AG2084" s="186" t="str">
        <f>IF(C2084="","",IF(AND(COUNTIFS($J$18:J2084,J2084)=1,C2084&lt;&gt;""),1,""))</f>
        <v/>
      </c>
      <c r="AH2084" s="186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214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41</v>
      </c>
      <c r="B2085" s="179">
        <v>2022</v>
      </c>
      <c r="C2085" s="179">
        <v>5</v>
      </c>
      <c r="D2085" s="39" t="str">
        <f t="shared" si="512"/>
        <v>Q1</v>
      </c>
      <c r="E2085" s="13" t="s">
        <v>41</v>
      </c>
      <c r="F2085" s="179">
        <v>2023</v>
      </c>
      <c r="G2085" s="179">
        <v>2</v>
      </c>
      <c r="H2085" s="191"/>
      <c r="I2085" s="39" t="str">
        <f t="shared" si="513"/>
        <v>Q4</v>
      </c>
      <c r="J2085" s="191" t="s">
        <v>2031</v>
      </c>
      <c r="K2085" s="191" t="s">
        <v>2032</v>
      </c>
      <c r="L2085" s="17" t="s">
        <v>54</v>
      </c>
      <c r="M2085" s="13" t="s">
        <v>46</v>
      </c>
      <c r="N2085" s="13">
        <v>1</v>
      </c>
      <c r="O2085" s="13"/>
      <c r="P2085" s="39" t="str">
        <f t="shared" si="514"/>
        <v>MAIN UNIT</v>
      </c>
      <c r="Q2085" s="13" t="s">
        <v>936</v>
      </c>
      <c r="R2085" s="13" t="s">
        <v>48</v>
      </c>
      <c r="S2085" s="13" t="s">
        <v>37</v>
      </c>
      <c r="T2085" s="13" t="s">
        <v>74</v>
      </c>
      <c r="U2085" s="13" t="s">
        <v>57</v>
      </c>
      <c r="V2085" s="13" t="s">
        <v>927</v>
      </c>
      <c r="W2085" s="13" t="s">
        <v>50</v>
      </c>
      <c r="X2085" s="192">
        <v>520000</v>
      </c>
      <c r="Y2085" s="196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85">
        <f t="shared" si="517"/>
        <v>75373.30973451327</v>
      </c>
      <c r="AD2085" s="141">
        <v>0.14119999999999999</v>
      </c>
      <c r="AE2085" s="186">
        <f t="shared" si="518"/>
        <v>1</v>
      </c>
      <c r="AF2085" s="186">
        <f>IF(AND(COUNTIFS($J$18:J2085,J2085)=1,AE2085=1),1,"")</f>
        <v>1</v>
      </c>
      <c r="AG2085" s="186">
        <f>IF(C2085="","",IF(AND(COUNTIFS($J$18:J2085,J2085)=1,C2085&lt;&gt;""),1,""))</f>
        <v>1</v>
      </c>
      <c r="AH2085" s="186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214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41</v>
      </c>
      <c r="B2086" s="179">
        <v>2022</v>
      </c>
      <c r="C2086" s="179">
        <v>5</v>
      </c>
      <c r="D2086" s="39" t="str">
        <f t="shared" si="512"/>
        <v>Q1</v>
      </c>
      <c r="E2086" s="13" t="s">
        <v>41</v>
      </c>
      <c r="F2086" s="179">
        <v>2023</v>
      </c>
      <c r="G2086" s="179">
        <v>2</v>
      </c>
      <c r="H2086" s="191"/>
      <c r="I2086" s="39" t="str">
        <f t="shared" si="513"/>
        <v>Q4</v>
      </c>
      <c r="J2086" s="191" t="s">
        <v>2031</v>
      </c>
      <c r="K2086" s="191" t="s">
        <v>2032</v>
      </c>
      <c r="L2086" s="17" t="s">
        <v>54</v>
      </c>
      <c r="M2086" s="13" t="s">
        <v>46</v>
      </c>
      <c r="N2086" s="13">
        <v>1</v>
      </c>
      <c r="O2086" s="13"/>
      <c r="P2086" s="39" t="str">
        <f t="shared" si="514"/>
        <v>MAIN UNIT</v>
      </c>
      <c r="Q2086" s="13" t="s">
        <v>936</v>
      </c>
      <c r="R2086" s="13" t="s">
        <v>48</v>
      </c>
      <c r="S2086" s="13" t="s">
        <v>37</v>
      </c>
      <c r="T2086" s="13" t="s">
        <v>74</v>
      </c>
      <c r="U2086" s="13" t="s">
        <v>57</v>
      </c>
      <c r="V2086" s="13" t="s">
        <v>927</v>
      </c>
      <c r="W2086" s="13" t="s">
        <v>50</v>
      </c>
      <c r="X2086" s="192">
        <v>520000</v>
      </c>
      <c r="Y2086" s="196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85">
        <f t="shared" si="517"/>
        <v>75373.30973451327</v>
      </c>
      <c r="AD2086" s="141">
        <v>0.14119999999999999</v>
      </c>
      <c r="AE2086" s="186">
        <f t="shared" si="518"/>
        <v>1</v>
      </c>
      <c r="AF2086" s="186" t="str">
        <f>IF(AND(COUNTIFS($J$18:J2086,J2086)=1,AE2086=1),1,"")</f>
        <v/>
      </c>
      <c r="AG2086" s="186" t="str">
        <f>IF(C2086="","",IF(AND(COUNTIFS($J$18:J2086,J2086)=1,C2086&lt;&gt;""),1,""))</f>
        <v/>
      </c>
      <c r="AH2086" s="186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214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41</v>
      </c>
      <c r="B2087" s="179">
        <v>2022</v>
      </c>
      <c r="C2087" s="179">
        <v>5</v>
      </c>
      <c r="D2087" s="39" t="str">
        <f t="shared" si="512"/>
        <v>Q1</v>
      </c>
      <c r="E2087" s="13" t="s">
        <v>41</v>
      </c>
      <c r="F2087" s="179">
        <v>2023</v>
      </c>
      <c r="G2087" s="179">
        <v>2</v>
      </c>
      <c r="H2087" s="191"/>
      <c r="I2087" s="39" t="str">
        <f t="shared" si="513"/>
        <v>Q4</v>
      </c>
      <c r="J2087" s="191" t="s">
        <v>2031</v>
      </c>
      <c r="K2087" s="191" t="s">
        <v>2032</v>
      </c>
      <c r="L2087" s="17" t="s">
        <v>78</v>
      </c>
      <c r="M2087" s="13" t="s">
        <v>46</v>
      </c>
      <c r="N2087" s="13">
        <v>1</v>
      </c>
      <c r="O2087" s="13"/>
      <c r="P2087" s="39" t="str">
        <f t="shared" si="514"/>
        <v>MAIN UNIT</v>
      </c>
      <c r="Q2087" s="13" t="s">
        <v>936</v>
      </c>
      <c r="R2087" s="13" t="s">
        <v>48</v>
      </c>
      <c r="S2087" s="13" t="s">
        <v>37</v>
      </c>
      <c r="T2087" s="13" t="s">
        <v>74</v>
      </c>
      <c r="U2087" s="13" t="s">
        <v>57</v>
      </c>
      <c r="V2087" s="13" t="s">
        <v>927</v>
      </c>
      <c r="W2087" s="13" t="s">
        <v>50</v>
      </c>
      <c r="X2087" s="192">
        <v>820000</v>
      </c>
      <c r="Y2087" s="196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85">
        <f t="shared" si="517"/>
        <v>118857.91150442479</v>
      </c>
      <c r="AD2087" s="141">
        <v>0.14119999999999999</v>
      </c>
      <c r="AE2087" s="186">
        <f t="shared" si="518"/>
        <v>1</v>
      </c>
      <c r="AF2087" s="186" t="str">
        <f>IF(AND(COUNTIFS($J$18:J2087,J2087)=1,AE2087=1),1,"")</f>
        <v/>
      </c>
      <c r="AG2087" s="186" t="str">
        <f>IF(C2087="","",IF(AND(COUNTIFS($J$18:J2087,J2087)=1,C2087&lt;&gt;""),1,""))</f>
        <v/>
      </c>
      <c r="AH2087" s="186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214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41</v>
      </c>
      <c r="B2088" s="179">
        <v>2022</v>
      </c>
      <c r="C2088" s="179">
        <v>5</v>
      </c>
      <c r="D2088" s="39" t="str">
        <f t="shared" si="512"/>
        <v>Q1</v>
      </c>
      <c r="E2088" s="13" t="s">
        <v>41</v>
      </c>
      <c r="F2088" s="179">
        <v>2023</v>
      </c>
      <c r="G2088" s="179">
        <v>2</v>
      </c>
      <c r="H2088" s="191"/>
      <c r="I2088" s="39" t="str">
        <f t="shared" si="513"/>
        <v>Q4</v>
      </c>
      <c r="J2088" s="191" t="s">
        <v>2031</v>
      </c>
      <c r="K2088" s="191" t="s">
        <v>2032</v>
      </c>
      <c r="L2088" s="17" t="s">
        <v>78</v>
      </c>
      <c r="M2088" s="13" t="s">
        <v>46</v>
      </c>
      <c r="N2088" s="13">
        <v>1</v>
      </c>
      <c r="O2088" s="13"/>
      <c r="P2088" s="39" t="str">
        <f t="shared" si="514"/>
        <v>MAIN UNIT</v>
      </c>
      <c r="Q2088" s="13" t="s">
        <v>936</v>
      </c>
      <c r="R2088" s="13" t="s">
        <v>48</v>
      </c>
      <c r="S2088" s="13" t="s">
        <v>37</v>
      </c>
      <c r="T2088" s="13" t="s">
        <v>74</v>
      </c>
      <c r="U2088" s="13" t="s">
        <v>57</v>
      </c>
      <c r="V2088" s="13" t="s">
        <v>927</v>
      </c>
      <c r="W2088" s="13" t="s">
        <v>50</v>
      </c>
      <c r="X2088" s="192">
        <v>820000</v>
      </c>
      <c r="Y2088" s="196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85">
        <f t="shared" si="517"/>
        <v>118857.91150442479</v>
      </c>
      <c r="AD2088" s="141">
        <v>0.14119999999999999</v>
      </c>
      <c r="AE2088" s="186">
        <f t="shared" si="518"/>
        <v>1</v>
      </c>
      <c r="AF2088" s="186" t="str">
        <f>IF(AND(COUNTIFS($J$18:J2088,J2088)=1,AE2088=1),1,"")</f>
        <v/>
      </c>
      <c r="AG2088" s="186" t="str">
        <f>IF(C2088="","",IF(AND(COUNTIFS($J$18:J2088,J2088)=1,C2088&lt;&gt;""),1,""))</f>
        <v/>
      </c>
      <c r="AH2088" s="186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214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41</v>
      </c>
      <c r="B2089" s="179">
        <v>2022</v>
      </c>
      <c r="C2089" s="179">
        <v>11</v>
      </c>
      <c r="D2089" s="39" t="str">
        <f t="shared" si="512"/>
        <v>Q3</v>
      </c>
      <c r="E2089" s="13" t="s">
        <v>41</v>
      </c>
      <c r="F2089" s="179">
        <v>2023</v>
      </c>
      <c r="G2089" s="179">
        <v>2</v>
      </c>
      <c r="H2089" s="191"/>
      <c r="I2089" s="39" t="str">
        <f t="shared" si="513"/>
        <v>Q4</v>
      </c>
      <c r="J2089" s="191" t="s">
        <v>2033</v>
      </c>
      <c r="K2089" s="191" t="s">
        <v>2034</v>
      </c>
      <c r="L2089" s="17" t="s">
        <v>54</v>
      </c>
      <c r="M2089" s="13" t="s">
        <v>46</v>
      </c>
      <c r="N2089" s="13">
        <v>1</v>
      </c>
      <c r="O2089" s="13"/>
      <c r="P2089" s="39" t="str">
        <f t="shared" si="514"/>
        <v>MAIN UNIT</v>
      </c>
      <c r="Q2089" s="13" t="s">
        <v>47</v>
      </c>
      <c r="R2089" s="13" t="s">
        <v>48</v>
      </c>
      <c r="S2089" s="13" t="s">
        <v>37</v>
      </c>
      <c r="T2089" s="13" t="s">
        <v>195</v>
      </c>
      <c r="U2089" s="13" t="s">
        <v>196</v>
      </c>
      <c r="V2089" s="13" t="s">
        <v>2035</v>
      </c>
      <c r="W2089" s="13" t="s">
        <v>50</v>
      </c>
      <c r="X2089" s="192">
        <v>733868</v>
      </c>
      <c r="Y2089" s="196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85">
        <f t="shared" si="517"/>
        <v>90402.146548672565</v>
      </c>
      <c r="AD2089" s="141">
        <v>0.12</v>
      </c>
      <c r="AE2089" s="186">
        <f t="shared" si="518"/>
        <v>0</v>
      </c>
      <c r="AF2089" s="186" t="str">
        <f>IF(AND(COUNTIFS($J$18:J2089,J2089)=1,AE2089=1),1,"")</f>
        <v/>
      </c>
      <c r="AG2089" s="186">
        <f>IF(C2089="","",IF(AND(COUNTIFS($J$18:J2089,J2089)=1,C2089&lt;&gt;""),1,""))</f>
        <v>1</v>
      </c>
      <c r="AH2089" s="186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214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41</v>
      </c>
      <c r="B2090" s="179">
        <v>2022</v>
      </c>
      <c r="C2090" s="179">
        <v>11</v>
      </c>
      <c r="D2090" s="39" t="str">
        <f t="shared" si="512"/>
        <v>Q3</v>
      </c>
      <c r="E2090" s="13" t="s">
        <v>41</v>
      </c>
      <c r="F2090" s="179">
        <v>2023</v>
      </c>
      <c r="G2090" s="179">
        <v>2</v>
      </c>
      <c r="H2090" s="191"/>
      <c r="I2090" s="39" t="str">
        <f t="shared" si="513"/>
        <v>Q4</v>
      </c>
      <c r="J2090" s="191" t="s">
        <v>2033</v>
      </c>
      <c r="K2090" s="191" t="s">
        <v>2034</v>
      </c>
      <c r="L2090" s="17" t="s">
        <v>78</v>
      </c>
      <c r="M2090" s="13" t="s">
        <v>46</v>
      </c>
      <c r="N2090" s="13">
        <v>1</v>
      </c>
      <c r="O2090" s="13"/>
      <c r="P2090" s="39" t="str">
        <f t="shared" si="514"/>
        <v>MAIN UNIT</v>
      </c>
      <c r="Q2090" s="13" t="s">
        <v>47</v>
      </c>
      <c r="R2090" s="13" t="s">
        <v>48</v>
      </c>
      <c r="S2090" s="13" t="s">
        <v>37</v>
      </c>
      <c r="T2090" s="13" t="s">
        <v>195</v>
      </c>
      <c r="U2090" s="13" t="s">
        <v>196</v>
      </c>
      <c r="V2090" s="13" t="s">
        <v>2035</v>
      </c>
      <c r="W2090" s="13" t="s">
        <v>50</v>
      </c>
      <c r="X2090" s="192">
        <v>910000</v>
      </c>
      <c r="Y2090" s="196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85">
        <f t="shared" si="517"/>
        <v>112099.11504424778</v>
      </c>
      <c r="AD2090" s="141">
        <v>0.12</v>
      </c>
      <c r="AE2090" s="186">
        <f t="shared" si="518"/>
        <v>0</v>
      </c>
      <c r="AF2090" s="186" t="str">
        <f>IF(AND(COUNTIFS($J$18:J2090,J2090)=1,AE2090=1),1,"")</f>
        <v/>
      </c>
      <c r="AG2090" s="186" t="str">
        <f>IF(C2090="","",IF(AND(COUNTIFS($J$18:J2090,J2090)=1,C2090&lt;&gt;""),1,""))</f>
        <v/>
      </c>
      <c r="AH2090" s="186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214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41</v>
      </c>
      <c r="B2091" s="179">
        <v>2022</v>
      </c>
      <c r="C2091" s="179">
        <v>12</v>
      </c>
      <c r="D2091" s="39" t="str">
        <f t="shared" si="512"/>
        <v>Q3</v>
      </c>
      <c r="E2091" s="13" t="s">
        <v>41</v>
      </c>
      <c r="F2091" s="179">
        <v>2023</v>
      </c>
      <c r="G2091" s="179">
        <v>2</v>
      </c>
      <c r="H2091" s="191"/>
      <c r="I2091" s="39" t="str">
        <f t="shared" si="513"/>
        <v>Q4</v>
      </c>
      <c r="J2091" s="191" t="s">
        <v>2036</v>
      </c>
      <c r="K2091" s="191" t="s">
        <v>1318</v>
      </c>
      <c r="L2091" s="17" t="s">
        <v>54</v>
      </c>
      <c r="M2091" s="13" t="s">
        <v>46</v>
      </c>
      <c r="N2091" s="13">
        <v>1</v>
      </c>
      <c r="O2091" s="13"/>
      <c r="P2091" s="39" t="str">
        <f t="shared" si="514"/>
        <v>MAIN UNIT</v>
      </c>
      <c r="Q2091" s="13" t="s">
        <v>47</v>
      </c>
      <c r="R2091" s="13" t="s">
        <v>48</v>
      </c>
      <c r="S2091" s="13" t="s">
        <v>36</v>
      </c>
      <c r="T2091" s="13" t="s">
        <v>64</v>
      </c>
      <c r="U2091" s="13" t="s">
        <v>65</v>
      </c>
      <c r="V2091" s="13" t="s">
        <v>98</v>
      </c>
      <c r="W2091" s="13" t="s">
        <v>50</v>
      </c>
      <c r="X2091" s="192">
        <v>450000</v>
      </c>
      <c r="Y2091" s="196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85">
        <f t="shared" si="517"/>
        <v>37325.309734513277</v>
      </c>
      <c r="AD2091" s="141">
        <v>8.0799999999999997E-2</v>
      </c>
      <c r="AE2091" s="186">
        <f t="shared" si="518"/>
        <v>0</v>
      </c>
      <c r="AF2091" s="186" t="str">
        <f>IF(AND(COUNTIFS($J$18:J2091,J2091)=1,AE2091=1),1,"")</f>
        <v/>
      </c>
      <c r="AG2091" s="186">
        <f>IF(C2091="","",IF(AND(COUNTIFS($J$18:J2091,J2091)=1,C2091&lt;&gt;""),1,""))</f>
        <v>1</v>
      </c>
      <c r="AH2091" s="186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214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41</v>
      </c>
      <c r="B2092" s="179">
        <v>2022</v>
      </c>
      <c r="C2092" s="179">
        <v>12</v>
      </c>
      <c r="D2092" s="39" t="str">
        <f t="shared" si="512"/>
        <v>Q3</v>
      </c>
      <c r="E2092" s="13" t="s">
        <v>41</v>
      </c>
      <c r="F2092" s="179">
        <v>2023</v>
      </c>
      <c r="G2092" s="179">
        <v>2</v>
      </c>
      <c r="H2092" s="191"/>
      <c r="I2092" s="39" t="str">
        <f t="shared" si="513"/>
        <v>Q4</v>
      </c>
      <c r="J2092" s="191" t="s">
        <v>2036</v>
      </c>
      <c r="K2092" s="191" t="s">
        <v>1318</v>
      </c>
      <c r="L2092" s="17" t="s">
        <v>54</v>
      </c>
      <c r="M2092" s="13" t="s">
        <v>46</v>
      </c>
      <c r="N2092" s="13">
        <v>1</v>
      </c>
      <c r="O2092" s="13"/>
      <c r="P2092" s="39" t="str">
        <f t="shared" si="514"/>
        <v>MAIN UNIT</v>
      </c>
      <c r="Q2092" s="13" t="s">
        <v>47</v>
      </c>
      <c r="R2092" s="13" t="s">
        <v>48</v>
      </c>
      <c r="S2092" s="13" t="s">
        <v>36</v>
      </c>
      <c r="T2092" s="13" t="s">
        <v>64</v>
      </c>
      <c r="U2092" s="13" t="s">
        <v>65</v>
      </c>
      <c r="V2092" s="13" t="s">
        <v>98</v>
      </c>
      <c r="W2092" s="13" t="s">
        <v>50</v>
      </c>
      <c r="X2092" s="192">
        <v>450000</v>
      </c>
      <c r="Y2092" s="196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85">
        <f t="shared" si="517"/>
        <v>37325.309734513277</v>
      </c>
      <c r="AD2092" s="141">
        <v>8.0799999999999997E-2</v>
      </c>
      <c r="AE2092" s="186">
        <f t="shared" si="518"/>
        <v>0</v>
      </c>
      <c r="AF2092" s="186" t="str">
        <f>IF(AND(COUNTIFS($J$18:J2092,J2092)=1,AE2092=1),1,"")</f>
        <v/>
      </c>
      <c r="AG2092" s="186" t="str">
        <f>IF(C2092="","",IF(AND(COUNTIFS($J$18:J2092,J2092)=1,C2092&lt;&gt;""),1,""))</f>
        <v/>
      </c>
      <c r="AH2092" s="186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214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41</v>
      </c>
      <c r="B2093" s="179">
        <v>2022</v>
      </c>
      <c r="C2093" s="179">
        <v>12</v>
      </c>
      <c r="D2093" s="39" t="str">
        <f t="shared" si="512"/>
        <v>Q3</v>
      </c>
      <c r="E2093" s="13" t="s">
        <v>41</v>
      </c>
      <c r="F2093" s="179">
        <v>2023</v>
      </c>
      <c r="G2093" s="179">
        <v>2</v>
      </c>
      <c r="H2093" s="191"/>
      <c r="I2093" s="39" t="str">
        <f t="shared" si="513"/>
        <v>Q4</v>
      </c>
      <c r="J2093" s="191" t="s">
        <v>2036</v>
      </c>
      <c r="K2093" s="191" t="s">
        <v>1318</v>
      </c>
      <c r="L2093" s="17" t="s">
        <v>54</v>
      </c>
      <c r="M2093" s="13" t="s">
        <v>46</v>
      </c>
      <c r="N2093" s="13">
        <v>1</v>
      </c>
      <c r="O2093" s="13"/>
      <c r="P2093" s="39" t="str">
        <f t="shared" si="514"/>
        <v>MAIN UNIT</v>
      </c>
      <c r="Q2093" s="13" t="s">
        <v>47</v>
      </c>
      <c r="R2093" s="13" t="s">
        <v>48</v>
      </c>
      <c r="S2093" s="13" t="s">
        <v>36</v>
      </c>
      <c r="T2093" s="13" t="s">
        <v>64</v>
      </c>
      <c r="U2093" s="13" t="s">
        <v>65</v>
      </c>
      <c r="V2093" s="13" t="s">
        <v>98</v>
      </c>
      <c r="W2093" s="13" t="s">
        <v>50</v>
      </c>
      <c r="X2093" s="192">
        <v>450000</v>
      </c>
      <c r="Y2093" s="196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85">
        <f t="shared" si="517"/>
        <v>37325.309734513277</v>
      </c>
      <c r="AD2093" s="141">
        <v>8.0799999999999997E-2</v>
      </c>
      <c r="AE2093" s="186">
        <f t="shared" si="518"/>
        <v>0</v>
      </c>
      <c r="AF2093" s="186" t="str">
        <f>IF(AND(COUNTIFS($J$18:J2093,J2093)=1,AE2093=1),1,"")</f>
        <v/>
      </c>
      <c r="AG2093" s="186" t="str">
        <f>IF(C2093="","",IF(AND(COUNTIFS($J$18:J2093,J2093)=1,C2093&lt;&gt;""),1,""))</f>
        <v/>
      </c>
      <c r="AH2093" s="186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214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41</v>
      </c>
      <c r="B2094" s="179">
        <v>2022</v>
      </c>
      <c r="C2094" s="179">
        <v>12</v>
      </c>
      <c r="D2094" s="39" t="str">
        <f t="shared" si="512"/>
        <v>Q3</v>
      </c>
      <c r="E2094" s="13" t="s">
        <v>41</v>
      </c>
      <c r="F2094" s="179">
        <v>2023</v>
      </c>
      <c r="G2094" s="179">
        <v>2</v>
      </c>
      <c r="H2094" s="191"/>
      <c r="I2094" s="39" t="str">
        <f t="shared" si="513"/>
        <v>Q4</v>
      </c>
      <c r="J2094" s="191" t="s">
        <v>2036</v>
      </c>
      <c r="K2094" s="191" t="s">
        <v>1318</v>
      </c>
      <c r="L2094" s="17" t="s">
        <v>54</v>
      </c>
      <c r="M2094" s="13" t="s">
        <v>46</v>
      </c>
      <c r="N2094" s="13">
        <v>1</v>
      </c>
      <c r="O2094" s="13"/>
      <c r="P2094" s="39" t="str">
        <f t="shared" si="514"/>
        <v>MAIN UNIT</v>
      </c>
      <c r="Q2094" s="13" t="s">
        <v>47</v>
      </c>
      <c r="R2094" s="13" t="s">
        <v>48</v>
      </c>
      <c r="S2094" s="13" t="s">
        <v>36</v>
      </c>
      <c r="T2094" s="13" t="s">
        <v>64</v>
      </c>
      <c r="U2094" s="13" t="s">
        <v>65</v>
      </c>
      <c r="V2094" s="13" t="s">
        <v>98</v>
      </c>
      <c r="W2094" s="13" t="s">
        <v>50</v>
      </c>
      <c r="X2094" s="192">
        <v>450000</v>
      </c>
      <c r="Y2094" s="196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85">
        <f t="shared" si="517"/>
        <v>37325.309734513277</v>
      </c>
      <c r="AD2094" s="141">
        <v>8.0799999999999997E-2</v>
      </c>
      <c r="AE2094" s="186">
        <f t="shared" si="518"/>
        <v>0</v>
      </c>
      <c r="AF2094" s="186" t="str">
        <f>IF(AND(COUNTIFS($J$18:J2094,J2094)=1,AE2094=1),1,"")</f>
        <v/>
      </c>
      <c r="AG2094" s="186" t="str">
        <f>IF(C2094="","",IF(AND(COUNTIFS($J$18:J2094,J2094)=1,C2094&lt;&gt;""),1,""))</f>
        <v/>
      </c>
      <c r="AH2094" s="186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214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41</v>
      </c>
      <c r="B2095" s="179">
        <v>2022</v>
      </c>
      <c r="C2095" s="179">
        <v>12</v>
      </c>
      <c r="D2095" s="39" t="str">
        <f t="shared" si="512"/>
        <v>Q3</v>
      </c>
      <c r="E2095" s="13" t="s">
        <v>41</v>
      </c>
      <c r="F2095" s="179">
        <v>2023</v>
      </c>
      <c r="G2095" s="179">
        <v>2</v>
      </c>
      <c r="H2095" s="191"/>
      <c r="I2095" s="39" t="str">
        <f t="shared" si="513"/>
        <v>Q4</v>
      </c>
      <c r="J2095" s="191" t="s">
        <v>2036</v>
      </c>
      <c r="K2095" s="191" t="s">
        <v>1318</v>
      </c>
      <c r="L2095" s="17" t="s">
        <v>54</v>
      </c>
      <c r="M2095" s="13" t="s">
        <v>46</v>
      </c>
      <c r="N2095" s="13">
        <v>1</v>
      </c>
      <c r="O2095" s="13"/>
      <c r="P2095" s="39" t="str">
        <f t="shared" si="514"/>
        <v>MAIN UNIT</v>
      </c>
      <c r="Q2095" s="13" t="s">
        <v>47</v>
      </c>
      <c r="R2095" s="13" t="s">
        <v>48</v>
      </c>
      <c r="S2095" s="13" t="s">
        <v>36</v>
      </c>
      <c r="T2095" s="13" t="s">
        <v>64</v>
      </c>
      <c r="U2095" s="13" t="s">
        <v>65</v>
      </c>
      <c r="V2095" s="13" t="s">
        <v>98</v>
      </c>
      <c r="W2095" s="13" t="s">
        <v>50</v>
      </c>
      <c r="X2095" s="192">
        <v>450000</v>
      </c>
      <c r="Y2095" s="196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85">
        <f t="shared" si="517"/>
        <v>37325.309734513277</v>
      </c>
      <c r="AD2095" s="141">
        <v>8.0799999999999997E-2</v>
      </c>
      <c r="AE2095" s="186">
        <f t="shared" si="518"/>
        <v>0</v>
      </c>
      <c r="AF2095" s="186" t="str">
        <f>IF(AND(COUNTIFS($J$18:J2095,J2095)=1,AE2095=1),1,"")</f>
        <v/>
      </c>
      <c r="AG2095" s="186" t="str">
        <f>IF(C2095="","",IF(AND(COUNTIFS($J$18:J2095,J2095)=1,C2095&lt;&gt;""),1,""))</f>
        <v/>
      </c>
      <c r="AH2095" s="186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214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41</v>
      </c>
      <c r="B2096" s="179">
        <v>2022</v>
      </c>
      <c r="C2096" s="179">
        <v>12</v>
      </c>
      <c r="D2096" s="39" t="str">
        <f t="shared" si="512"/>
        <v>Q3</v>
      </c>
      <c r="E2096" s="13" t="s">
        <v>41</v>
      </c>
      <c r="F2096" s="179">
        <v>2023</v>
      </c>
      <c r="G2096" s="179">
        <v>2</v>
      </c>
      <c r="H2096" s="191"/>
      <c r="I2096" s="39" t="str">
        <f t="shared" si="513"/>
        <v>Q4</v>
      </c>
      <c r="J2096" s="191" t="s">
        <v>2036</v>
      </c>
      <c r="K2096" s="191" t="s">
        <v>1318</v>
      </c>
      <c r="L2096" s="17" t="s">
        <v>78</v>
      </c>
      <c r="M2096" s="13" t="s">
        <v>46</v>
      </c>
      <c r="N2096" s="13">
        <v>1</v>
      </c>
      <c r="O2096" s="13"/>
      <c r="P2096" s="39" t="str">
        <f t="shared" si="514"/>
        <v>MAIN UNIT</v>
      </c>
      <c r="Q2096" s="13" t="s">
        <v>47</v>
      </c>
      <c r="R2096" s="13" t="s">
        <v>48</v>
      </c>
      <c r="S2096" s="13" t="s">
        <v>36</v>
      </c>
      <c r="T2096" s="13" t="s">
        <v>64</v>
      </c>
      <c r="U2096" s="13" t="s">
        <v>65</v>
      </c>
      <c r="V2096" s="13" t="s">
        <v>98</v>
      </c>
      <c r="W2096" s="13" t="s">
        <v>50</v>
      </c>
      <c r="X2096" s="192">
        <v>726000</v>
      </c>
      <c r="Y2096" s="196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85">
        <f t="shared" si="517"/>
        <v>60218.166371681415</v>
      </c>
      <c r="AD2096" s="141">
        <v>8.0799999999999997E-2</v>
      </c>
      <c r="AE2096" s="186">
        <f t="shared" si="518"/>
        <v>0</v>
      </c>
      <c r="AF2096" s="186" t="str">
        <f>IF(AND(COUNTIFS($J$18:J2096,J2096)=1,AE2096=1),1,"")</f>
        <v/>
      </c>
      <c r="AG2096" s="186" t="str">
        <f>IF(C2096="","",IF(AND(COUNTIFS($J$18:J2096,J2096)=1,C2096&lt;&gt;""),1,""))</f>
        <v/>
      </c>
      <c r="AH2096" s="186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214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40</v>
      </c>
      <c r="B2097" s="179">
        <v>2022</v>
      </c>
      <c r="C2097" s="179">
        <v>1</v>
      </c>
      <c r="D2097" s="39" t="str">
        <f t="shared" si="512"/>
        <v>Q4</v>
      </c>
      <c r="E2097" s="13" t="s">
        <v>40</v>
      </c>
      <c r="F2097" s="179">
        <v>2022</v>
      </c>
      <c r="G2097" s="179">
        <v>1</v>
      </c>
      <c r="H2097" s="191"/>
      <c r="I2097" s="39" t="str">
        <f t="shared" si="513"/>
        <v>Q4</v>
      </c>
      <c r="J2097" s="191" t="s">
        <v>2037</v>
      </c>
      <c r="K2097" s="191" t="s">
        <v>2038</v>
      </c>
      <c r="L2097" s="17" t="s">
        <v>271</v>
      </c>
      <c r="M2097" s="13" t="s">
        <v>46</v>
      </c>
      <c r="N2097" s="13">
        <v>1</v>
      </c>
      <c r="O2097" s="13"/>
      <c r="P2097" s="39" t="str">
        <f t="shared" si="514"/>
        <v>MAIN UNIT</v>
      </c>
      <c r="Q2097" s="13" t="s">
        <v>47</v>
      </c>
      <c r="R2097" s="13" t="s">
        <v>48</v>
      </c>
      <c r="S2097" s="13" t="s">
        <v>36</v>
      </c>
      <c r="T2097" s="13" t="s">
        <v>64</v>
      </c>
      <c r="U2097" s="13" t="s">
        <v>65</v>
      </c>
      <c r="V2097" s="13" t="s">
        <v>288</v>
      </c>
      <c r="W2097" s="13" t="s">
        <v>50</v>
      </c>
      <c r="X2097" s="192">
        <v>1298000</v>
      </c>
      <c r="Y2097" s="196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85">
        <f t="shared" si="517"/>
        <v>165923.45486725669</v>
      </c>
      <c r="AD2097" s="141">
        <v>0.11840000000000001</v>
      </c>
      <c r="AE2097" s="186">
        <f t="shared" si="518"/>
        <v>0</v>
      </c>
      <c r="AF2097" s="186" t="str">
        <f>IF(AND(COUNTIFS($J$18:J2097,J2097)=1,AE2097=1),1,"")</f>
        <v/>
      </c>
      <c r="AG2097" s="186">
        <f>IF(C2097="","",IF(AND(COUNTIFS($J$18:J2097,J2097)=1,C2097&lt;&gt;""),1,""))</f>
        <v>1</v>
      </c>
      <c r="AH2097" s="186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214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40</v>
      </c>
      <c r="B2098" s="179">
        <v>2022</v>
      </c>
      <c r="C2098" s="179">
        <v>1</v>
      </c>
      <c r="D2098" s="39" t="str">
        <f t="shared" si="512"/>
        <v>Q4</v>
      </c>
      <c r="E2098" s="13" t="s">
        <v>40</v>
      </c>
      <c r="F2098" s="179">
        <v>2022</v>
      </c>
      <c r="G2098" s="179">
        <v>2</v>
      </c>
      <c r="H2098" s="191"/>
      <c r="I2098" s="39" t="str">
        <f t="shared" si="513"/>
        <v>Q4</v>
      </c>
      <c r="J2098" s="191" t="s">
        <v>2039</v>
      </c>
      <c r="K2098" s="191" t="s">
        <v>522</v>
      </c>
      <c r="L2098" s="17" t="s">
        <v>271</v>
      </c>
      <c r="M2098" s="13" t="s">
        <v>46</v>
      </c>
      <c r="N2098" s="13">
        <v>1</v>
      </c>
      <c r="O2098" s="13"/>
      <c r="P2098" s="39" t="str">
        <f t="shared" si="514"/>
        <v>MAIN UNIT</v>
      </c>
      <c r="Q2098" s="13" t="s">
        <v>47</v>
      </c>
      <c r="R2098" s="13" t="s">
        <v>48</v>
      </c>
      <c r="S2098" s="13" t="s">
        <v>36</v>
      </c>
      <c r="T2098" s="13" t="s">
        <v>64</v>
      </c>
      <c r="U2098" s="13" t="s">
        <v>65</v>
      </c>
      <c r="V2098" s="13" t="s">
        <v>288</v>
      </c>
      <c r="W2098" s="13" t="s">
        <v>50</v>
      </c>
      <c r="X2098" s="192">
        <v>1300000</v>
      </c>
      <c r="Y2098" s="196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85">
        <f t="shared" si="517"/>
        <v>148494.51327433629</v>
      </c>
      <c r="AD2098" s="141">
        <v>0.10580000000000001</v>
      </c>
      <c r="AE2098" s="186">
        <f t="shared" si="518"/>
        <v>0</v>
      </c>
      <c r="AF2098" s="186" t="str">
        <f>IF(AND(COUNTIFS($J$18:J2098,J2098)=1,AE2098=1),1,"")</f>
        <v/>
      </c>
      <c r="AG2098" s="186">
        <f>IF(C2098="","",IF(AND(COUNTIFS($J$18:J2098,J2098)=1,C2098&lt;&gt;""),1,""))</f>
        <v>1</v>
      </c>
      <c r="AH2098" s="186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214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40</v>
      </c>
      <c r="B2099" s="179">
        <v>2022</v>
      </c>
      <c r="C2099" s="179">
        <v>1</v>
      </c>
      <c r="D2099" s="39" t="str">
        <f t="shared" si="512"/>
        <v>Q4</v>
      </c>
      <c r="E2099" s="13" t="s">
        <v>40</v>
      </c>
      <c r="F2099" s="179">
        <v>2022</v>
      </c>
      <c r="G2099" s="179">
        <v>2</v>
      </c>
      <c r="H2099" s="191"/>
      <c r="I2099" s="39" t="str">
        <f t="shared" si="513"/>
        <v>Q4</v>
      </c>
      <c r="J2099" s="191" t="s">
        <v>2039</v>
      </c>
      <c r="K2099" s="191" t="s">
        <v>522</v>
      </c>
      <c r="L2099" s="17" t="s">
        <v>271</v>
      </c>
      <c r="M2099" s="13" t="s">
        <v>46</v>
      </c>
      <c r="N2099" s="13">
        <v>1</v>
      </c>
      <c r="O2099" s="13"/>
      <c r="P2099" s="39" t="str">
        <f t="shared" si="514"/>
        <v>MAIN UNIT</v>
      </c>
      <c r="Q2099" s="13" t="s">
        <v>47</v>
      </c>
      <c r="R2099" s="13" t="s">
        <v>48</v>
      </c>
      <c r="S2099" s="13" t="s">
        <v>36</v>
      </c>
      <c r="T2099" s="13" t="s">
        <v>64</v>
      </c>
      <c r="U2099" s="13" t="s">
        <v>65</v>
      </c>
      <c r="V2099" s="13" t="s">
        <v>288</v>
      </c>
      <c r="W2099" s="13" t="s">
        <v>50</v>
      </c>
      <c r="X2099" s="192">
        <v>1300000</v>
      </c>
      <c r="Y2099" s="196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85">
        <f t="shared" si="517"/>
        <v>148494.51327433629</v>
      </c>
      <c r="AD2099" s="141">
        <v>0.10580000000000001</v>
      </c>
      <c r="AE2099" s="186">
        <f t="shared" si="518"/>
        <v>0</v>
      </c>
      <c r="AF2099" s="186" t="str">
        <f>IF(AND(COUNTIFS($J$18:J2099,J2099)=1,AE2099=1),1,"")</f>
        <v/>
      </c>
      <c r="AG2099" s="186" t="str">
        <f>IF(C2099="","",IF(AND(COUNTIFS($J$18:J2099,J2099)=1,C2099&lt;&gt;""),1,""))</f>
        <v/>
      </c>
      <c r="AH2099" s="186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214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40</v>
      </c>
      <c r="B2100" s="179">
        <v>2022</v>
      </c>
      <c r="C2100" s="179">
        <v>1</v>
      </c>
      <c r="D2100" s="39" t="str">
        <f t="shared" si="512"/>
        <v>Q4</v>
      </c>
      <c r="E2100" s="13" t="s">
        <v>40</v>
      </c>
      <c r="F2100" s="179">
        <v>2022</v>
      </c>
      <c r="G2100" s="179">
        <v>2</v>
      </c>
      <c r="H2100" s="191"/>
      <c r="I2100" s="39" t="str">
        <f t="shared" si="513"/>
        <v>Q4</v>
      </c>
      <c r="J2100" s="191" t="s">
        <v>2039</v>
      </c>
      <c r="K2100" s="191" t="s">
        <v>522</v>
      </c>
      <c r="L2100" s="17" t="s">
        <v>271</v>
      </c>
      <c r="M2100" s="13" t="s">
        <v>46</v>
      </c>
      <c r="N2100" s="13">
        <v>1</v>
      </c>
      <c r="O2100" s="13"/>
      <c r="P2100" s="39" t="str">
        <f t="shared" si="514"/>
        <v>MAIN UNIT</v>
      </c>
      <c r="Q2100" s="13" t="s">
        <v>47</v>
      </c>
      <c r="R2100" s="13" t="s">
        <v>48</v>
      </c>
      <c r="S2100" s="13" t="s">
        <v>36</v>
      </c>
      <c r="T2100" s="13" t="s">
        <v>64</v>
      </c>
      <c r="U2100" s="13" t="s">
        <v>65</v>
      </c>
      <c r="V2100" s="13" t="s">
        <v>288</v>
      </c>
      <c r="W2100" s="13" t="s">
        <v>50</v>
      </c>
      <c r="X2100" s="192">
        <v>1300000</v>
      </c>
      <c r="Y2100" s="196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85">
        <f t="shared" si="517"/>
        <v>148494.51327433629</v>
      </c>
      <c r="AD2100" s="141">
        <v>0.10580000000000001</v>
      </c>
      <c r="AE2100" s="186">
        <f t="shared" si="518"/>
        <v>0</v>
      </c>
      <c r="AF2100" s="186" t="str">
        <f>IF(AND(COUNTIFS($J$18:J2100,J2100)=1,AE2100=1),1,"")</f>
        <v/>
      </c>
      <c r="AG2100" s="186" t="str">
        <f>IF(C2100="","",IF(AND(COUNTIFS($J$18:J2100,J2100)=1,C2100&lt;&gt;""),1,""))</f>
        <v/>
      </c>
      <c r="AH2100" s="186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214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40</v>
      </c>
      <c r="B2101" s="179">
        <v>2022</v>
      </c>
      <c r="C2101" s="179">
        <v>1</v>
      </c>
      <c r="D2101" s="39" t="str">
        <f t="shared" si="512"/>
        <v>Q4</v>
      </c>
      <c r="E2101" s="13" t="s">
        <v>40</v>
      </c>
      <c r="F2101" s="179">
        <v>2022</v>
      </c>
      <c r="G2101" s="179">
        <v>2</v>
      </c>
      <c r="H2101" s="191"/>
      <c r="I2101" s="39" t="str">
        <f t="shared" si="513"/>
        <v>Q4</v>
      </c>
      <c r="J2101" s="191" t="s">
        <v>2039</v>
      </c>
      <c r="K2101" s="191" t="s">
        <v>522</v>
      </c>
      <c r="L2101" s="17" t="s">
        <v>271</v>
      </c>
      <c r="M2101" s="13" t="s">
        <v>46</v>
      </c>
      <c r="N2101" s="13">
        <v>1</v>
      </c>
      <c r="O2101" s="13"/>
      <c r="P2101" s="39" t="str">
        <f t="shared" si="514"/>
        <v>MAIN UNIT</v>
      </c>
      <c r="Q2101" s="13" t="s">
        <v>47</v>
      </c>
      <c r="R2101" s="13" t="s">
        <v>48</v>
      </c>
      <c r="S2101" s="13" t="s">
        <v>36</v>
      </c>
      <c r="T2101" s="13" t="s">
        <v>64</v>
      </c>
      <c r="U2101" s="13" t="s">
        <v>65</v>
      </c>
      <c r="V2101" s="13" t="s">
        <v>288</v>
      </c>
      <c r="W2101" s="13" t="s">
        <v>50</v>
      </c>
      <c r="X2101" s="192">
        <v>1300000</v>
      </c>
      <c r="Y2101" s="196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85">
        <f t="shared" si="517"/>
        <v>148494.51327433629</v>
      </c>
      <c r="AD2101" s="141">
        <v>0.10580000000000001</v>
      </c>
      <c r="AE2101" s="186">
        <f t="shared" si="518"/>
        <v>0</v>
      </c>
      <c r="AF2101" s="186" t="str">
        <f>IF(AND(COUNTIFS($J$18:J2101,J2101)=1,AE2101=1),1,"")</f>
        <v/>
      </c>
      <c r="AG2101" s="186" t="str">
        <f>IF(C2101="","",IF(AND(COUNTIFS($J$18:J2101,J2101)=1,C2101&lt;&gt;""),1,""))</f>
        <v/>
      </c>
      <c r="AH2101" s="186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214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40</v>
      </c>
      <c r="B2102" s="179">
        <v>2022</v>
      </c>
      <c r="C2102" s="179">
        <v>1</v>
      </c>
      <c r="D2102" s="39" t="str">
        <f t="shared" si="512"/>
        <v>Q4</v>
      </c>
      <c r="E2102" s="13" t="s">
        <v>40</v>
      </c>
      <c r="F2102" s="179">
        <v>2022</v>
      </c>
      <c r="G2102" s="179">
        <v>2</v>
      </c>
      <c r="H2102" s="191"/>
      <c r="I2102" s="39" t="str">
        <f t="shared" si="513"/>
        <v>Q4</v>
      </c>
      <c r="J2102" s="191" t="s">
        <v>2039</v>
      </c>
      <c r="K2102" s="191" t="s">
        <v>522</v>
      </c>
      <c r="L2102" s="17" t="s">
        <v>271</v>
      </c>
      <c r="M2102" s="13" t="s">
        <v>46</v>
      </c>
      <c r="N2102" s="13">
        <v>1</v>
      </c>
      <c r="O2102" s="13"/>
      <c r="P2102" s="39" t="str">
        <f t="shared" si="514"/>
        <v>MAIN UNIT</v>
      </c>
      <c r="Q2102" s="13" t="s">
        <v>47</v>
      </c>
      <c r="R2102" s="13" t="s">
        <v>48</v>
      </c>
      <c r="S2102" s="13" t="s">
        <v>36</v>
      </c>
      <c r="T2102" s="13" t="s">
        <v>64</v>
      </c>
      <c r="U2102" s="13" t="s">
        <v>65</v>
      </c>
      <c r="V2102" s="13" t="s">
        <v>288</v>
      </c>
      <c r="W2102" s="13" t="s">
        <v>50</v>
      </c>
      <c r="X2102" s="192">
        <v>1300000</v>
      </c>
      <c r="Y2102" s="196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85">
        <f t="shared" si="517"/>
        <v>148494.51327433629</v>
      </c>
      <c r="AD2102" s="141">
        <v>0.10580000000000001</v>
      </c>
      <c r="AE2102" s="186">
        <f t="shared" si="518"/>
        <v>0</v>
      </c>
      <c r="AF2102" s="186" t="str">
        <f>IF(AND(COUNTIFS($J$18:J2102,J2102)=1,AE2102=1),1,"")</f>
        <v/>
      </c>
      <c r="AG2102" s="186" t="str">
        <f>IF(C2102="","",IF(AND(COUNTIFS($J$18:J2102,J2102)=1,C2102&lt;&gt;""),1,""))</f>
        <v/>
      </c>
      <c r="AH2102" s="186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214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40</v>
      </c>
      <c r="B2103" s="179">
        <v>2022</v>
      </c>
      <c r="C2103" s="179">
        <v>1</v>
      </c>
      <c r="D2103" s="39" t="str">
        <f t="shared" si="512"/>
        <v>Q4</v>
      </c>
      <c r="E2103" s="13" t="s">
        <v>40</v>
      </c>
      <c r="F2103" s="179">
        <v>2022</v>
      </c>
      <c r="G2103" s="179">
        <v>2</v>
      </c>
      <c r="H2103" s="191"/>
      <c r="I2103" s="39" t="str">
        <f t="shared" si="513"/>
        <v>Q4</v>
      </c>
      <c r="J2103" s="191" t="s">
        <v>2040</v>
      </c>
      <c r="K2103" s="191" t="s">
        <v>2041</v>
      </c>
      <c r="L2103" s="17" t="s">
        <v>78</v>
      </c>
      <c r="M2103" s="13" t="s">
        <v>46</v>
      </c>
      <c r="N2103" s="13">
        <v>1</v>
      </c>
      <c r="O2103" s="13"/>
      <c r="P2103" s="39" t="str">
        <f t="shared" si="514"/>
        <v>MAIN UNIT</v>
      </c>
      <c r="Q2103" s="13" t="s">
        <v>55</v>
      </c>
      <c r="R2103" s="13" t="s">
        <v>48</v>
      </c>
      <c r="S2103" s="13" t="s">
        <v>36</v>
      </c>
      <c r="T2103" s="13" t="s">
        <v>64</v>
      </c>
      <c r="U2103" s="13" t="s">
        <v>65</v>
      </c>
      <c r="V2103" s="13" t="s">
        <v>2042</v>
      </c>
      <c r="W2103" s="13" t="s">
        <v>95</v>
      </c>
      <c r="X2103" s="192">
        <v>12800000</v>
      </c>
      <c r="Y2103" s="196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85">
        <f t="shared" si="517"/>
        <v>162802.68799999999</v>
      </c>
      <c r="AD2103" s="141">
        <v>0.18379999999999999</v>
      </c>
      <c r="AE2103" s="186">
        <f t="shared" si="518"/>
        <v>1</v>
      </c>
      <c r="AF2103" s="186">
        <f>IF(AND(COUNTIFS($J$18:J2103,J2103)=1,AE2103=1),1,"")</f>
        <v>1</v>
      </c>
      <c r="AG2103" s="186">
        <f>IF(C2103="","",IF(AND(COUNTIFS($J$18:J2103,J2103)=1,C2103&lt;&gt;""),1,""))</f>
        <v>1</v>
      </c>
      <c r="AH2103" s="186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214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40</v>
      </c>
      <c r="B2104" s="179">
        <v>2022</v>
      </c>
      <c r="C2104" s="179">
        <v>1</v>
      </c>
      <c r="D2104" s="39" t="str">
        <f t="shared" si="512"/>
        <v>Q4</v>
      </c>
      <c r="E2104" s="13" t="s">
        <v>40</v>
      </c>
      <c r="F2104" s="179">
        <v>2022</v>
      </c>
      <c r="G2104" s="179">
        <v>2</v>
      </c>
      <c r="H2104" s="191"/>
      <c r="I2104" s="39" t="str">
        <f t="shared" si="513"/>
        <v>Q4</v>
      </c>
      <c r="J2104" s="191" t="s">
        <v>2043</v>
      </c>
      <c r="K2104" s="191" t="s">
        <v>831</v>
      </c>
      <c r="L2104" s="17" t="s">
        <v>78</v>
      </c>
      <c r="M2104" s="13" t="s">
        <v>46</v>
      </c>
      <c r="N2104" s="13">
        <v>1</v>
      </c>
      <c r="O2104" s="13"/>
      <c r="P2104" s="39" t="str">
        <f t="shared" si="514"/>
        <v>MAIN UNIT</v>
      </c>
      <c r="Q2104" s="13" t="s">
        <v>47</v>
      </c>
      <c r="R2104" s="13" t="s">
        <v>48</v>
      </c>
      <c r="S2104" s="13" t="s">
        <v>36</v>
      </c>
      <c r="T2104" s="13" t="s">
        <v>64</v>
      </c>
      <c r="U2104" s="13" t="s">
        <v>65</v>
      </c>
      <c r="V2104" s="13" t="s">
        <v>66</v>
      </c>
      <c r="W2104" s="13" t="s">
        <v>95</v>
      </c>
      <c r="X2104" s="192">
        <v>14390000</v>
      </c>
      <c r="Y2104" s="196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85">
        <f t="shared" si="517"/>
        <v>128854.96719999998</v>
      </c>
      <c r="AD2104" s="141">
        <v>0.12939999999999999</v>
      </c>
      <c r="AE2104" s="186">
        <f t="shared" si="518"/>
        <v>0</v>
      </c>
      <c r="AF2104" s="186" t="str">
        <f>IF(AND(COUNTIFS($J$18:J2104,J2104)=1,AE2104=1),1,"")</f>
        <v/>
      </c>
      <c r="AG2104" s="186">
        <f>IF(C2104="","",IF(AND(COUNTIFS($J$18:J2104,J2104)=1,C2104&lt;&gt;""),1,""))</f>
        <v>1</v>
      </c>
      <c r="AH2104" s="186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214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40</v>
      </c>
      <c r="B2105" s="179">
        <v>2022</v>
      </c>
      <c r="C2105" s="179">
        <v>1</v>
      </c>
      <c r="D2105" s="39" t="str">
        <f t="shared" si="512"/>
        <v>Q4</v>
      </c>
      <c r="E2105" s="13" t="s">
        <v>40</v>
      </c>
      <c r="F2105" s="179">
        <v>2022</v>
      </c>
      <c r="G2105" s="179">
        <v>3</v>
      </c>
      <c r="H2105" s="191"/>
      <c r="I2105" s="39" t="str">
        <f t="shared" si="513"/>
        <v>Q4</v>
      </c>
      <c r="J2105" s="191" t="s">
        <v>2044</v>
      </c>
      <c r="K2105" s="191" t="s">
        <v>2045</v>
      </c>
      <c r="L2105" s="17" t="s">
        <v>78</v>
      </c>
      <c r="M2105" s="13" t="s">
        <v>46</v>
      </c>
      <c r="N2105" s="13">
        <v>1</v>
      </c>
      <c r="O2105" s="13"/>
      <c r="P2105" s="39" t="str">
        <f t="shared" si="514"/>
        <v>MAIN UNIT</v>
      </c>
      <c r="Q2105" s="13" t="s">
        <v>55</v>
      </c>
      <c r="R2105" s="13" t="s">
        <v>48</v>
      </c>
      <c r="S2105" s="13" t="s">
        <v>36</v>
      </c>
      <c r="T2105" s="13" t="s">
        <v>64</v>
      </c>
      <c r="U2105" s="13" t="s">
        <v>65</v>
      </c>
      <c r="V2105" s="13" t="s">
        <v>1925</v>
      </c>
      <c r="W2105" s="13" t="s">
        <v>95</v>
      </c>
      <c r="X2105" s="192">
        <v>17000000</v>
      </c>
      <c r="Y2105" s="196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85">
        <f t="shared" si="517"/>
        <v>192576.68000000002</v>
      </c>
      <c r="AD2105" s="141">
        <v>0.16370000000000001</v>
      </c>
      <c r="AE2105" s="186">
        <f t="shared" si="518"/>
        <v>1</v>
      </c>
      <c r="AF2105" s="186">
        <f>IF(AND(COUNTIFS($J$18:J2105,J2105)=1,AE2105=1),1,"")</f>
        <v>1</v>
      </c>
      <c r="AG2105" s="186">
        <f>IF(C2105="","",IF(AND(COUNTIFS($J$18:J2105,J2105)=1,C2105&lt;&gt;""),1,""))</f>
        <v>1</v>
      </c>
      <c r="AH2105" s="186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214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40</v>
      </c>
      <c r="B2106" s="179">
        <v>2022</v>
      </c>
      <c r="C2106" s="179">
        <v>1</v>
      </c>
      <c r="D2106" s="39" t="str">
        <f t="shared" si="512"/>
        <v>Q4</v>
      </c>
      <c r="E2106" s="13" t="s">
        <v>40</v>
      </c>
      <c r="F2106" s="179">
        <v>2022</v>
      </c>
      <c r="G2106" s="179">
        <v>3</v>
      </c>
      <c r="H2106" s="191"/>
      <c r="I2106" s="39" t="str">
        <f t="shared" si="513"/>
        <v>Q4</v>
      </c>
      <c r="J2106" s="191" t="s">
        <v>2044</v>
      </c>
      <c r="K2106" s="191" t="s">
        <v>2045</v>
      </c>
      <c r="L2106" s="17" t="s">
        <v>54</v>
      </c>
      <c r="M2106" s="13" t="s">
        <v>46</v>
      </c>
      <c r="N2106" s="13">
        <v>1</v>
      </c>
      <c r="O2106" s="13"/>
      <c r="P2106" s="39" t="str">
        <f t="shared" si="514"/>
        <v>MAIN UNIT</v>
      </c>
      <c r="Q2106" s="13" t="s">
        <v>55</v>
      </c>
      <c r="R2106" s="13" t="s">
        <v>48</v>
      </c>
      <c r="S2106" s="13" t="s">
        <v>36</v>
      </c>
      <c r="T2106" s="13" t="s">
        <v>64</v>
      </c>
      <c r="U2106" s="13" t="s">
        <v>65</v>
      </c>
      <c r="V2106" s="13" t="s">
        <v>1925</v>
      </c>
      <c r="W2106" s="13" t="s">
        <v>95</v>
      </c>
      <c r="X2106" s="192">
        <v>11800000</v>
      </c>
      <c r="Y2106" s="196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85">
        <f t="shared" si="517"/>
        <v>133670.872</v>
      </c>
      <c r="AD2106" s="141">
        <v>0.16370000000000001</v>
      </c>
      <c r="AE2106" s="186">
        <f t="shared" si="518"/>
        <v>1</v>
      </c>
      <c r="AF2106" s="186" t="str">
        <f>IF(AND(COUNTIFS($J$18:J2106,J2106)=1,AE2106=1),1,"")</f>
        <v/>
      </c>
      <c r="AG2106" s="186" t="str">
        <f>IF(C2106="","",IF(AND(COUNTIFS($J$18:J2106,J2106)=1,C2106&lt;&gt;""),1,""))</f>
        <v/>
      </c>
      <c r="AH2106" s="186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214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40</v>
      </c>
      <c r="B2107" s="179">
        <v>2022</v>
      </c>
      <c r="C2107" s="179">
        <v>2</v>
      </c>
      <c r="D2107" s="39" t="str">
        <f t="shared" si="512"/>
        <v>Q4</v>
      </c>
      <c r="E2107" s="13" t="s">
        <v>40</v>
      </c>
      <c r="F2107" s="179">
        <v>2022</v>
      </c>
      <c r="G2107" s="179">
        <v>3</v>
      </c>
      <c r="H2107" s="191"/>
      <c r="I2107" s="39" t="str">
        <f t="shared" si="513"/>
        <v>Q4</v>
      </c>
      <c r="J2107" s="191" t="s">
        <v>2046</v>
      </c>
      <c r="K2107" s="191" t="s">
        <v>1469</v>
      </c>
      <c r="L2107" s="17" t="s">
        <v>78</v>
      </c>
      <c r="M2107" s="13" t="s">
        <v>46</v>
      </c>
      <c r="N2107" s="13">
        <v>1</v>
      </c>
      <c r="O2107" s="13"/>
      <c r="P2107" s="39" t="str">
        <f t="shared" si="514"/>
        <v>MAIN UNIT</v>
      </c>
      <c r="Q2107" s="13" t="s">
        <v>47</v>
      </c>
      <c r="R2107" s="13" t="s">
        <v>2047</v>
      </c>
      <c r="S2107" s="13" t="s">
        <v>37</v>
      </c>
      <c r="T2107" s="13" t="s">
        <v>74</v>
      </c>
      <c r="U2107" s="13" t="s">
        <v>57</v>
      </c>
      <c r="V2107" s="13" t="s">
        <v>155</v>
      </c>
      <c r="W2107" s="13" t="s">
        <v>50</v>
      </c>
      <c r="X2107" s="192">
        <v>930000</v>
      </c>
      <c r="Y2107" s="196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85">
        <f t="shared" si="517"/>
        <v>150811.4336283186</v>
      </c>
      <c r="AD2107" s="141">
        <v>0.1502</v>
      </c>
      <c r="AE2107" s="186">
        <f t="shared" si="518"/>
        <v>0</v>
      </c>
      <c r="AF2107" s="186" t="str">
        <f>IF(AND(COUNTIFS($J$18:J2107,J2107)=1,AE2107=1),1,"")</f>
        <v/>
      </c>
      <c r="AG2107" s="186">
        <f>IF(C2107="","",IF(AND(COUNTIFS($J$18:J2107,J2107)=1,C2107&lt;&gt;""),1,""))</f>
        <v>1</v>
      </c>
      <c r="AH2107" s="186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214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6.4">
      <c r="A2108" s="13" t="s">
        <v>40</v>
      </c>
      <c r="B2108" s="179">
        <v>2022</v>
      </c>
      <c r="C2108" s="179">
        <v>3</v>
      </c>
      <c r="D2108" s="39" t="str">
        <f t="shared" si="512"/>
        <v>Q4</v>
      </c>
      <c r="E2108" s="13" t="s">
        <v>40</v>
      </c>
      <c r="F2108" s="179">
        <v>2022</v>
      </c>
      <c r="G2108" s="179">
        <v>3</v>
      </c>
      <c r="H2108" s="191"/>
      <c r="I2108" s="39" t="str">
        <f t="shared" si="513"/>
        <v>Q4</v>
      </c>
      <c r="J2108" s="191" t="s">
        <v>2048</v>
      </c>
      <c r="K2108" s="191" t="s">
        <v>1313</v>
      </c>
      <c r="L2108" s="17" t="s">
        <v>479</v>
      </c>
      <c r="M2108" s="13" t="s">
        <v>46</v>
      </c>
      <c r="N2108" s="13">
        <v>0</v>
      </c>
      <c r="O2108" s="13">
        <v>1</v>
      </c>
      <c r="P2108" s="39" t="str">
        <f t="shared" si="514"/>
        <v>SERVICE/ PARTS</v>
      </c>
      <c r="Q2108" s="13" t="s">
        <v>47</v>
      </c>
      <c r="R2108" s="13" t="s">
        <v>48</v>
      </c>
      <c r="S2108" s="13" t="s">
        <v>37</v>
      </c>
      <c r="T2108" s="13" t="s">
        <v>74</v>
      </c>
      <c r="U2108" s="13" t="s">
        <v>57</v>
      </c>
      <c r="V2108" s="13" t="s">
        <v>1314</v>
      </c>
      <c r="W2108" s="13" t="s">
        <v>50</v>
      </c>
      <c r="X2108" s="192">
        <v>8000</v>
      </c>
      <c r="Y2108" s="196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85">
        <f t="shared" si="517"/>
        <v>1814.6690265486729</v>
      </c>
      <c r="AD2108" s="141">
        <v>0.21010000000000001</v>
      </c>
      <c r="AE2108" s="186">
        <f t="shared" si="518"/>
        <v>0</v>
      </c>
      <c r="AF2108" s="186" t="str">
        <f>IF(AND(COUNTIFS($J$18:J2108,J2108)=1,AE2108=1),1,"")</f>
        <v/>
      </c>
      <c r="AG2108" s="186">
        <f>IF(C2108="","",IF(AND(COUNTIFS($J$18:J2108,J2108)=1,C2108&lt;&gt;""),1,""))</f>
        <v>1</v>
      </c>
      <c r="AH2108" s="186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214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40</v>
      </c>
      <c r="B2109" s="179">
        <v>2022</v>
      </c>
      <c r="C2109" s="179">
        <v>3</v>
      </c>
      <c r="D2109" s="39" t="str">
        <f t="shared" si="512"/>
        <v>Q4</v>
      </c>
      <c r="E2109" s="13" t="s">
        <v>40</v>
      </c>
      <c r="F2109" s="179">
        <v>2022</v>
      </c>
      <c r="G2109" s="179">
        <v>3</v>
      </c>
      <c r="H2109" s="191"/>
      <c r="I2109" s="39" t="str">
        <f t="shared" si="513"/>
        <v>Q4</v>
      </c>
      <c r="J2109" s="191" t="s">
        <v>2049</v>
      </c>
      <c r="K2109" s="191" t="s">
        <v>2050</v>
      </c>
      <c r="L2109" s="17" t="s">
        <v>78</v>
      </c>
      <c r="M2109" s="13" t="s">
        <v>46</v>
      </c>
      <c r="N2109" s="13">
        <v>1</v>
      </c>
      <c r="O2109" s="13"/>
      <c r="P2109" s="39" t="str">
        <f t="shared" si="514"/>
        <v>MAIN UNIT</v>
      </c>
      <c r="Q2109" s="13" t="s">
        <v>936</v>
      </c>
      <c r="R2109" s="13" t="s">
        <v>48</v>
      </c>
      <c r="S2109" s="13" t="s">
        <v>37</v>
      </c>
      <c r="T2109" s="13" t="s">
        <v>79</v>
      </c>
      <c r="U2109" s="13" t="s">
        <v>57</v>
      </c>
      <c r="V2109" s="13" t="s">
        <v>1314</v>
      </c>
      <c r="W2109" s="13" t="s">
        <v>50</v>
      </c>
      <c r="X2109" s="192">
        <v>783200</v>
      </c>
      <c r="Y2109" s="196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85">
        <f t="shared" si="517"/>
        <v>130134.57132743364</v>
      </c>
      <c r="AD2109" s="141">
        <v>0.15390000000000001</v>
      </c>
      <c r="AE2109" s="186">
        <f t="shared" si="518"/>
        <v>1</v>
      </c>
      <c r="AF2109" s="186">
        <f>IF(AND(COUNTIFS($J$18:J2109,J2109)=1,AE2109=1),1,"")</f>
        <v>1</v>
      </c>
      <c r="AG2109" s="186">
        <f>IF(C2109="","",IF(AND(COUNTIFS($J$18:J2109,J2109)=1,C2109&lt;&gt;""),1,""))</f>
        <v>1</v>
      </c>
      <c r="AH2109" s="186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214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40</v>
      </c>
      <c r="B2110" s="179">
        <v>2022</v>
      </c>
      <c r="C2110" s="179">
        <v>3</v>
      </c>
      <c r="D2110" s="39" t="str">
        <f t="shared" si="512"/>
        <v>Q4</v>
      </c>
      <c r="E2110" s="13" t="s">
        <v>40</v>
      </c>
      <c r="F2110" s="179">
        <v>2022</v>
      </c>
      <c r="G2110" s="179">
        <v>3</v>
      </c>
      <c r="H2110" s="191"/>
      <c r="I2110" s="39" t="str">
        <f t="shared" si="513"/>
        <v>Q4</v>
      </c>
      <c r="J2110" s="191" t="s">
        <v>2049</v>
      </c>
      <c r="K2110" s="191" t="s">
        <v>2050</v>
      </c>
      <c r="L2110" s="17" t="s">
        <v>78</v>
      </c>
      <c r="M2110" s="13" t="s">
        <v>46</v>
      </c>
      <c r="N2110" s="13">
        <v>1</v>
      </c>
      <c r="O2110" s="13"/>
      <c r="P2110" s="39" t="str">
        <f t="shared" si="514"/>
        <v>MAIN UNIT</v>
      </c>
      <c r="Q2110" s="13" t="s">
        <v>936</v>
      </c>
      <c r="R2110" s="13" t="s">
        <v>48</v>
      </c>
      <c r="S2110" s="13" t="s">
        <v>37</v>
      </c>
      <c r="T2110" s="13" t="s">
        <v>79</v>
      </c>
      <c r="U2110" s="13" t="s">
        <v>57</v>
      </c>
      <c r="V2110" s="13" t="s">
        <v>1314</v>
      </c>
      <c r="W2110" s="13" t="s">
        <v>50</v>
      </c>
      <c r="X2110" s="192">
        <v>783200</v>
      </c>
      <c r="Y2110" s="196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85">
        <f t="shared" si="517"/>
        <v>130134.57132743364</v>
      </c>
      <c r="AD2110" s="141">
        <v>0.15390000000000001</v>
      </c>
      <c r="AE2110" s="186">
        <f t="shared" si="518"/>
        <v>1</v>
      </c>
      <c r="AF2110" s="186" t="str">
        <f>IF(AND(COUNTIFS($J$18:J2110,J2110)=1,AE2110=1),1,"")</f>
        <v/>
      </c>
      <c r="AG2110" s="186" t="str">
        <f>IF(C2110="","",IF(AND(COUNTIFS($J$18:J2110,J2110)=1,C2110&lt;&gt;""),1,""))</f>
        <v/>
      </c>
      <c r="AH2110" s="186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214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6.4">
      <c r="A2111" s="13" t="s">
        <v>40</v>
      </c>
      <c r="B2111" s="179">
        <v>2022</v>
      </c>
      <c r="C2111" s="179">
        <v>3</v>
      </c>
      <c r="D2111" s="39" t="str">
        <f t="shared" si="512"/>
        <v>Q4</v>
      </c>
      <c r="E2111" s="13" t="s">
        <v>40</v>
      </c>
      <c r="F2111" s="179">
        <v>2022</v>
      </c>
      <c r="G2111" s="179">
        <v>3</v>
      </c>
      <c r="H2111" s="191"/>
      <c r="I2111" s="39" t="str">
        <f t="shared" si="513"/>
        <v>Q4</v>
      </c>
      <c r="J2111" s="191" t="s">
        <v>2049</v>
      </c>
      <c r="K2111" s="191" t="s">
        <v>2050</v>
      </c>
      <c r="L2111" s="17" t="s">
        <v>479</v>
      </c>
      <c r="M2111" s="13" t="s">
        <v>46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936</v>
      </c>
      <c r="R2111" s="13" t="s">
        <v>48</v>
      </c>
      <c r="S2111" s="13" t="s">
        <v>37</v>
      </c>
      <c r="T2111" s="13" t="s">
        <v>79</v>
      </c>
      <c r="U2111" s="13" t="s">
        <v>57</v>
      </c>
      <c r="V2111" s="13" t="s">
        <v>1314</v>
      </c>
      <c r="W2111" s="13" t="s">
        <v>50</v>
      </c>
      <c r="X2111" s="192">
        <v>3629.6149999999998</v>
      </c>
      <c r="Y2111" s="196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85">
        <f t="shared" si="517"/>
        <v>62721.134805026551</v>
      </c>
      <c r="AD2111" s="141">
        <v>0.15390000000000001</v>
      </c>
      <c r="AE2111" s="186">
        <f t="shared" si="518"/>
        <v>1</v>
      </c>
      <c r="AF2111" s="186" t="str">
        <f>IF(AND(COUNTIFS($J$18:J2111,J2111)=1,AE2111=1),1,"")</f>
        <v/>
      </c>
      <c r="AG2111" s="186" t="str">
        <f>IF(C2111="","",IF(AND(COUNTIFS($J$18:J2111,J2111)=1,C2111&lt;&gt;""),1,""))</f>
        <v/>
      </c>
      <c r="AH2111" s="186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214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6.4">
      <c r="A2112" s="13" t="s">
        <v>40</v>
      </c>
      <c r="B2112" s="179">
        <v>2022</v>
      </c>
      <c r="C2112" s="179">
        <v>3</v>
      </c>
      <c r="D2112" s="39" t="str">
        <f t="shared" si="512"/>
        <v>Q4</v>
      </c>
      <c r="E2112" s="13" t="s">
        <v>40</v>
      </c>
      <c r="F2112" s="179">
        <v>2022</v>
      </c>
      <c r="G2112" s="179">
        <v>3</v>
      </c>
      <c r="H2112" s="191"/>
      <c r="I2112" s="39" t="str">
        <f t="shared" si="513"/>
        <v>Q4</v>
      </c>
      <c r="J2112" s="191" t="s">
        <v>2049</v>
      </c>
      <c r="K2112" s="191" t="s">
        <v>2050</v>
      </c>
      <c r="L2112" s="17" t="s">
        <v>794</v>
      </c>
      <c r="M2112" s="13" t="s">
        <v>352</v>
      </c>
      <c r="N2112" s="13">
        <v>0</v>
      </c>
      <c r="O2112" s="13">
        <v>4</v>
      </c>
      <c r="P2112" s="39" t="str">
        <f t="shared" si="514"/>
        <v>SERVICE/ PARTS</v>
      </c>
      <c r="Q2112" s="13" t="s">
        <v>936</v>
      </c>
      <c r="R2112" s="13" t="s">
        <v>48</v>
      </c>
      <c r="S2112" s="13" t="s">
        <v>37</v>
      </c>
      <c r="T2112" s="13" t="s">
        <v>79</v>
      </c>
      <c r="U2112" s="13" t="s">
        <v>57</v>
      </c>
      <c r="V2112" s="13" t="s">
        <v>1314</v>
      </c>
      <c r="W2112" s="13" t="s">
        <v>50</v>
      </c>
      <c r="X2112" s="192">
        <v>530</v>
      </c>
      <c r="Y2112" s="196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85">
        <f t="shared" si="517"/>
        <v>352.25394690265495</v>
      </c>
      <c r="AD2112" s="141">
        <v>0.15390000000000001</v>
      </c>
      <c r="AE2112" s="186">
        <f t="shared" si="518"/>
        <v>1</v>
      </c>
      <c r="AF2112" s="186" t="str">
        <f>IF(AND(COUNTIFS($J$18:J2112,J2112)=1,AE2112=1),1,"")</f>
        <v/>
      </c>
      <c r="AG2112" s="186" t="str">
        <f>IF(C2112="","",IF(AND(COUNTIFS($J$18:J2112,J2112)=1,C2112&lt;&gt;""),1,""))</f>
        <v/>
      </c>
      <c r="AH2112" s="186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214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40</v>
      </c>
      <c r="B2113" s="179">
        <v>2022</v>
      </c>
      <c r="C2113" s="179">
        <v>3</v>
      </c>
      <c r="D2113" s="39" t="str">
        <f t="shared" si="512"/>
        <v>Q4</v>
      </c>
      <c r="E2113" s="13" t="s">
        <v>40</v>
      </c>
      <c r="F2113" s="179">
        <v>2022</v>
      </c>
      <c r="G2113" s="179">
        <v>3</v>
      </c>
      <c r="H2113" s="191"/>
      <c r="I2113" s="39" t="str">
        <f t="shared" si="513"/>
        <v>Q4</v>
      </c>
      <c r="J2113" s="191" t="s">
        <v>2051</v>
      </c>
      <c r="K2113" s="191" t="s">
        <v>2052</v>
      </c>
      <c r="L2113" s="17" t="s">
        <v>78</v>
      </c>
      <c r="M2113" s="13" t="s">
        <v>46</v>
      </c>
      <c r="N2113" s="13">
        <v>1</v>
      </c>
      <c r="O2113" s="13"/>
      <c r="P2113" s="39" t="str">
        <f t="shared" si="514"/>
        <v>MAIN UNIT</v>
      </c>
      <c r="Q2113" s="13" t="s">
        <v>55</v>
      </c>
      <c r="R2113" s="13" t="s">
        <v>48</v>
      </c>
      <c r="S2113" s="13" t="s">
        <v>36</v>
      </c>
      <c r="T2113" s="13" t="s">
        <v>64</v>
      </c>
      <c r="U2113" s="13" t="s">
        <v>65</v>
      </c>
      <c r="V2113" s="13" t="s">
        <v>66</v>
      </c>
      <c r="W2113" s="13" t="s">
        <v>95</v>
      </c>
      <c r="X2113" s="192">
        <v>13200000</v>
      </c>
      <c r="Y2113" s="196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85">
        <f t="shared" si="517"/>
        <v>113266.56</v>
      </c>
      <c r="AD2113" s="141">
        <v>0.124</v>
      </c>
      <c r="AE2113" s="186">
        <f t="shared" si="518"/>
        <v>1</v>
      </c>
      <c r="AF2113" s="186">
        <f>IF(AND(COUNTIFS($J$18:J2113,J2113)=1,AE2113=1),1,"")</f>
        <v>1</v>
      </c>
      <c r="AG2113" s="186">
        <f>IF(C2113="","",IF(AND(COUNTIFS($J$18:J2113,J2113)=1,C2113&lt;&gt;""),1,""))</f>
        <v>1</v>
      </c>
      <c r="AH2113" s="186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214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40</v>
      </c>
      <c r="B2114" s="179">
        <v>2022</v>
      </c>
      <c r="C2114" s="179">
        <v>2</v>
      </c>
      <c r="D2114" s="39" t="str">
        <f t="shared" si="512"/>
        <v>Q4</v>
      </c>
      <c r="E2114" s="13" t="s">
        <v>40</v>
      </c>
      <c r="F2114" s="179">
        <v>2022</v>
      </c>
      <c r="G2114" s="179">
        <v>3</v>
      </c>
      <c r="H2114" s="191"/>
      <c r="I2114" s="39" t="str">
        <f t="shared" si="513"/>
        <v>Q4</v>
      </c>
      <c r="J2114" s="191" t="s">
        <v>2053</v>
      </c>
      <c r="K2114" s="191" t="s">
        <v>1507</v>
      </c>
      <c r="L2114" s="17" t="s">
        <v>78</v>
      </c>
      <c r="M2114" s="13" t="s">
        <v>46</v>
      </c>
      <c r="N2114" s="13">
        <v>1</v>
      </c>
      <c r="O2114" s="13"/>
      <c r="P2114" s="39" t="str">
        <f t="shared" si="514"/>
        <v>MAIN UNIT</v>
      </c>
      <c r="Q2114" s="13" t="s">
        <v>47</v>
      </c>
      <c r="R2114" s="13" t="s">
        <v>48</v>
      </c>
      <c r="S2114" s="13" t="s">
        <v>36</v>
      </c>
      <c r="T2114" s="13" t="s">
        <v>64</v>
      </c>
      <c r="U2114" s="13" t="s">
        <v>65</v>
      </c>
      <c r="V2114" s="13" t="s">
        <v>98</v>
      </c>
      <c r="W2114" s="13" t="s">
        <v>50</v>
      </c>
      <c r="X2114" s="192">
        <v>967200</v>
      </c>
      <c r="Y2114" s="196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85">
        <f t="shared" si="517"/>
        <v>168539.30761061946</v>
      </c>
      <c r="AD2114" s="141">
        <v>0.16139999999999999</v>
      </c>
      <c r="AE2114" s="186">
        <f t="shared" si="518"/>
        <v>0</v>
      </c>
      <c r="AF2114" s="186" t="str">
        <f>IF(AND(COUNTIFS($J$18:J2114,J2114)=1,AE2114=1),1,"")</f>
        <v/>
      </c>
      <c r="AG2114" s="186">
        <f>IF(C2114="","",IF(AND(COUNTIFS($J$18:J2114,J2114)=1,C2114&lt;&gt;""),1,""))</f>
        <v>1</v>
      </c>
      <c r="AH2114" s="186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214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41</v>
      </c>
      <c r="B2115" s="179">
        <v>2022</v>
      </c>
      <c r="C2115" s="179">
        <v>12</v>
      </c>
      <c r="D2115" s="39" t="str">
        <f t="shared" si="512"/>
        <v>Q3</v>
      </c>
      <c r="E2115" s="13" t="s">
        <v>41</v>
      </c>
      <c r="F2115" s="179">
        <v>2023</v>
      </c>
      <c r="G2115" s="179">
        <v>3</v>
      </c>
      <c r="H2115" s="191"/>
      <c r="I2115" s="39" t="str">
        <f t="shared" si="513"/>
        <v>Q4</v>
      </c>
      <c r="J2115" s="191" t="s">
        <v>2054</v>
      </c>
      <c r="K2115" s="191" t="s">
        <v>2055</v>
      </c>
      <c r="L2115" s="17" t="s">
        <v>54</v>
      </c>
      <c r="M2115" s="13" t="s">
        <v>46</v>
      </c>
      <c r="N2115" s="13">
        <v>1</v>
      </c>
      <c r="O2115" s="13"/>
      <c r="P2115" s="39" t="str">
        <f t="shared" si="514"/>
        <v>MAIN UNIT</v>
      </c>
      <c r="Q2115" s="13" t="s">
        <v>936</v>
      </c>
      <c r="R2115" s="13" t="s">
        <v>48</v>
      </c>
      <c r="S2115" s="13" t="s">
        <v>37</v>
      </c>
      <c r="T2115" s="13" t="s">
        <v>87</v>
      </c>
      <c r="U2115" s="13" t="s">
        <v>57</v>
      </c>
      <c r="V2115" s="13" t="s">
        <v>58</v>
      </c>
      <c r="W2115" s="13" t="s">
        <v>50</v>
      </c>
      <c r="X2115" s="192">
        <v>515000</v>
      </c>
      <c r="Y2115" s="196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85">
        <f t="shared" si="517"/>
        <v>56083.5</v>
      </c>
      <c r="AD2115" s="141">
        <v>0.1089</v>
      </c>
      <c r="AE2115" s="186">
        <f t="shared" si="518"/>
        <v>1</v>
      </c>
      <c r="AF2115" s="186">
        <f>IF(AND(COUNTIFS($J$18:J2115,J2115)=1,AE2115=1),1,"")</f>
        <v>1</v>
      </c>
      <c r="AG2115" s="186">
        <f>IF(C2115="","",IF(AND(COUNTIFS($J$18:J2115,J2115)=1,C2115&lt;&gt;""),1,""))</f>
        <v>1</v>
      </c>
      <c r="AH2115" s="186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214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41</v>
      </c>
      <c r="B2116" s="179">
        <v>2022</v>
      </c>
      <c r="C2116" s="179">
        <v>12</v>
      </c>
      <c r="D2116" s="39" t="str">
        <f t="shared" si="512"/>
        <v>Q3</v>
      </c>
      <c r="E2116" s="13" t="s">
        <v>41</v>
      </c>
      <c r="F2116" s="179">
        <v>2023</v>
      </c>
      <c r="G2116" s="179">
        <v>3</v>
      </c>
      <c r="H2116" s="191"/>
      <c r="I2116" s="39" t="str">
        <f t="shared" si="513"/>
        <v>Q4</v>
      </c>
      <c r="J2116" s="191" t="s">
        <v>2054</v>
      </c>
      <c r="K2116" s="191" t="s">
        <v>2055</v>
      </c>
      <c r="L2116" s="17" t="s">
        <v>54</v>
      </c>
      <c r="M2116" s="13" t="s">
        <v>46</v>
      </c>
      <c r="N2116" s="13">
        <v>1</v>
      </c>
      <c r="O2116" s="13"/>
      <c r="P2116" s="39" t="str">
        <f t="shared" si="514"/>
        <v>MAIN UNIT</v>
      </c>
      <c r="Q2116" s="13" t="s">
        <v>936</v>
      </c>
      <c r="R2116" s="13" t="s">
        <v>48</v>
      </c>
      <c r="S2116" s="13" t="s">
        <v>37</v>
      </c>
      <c r="T2116" s="13" t="s">
        <v>87</v>
      </c>
      <c r="U2116" s="13" t="s">
        <v>57</v>
      </c>
      <c r="V2116" s="13" t="s">
        <v>58</v>
      </c>
      <c r="W2116" s="13" t="s">
        <v>50</v>
      </c>
      <c r="X2116" s="192">
        <v>515000</v>
      </c>
      <c r="Y2116" s="196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85">
        <f t="shared" si="517"/>
        <v>56083.5</v>
      </c>
      <c r="AD2116" s="141">
        <v>0.1089</v>
      </c>
      <c r="AE2116" s="186">
        <f t="shared" si="518"/>
        <v>1</v>
      </c>
      <c r="AF2116" s="186" t="str">
        <f>IF(AND(COUNTIFS($J$18:J2116,J2116)=1,AE2116=1),1,"")</f>
        <v/>
      </c>
      <c r="AG2116" s="186" t="str">
        <f>IF(C2116="","",IF(AND(COUNTIFS($J$18:J2116,J2116)=1,C2116&lt;&gt;""),1,""))</f>
        <v/>
      </c>
      <c r="AH2116" s="186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214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41</v>
      </c>
      <c r="B2117" s="179">
        <v>2022</v>
      </c>
      <c r="C2117" s="179">
        <v>12</v>
      </c>
      <c r="D2117" s="39" t="str">
        <f t="shared" si="512"/>
        <v>Q3</v>
      </c>
      <c r="E2117" s="13" t="s">
        <v>41</v>
      </c>
      <c r="F2117" s="179">
        <v>2023</v>
      </c>
      <c r="G2117" s="179">
        <v>3</v>
      </c>
      <c r="H2117" s="191"/>
      <c r="I2117" s="39" t="str">
        <f t="shared" si="513"/>
        <v>Q4</v>
      </c>
      <c r="J2117" s="191" t="s">
        <v>2056</v>
      </c>
      <c r="K2117" s="191" t="s">
        <v>1351</v>
      </c>
      <c r="L2117" s="17" t="s">
        <v>1214</v>
      </c>
      <c r="M2117" s="13" t="s">
        <v>46</v>
      </c>
      <c r="N2117" s="13">
        <v>1</v>
      </c>
      <c r="O2117" s="13"/>
      <c r="P2117" s="39" t="str">
        <f t="shared" si="514"/>
        <v>MAIN UNIT</v>
      </c>
      <c r="Q2117" s="13" t="s">
        <v>47</v>
      </c>
      <c r="R2117" s="13" t="s">
        <v>48</v>
      </c>
      <c r="S2117" s="13" t="s">
        <v>36</v>
      </c>
      <c r="T2117" s="13" t="s">
        <v>64</v>
      </c>
      <c r="U2117" s="13" t="s">
        <v>65</v>
      </c>
      <c r="V2117" s="13" t="s">
        <v>1321</v>
      </c>
      <c r="W2117" s="13" t="s">
        <v>95</v>
      </c>
      <c r="X2117" s="192">
        <v>21000000</v>
      </c>
      <c r="Y2117" s="196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85">
        <f t="shared" si="517"/>
        <v>215102.16</v>
      </c>
      <c r="AD2117" s="141">
        <v>0.17419999999999999</v>
      </c>
      <c r="AE2117" s="186">
        <f t="shared" si="518"/>
        <v>0</v>
      </c>
      <c r="AF2117" s="186" t="str">
        <f>IF(AND(COUNTIFS($J$18:J2117,J2117)=1,AE2117=1),1,"")</f>
        <v/>
      </c>
      <c r="AG2117" s="186">
        <f>IF(C2117="","",IF(AND(COUNTIFS($J$18:J2117,J2117)=1,C2117&lt;&gt;""),1,""))</f>
        <v>1</v>
      </c>
      <c r="AH2117" s="186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214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41</v>
      </c>
      <c r="B2118" s="179">
        <v>2022</v>
      </c>
      <c r="C2118" s="179">
        <v>12</v>
      </c>
      <c r="D2118" s="39" t="str">
        <f t="shared" si="512"/>
        <v>Q3</v>
      </c>
      <c r="E2118" s="13" t="s">
        <v>41</v>
      </c>
      <c r="F2118" s="179">
        <v>2023</v>
      </c>
      <c r="G2118" s="179">
        <v>3</v>
      </c>
      <c r="H2118" s="191"/>
      <c r="I2118" s="39" t="str">
        <f t="shared" si="513"/>
        <v>Q4</v>
      </c>
      <c r="J2118" s="191" t="s">
        <v>2056</v>
      </c>
      <c r="K2118" s="191" t="s">
        <v>1351</v>
      </c>
      <c r="L2118" s="17" t="s">
        <v>1214</v>
      </c>
      <c r="M2118" s="13" t="s">
        <v>46</v>
      </c>
      <c r="N2118" s="13">
        <v>1</v>
      </c>
      <c r="O2118" s="13"/>
      <c r="P2118" s="39" t="str">
        <f t="shared" si="514"/>
        <v>MAIN UNIT</v>
      </c>
      <c r="Q2118" s="13" t="s">
        <v>47</v>
      </c>
      <c r="R2118" s="13" t="s">
        <v>48</v>
      </c>
      <c r="S2118" s="13" t="s">
        <v>36</v>
      </c>
      <c r="T2118" s="13" t="s">
        <v>64</v>
      </c>
      <c r="U2118" s="13" t="s">
        <v>65</v>
      </c>
      <c r="V2118" s="13" t="s">
        <v>1321</v>
      </c>
      <c r="W2118" s="13" t="s">
        <v>95</v>
      </c>
      <c r="X2118" s="192">
        <v>21000000</v>
      </c>
      <c r="Y2118" s="196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85">
        <f t="shared" si="517"/>
        <v>215102.16</v>
      </c>
      <c r="AD2118" s="141">
        <v>0.17419999999999999</v>
      </c>
      <c r="AE2118" s="186">
        <f t="shared" si="518"/>
        <v>0</v>
      </c>
      <c r="AF2118" s="186" t="str">
        <f>IF(AND(COUNTIFS($J$18:J2118,J2118)=1,AE2118=1),1,"")</f>
        <v/>
      </c>
      <c r="AG2118" s="186" t="str">
        <f>IF(C2118="","",IF(AND(COUNTIFS($J$18:J2118,J2118)=1,C2118&lt;&gt;""),1,""))</f>
        <v/>
      </c>
      <c r="AH2118" s="186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214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41</v>
      </c>
      <c r="B2119" s="179">
        <v>2022</v>
      </c>
      <c r="C2119" s="179">
        <v>12</v>
      </c>
      <c r="D2119" s="39" t="str">
        <f t="shared" si="512"/>
        <v>Q3</v>
      </c>
      <c r="E2119" s="13" t="s">
        <v>41</v>
      </c>
      <c r="F2119" s="179">
        <v>2023</v>
      </c>
      <c r="G2119" s="179">
        <v>3</v>
      </c>
      <c r="H2119" s="191"/>
      <c r="I2119" s="39" t="str">
        <f t="shared" si="513"/>
        <v>Q4</v>
      </c>
      <c r="J2119" s="191" t="s">
        <v>2056</v>
      </c>
      <c r="K2119" s="191" t="s">
        <v>1351</v>
      </c>
      <c r="L2119" s="17" t="s">
        <v>1214</v>
      </c>
      <c r="M2119" s="13" t="s">
        <v>46</v>
      </c>
      <c r="N2119" s="13">
        <v>1</v>
      </c>
      <c r="O2119" s="13"/>
      <c r="P2119" s="39" t="str">
        <f t="shared" si="514"/>
        <v>MAIN UNIT</v>
      </c>
      <c r="Q2119" s="13" t="s">
        <v>47</v>
      </c>
      <c r="R2119" s="13" t="s">
        <v>48</v>
      </c>
      <c r="S2119" s="13" t="s">
        <v>36</v>
      </c>
      <c r="T2119" s="13" t="s">
        <v>64</v>
      </c>
      <c r="U2119" s="13" t="s">
        <v>65</v>
      </c>
      <c r="V2119" s="13" t="s">
        <v>1321</v>
      </c>
      <c r="W2119" s="13" t="s">
        <v>95</v>
      </c>
      <c r="X2119" s="192">
        <v>21000000</v>
      </c>
      <c r="Y2119" s="196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85">
        <f t="shared" si="517"/>
        <v>215102.16</v>
      </c>
      <c r="AD2119" s="141">
        <v>0.17419999999999999</v>
      </c>
      <c r="AE2119" s="186">
        <f t="shared" si="518"/>
        <v>0</v>
      </c>
      <c r="AF2119" s="186" t="str">
        <f>IF(AND(COUNTIFS($J$18:J2119,J2119)=1,AE2119=1),1,"")</f>
        <v/>
      </c>
      <c r="AG2119" s="186" t="str">
        <f>IF(C2119="","",IF(AND(COUNTIFS($J$18:J2119,J2119)=1,C2119&lt;&gt;""),1,""))</f>
        <v/>
      </c>
      <c r="AH2119" s="186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214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40</v>
      </c>
      <c r="B2120" s="179">
        <v>2022</v>
      </c>
      <c r="C2120" s="179">
        <v>1</v>
      </c>
      <c r="D2120" s="39" t="str">
        <f t="shared" si="512"/>
        <v>Q4</v>
      </c>
      <c r="E2120" s="13" t="s">
        <v>41</v>
      </c>
      <c r="F2120" s="179">
        <v>2022</v>
      </c>
      <c r="G2120" s="179">
        <v>4</v>
      </c>
      <c r="H2120" s="191"/>
      <c r="I2120" s="39" t="str">
        <f t="shared" si="513"/>
        <v>Q1</v>
      </c>
      <c r="J2120" s="191" t="s">
        <v>2057</v>
      </c>
      <c r="K2120" s="191" t="s">
        <v>2058</v>
      </c>
      <c r="L2120" s="17" t="s">
        <v>636</v>
      </c>
      <c r="M2120" s="13" t="s">
        <v>637</v>
      </c>
      <c r="N2120" s="13">
        <v>1</v>
      </c>
      <c r="O2120" s="13"/>
      <c r="P2120" s="39" t="str">
        <f t="shared" si="514"/>
        <v>MAIN UNIT</v>
      </c>
      <c r="Q2120" s="13" t="s">
        <v>55</v>
      </c>
      <c r="R2120" s="13" t="s">
        <v>48</v>
      </c>
      <c r="S2120" s="13" t="s">
        <v>36</v>
      </c>
      <c r="T2120" s="13" t="s">
        <v>64</v>
      </c>
      <c r="U2120" s="13" t="s">
        <v>65</v>
      </c>
      <c r="V2120" s="13" t="s">
        <v>98</v>
      </c>
      <c r="W2120" s="13" t="s">
        <v>95</v>
      </c>
      <c r="X2120" s="192">
        <v>16665000</v>
      </c>
      <c r="Y2120" s="196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85">
        <f t="shared" si="517"/>
        <v>141576.84089999998</v>
      </c>
      <c r="AD2120" s="141">
        <v>0.12989999999999999</v>
      </c>
      <c r="AE2120" s="186">
        <f t="shared" si="518"/>
        <v>1</v>
      </c>
      <c r="AF2120" s="186">
        <f>IF(AND(COUNTIFS($J$18:J2120,J2120)=1,AE2120=1),1,"")</f>
        <v>1</v>
      </c>
      <c r="AG2120" s="186">
        <f>IF(C2120="","",IF(AND(COUNTIFS($J$18:J2120,J2120)=1,C2120&lt;&gt;""),1,""))</f>
        <v>1</v>
      </c>
      <c r="AH2120" s="186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214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40</v>
      </c>
      <c r="B2121" s="179">
        <v>2022</v>
      </c>
      <c r="C2121" s="179">
        <v>1</v>
      </c>
      <c r="D2121" s="39" t="str">
        <f t="shared" si="512"/>
        <v>Q4</v>
      </c>
      <c r="E2121" s="13" t="s">
        <v>41</v>
      </c>
      <c r="F2121" s="179">
        <v>2022</v>
      </c>
      <c r="G2121" s="179">
        <v>4</v>
      </c>
      <c r="H2121" s="191"/>
      <c r="I2121" s="39" t="str">
        <f t="shared" si="513"/>
        <v>Q1</v>
      </c>
      <c r="J2121" s="191" t="s">
        <v>2057</v>
      </c>
      <c r="K2121" s="191" t="s">
        <v>2058</v>
      </c>
      <c r="L2121" s="17" t="s">
        <v>636</v>
      </c>
      <c r="M2121" s="13" t="s">
        <v>637</v>
      </c>
      <c r="N2121" s="13">
        <v>1</v>
      </c>
      <c r="O2121" s="13"/>
      <c r="P2121" s="39" t="str">
        <f t="shared" si="514"/>
        <v>MAIN UNIT</v>
      </c>
      <c r="Q2121" s="13" t="s">
        <v>55</v>
      </c>
      <c r="R2121" s="13" t="s">
        <v>48</v>
      </c>
      <c r="S2121" s="13" t="s">
        <v>36</v>
      </c>
      <c r="T2121" s="13" t="s">
        <v>64</v>
      </c>
      <c r="U2121" s="13" t="s">
        <v>65</v>
      </c>
      <c r="V2121" s="13" t="s">
        <v>98</v>
      </c>
      <c r="W2121" s="13" t="s">
        <v>95</v>
      </c>
      <c r="X2121" s="192">
        <v>16665000</v>
      </c>
      <c r="Y2121" s="196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85">
        <f t="shared" si="517"/>
        <v>141576.84089999998</v>
      </c>
      <c r="AD2121" s="141">
        <v>0.12989999999999999</v>
      </c>
      <c r="AE2121" s="186">
        <f t="shared" si="518"/>
        <v>1</v>
      </c>
      <c r="AF2121" s="186" t="str">
        <f>IF(AND(COUNTIFS($J$18:J2121,J2121)=1,AE2121=1),1,"")</f>
        <v/>
      </c>
      <c r="AG2121" s="186" t="str">
        <f>IF(C2121="","",IF(AND(COUNTIFS($J$18:J2121,J2121)=1,C2121&lt;&gt;""),1,""))</f>
        <v/>
      </c>
      <c r="AH2121" s="186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214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40</v>
      </c>
      <c r="B2122" s="179">
        <v>2022</v>
      </c>
      <c r="C2122" s="179">
        <v>1</v>
      </c>
      <c r="D2122" s="39" t="str">
        <f t="shared" si="512"/>
        <v>Q4</v>
      </c>
      <c r="E2122" s="13" t="s">
        <v>41</v>
      </c>
      <c r="F2122" s="179">
        <v>2022</v>
      </c>
      <c r="G2122" s="179">
        <v>4</v>
      </c>
      <c r="H2122" s="191"/>
      <c r="I2122" s="39" t="str">
        <f t="shared" si="513"/>
        <v>Q1</v>
      </c>
      <c r="J2122" s="191" t="s">
        <v>2057</v>
      </c>
      <c r="K2122" s="191" t="s">
        <v>2058</v>
      </c>
      <c r="L2122" s="17" t="s">
        <v>636</v>
      </c>
      <c r="M2122" s="13" t="s">
        <v>637</v>
      </c>
      <c r="N2122" s="13">
        <v>1</v>
      </c>
      <c r="O2122" s="13"/>
      <c r="P2122" s="39" t="str">
        <f t="shared" si="514"/>
        <v>MAIN UNIT</v>
      </c>
      <c r="Q2122" s="13" t="s">
        <v>55</v>
      </c>
      <c r="R2122" s="13" t="s">
        <v>48</v>
      </c>
      <c r="S2122" s="13" t="s">
        <v>36</v>
      </c>
      <c r="T2122" s="13" t="s">
        <v>64</v>
      </c>
      <c r="U2122" s="13" t="s">
        <v>65</v>
      </c>
      <c r="V2122" s="13" t="s">
        <v>98</v>
      </c>
      <c r="W2122" s="13" t="s">
        <v>95</v>
      </c>
      <c r="X2122" s="192">
        <v>16665000</v>
      </c>
      <c r="Y2122" s="196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85">
        <f t="shared" si="517"/>
        <v>141576.84089999998</v>
      </c>
      <c r="AD2122" s="141">
        <v>0.12989999999999999</v>
      </c>
      <c r="AE2122" s="186">
        <f t="shared" si="518"/>
        <v>1</v>
      </c>
      <c r="AF2122" s="186" t="str">
        <f>IF(AND(COUNTIFS($J$18:J2122,J2122)=1,AE2122=1),1,"")</f>
        <v/>
      </c>
      <c r="AG2122" s="186" t="str">
        <f>IF(C2122="","",IF(AND(COUNTIFS($J$18:J2122,J2122)=1,C2122&lt;&gt;""),1,""))</f>
        <v/>
      </c>
      <c r="AH2122" s="186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214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40</v>
      </c>
      <c r="B2123" s="179">
        <v>2022</v>
      </c>
      <c r="C2123" s="179">
        <v>1</v>
      </c>
      <c r="D2123" s="39" t="str">
        <f t="shared" si="512"/>
        <v>Q4</v>
      </c>
      <c r="E2123" s="13" t="s">
        <v>41</v>
      </c>
      <c r="F2123" s="179">
        <v>2022</v>
      </c>
      <c r="G2123" s="179">
        <v>4</v>
      </c>
      <c r="H2123" s="191"/>
      <c r="I2123" s="39" t="str">
        <f t="shared" si="513"/>
        <v>Q1</v>
      </c>
      <c r="J2123" s="191" t="s">
        <v>2057</v>
      </c>
      <c r="K2123" s="191" t="s">
        <v>2058</v>
      </c>
      <c r="L2123" s="17" t="s">
        <v>636</v>
      </c>
      <c r="M2123" s="13" t="s">
        <v>637</v>
      </c>
      <c r="N2123" s="13">
        <v>1</v>
      </c>
      <c r="O2123" s="13"/>
      <c r="P2123" s="39" t="str">
        <f t="shared" si="514"/>
        <v>MAIN UNIT</v>
      </c>
      <c r="Q2123" s="13" t="s">
        <v>55</v>
      </c>
      <c r="R2123" s="13" t="s">
        <v>48</v>
      </c>
      <c r="S2123" s="13" t="s">
        <v>36</v>
      </c>
      <c r="T2123" s="13" t="s">
        <v>64</v>
      </c>
      <c r="U2123" s="13" t="s">
        <v>65</v>
      </c>
      <c r="V2123" s="13" t="s">
        <v>98</v>
      </c>
      <c r="W2123" s="13" t="s">
        <v>95</v>
      </c>
      <c r="X2123" s="192">
        <v>16665000</v>
      </c>
      <c r="Y2123" s="196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85">
        <f t="shared" si="517"/>
        <v>141576.84089999998</v>
      </c>
      <c r="AD2123" s="141">
        <v>0.12989999999999999</v>
      </c>
      <c r="AE2123" s="186">
        <f t="shared" si="518"/>
        <v>1</v>
      </c>
      <c r="AF2123" s="186" t="str">
        <f>IF(AND(COUNTIFS($J$18:J2123,J2123)=1,AE2123=1),1,"")</f>
        <v/>
      </c>
      <c r="AG2123" s="186" t="str">
        <f>IF(C2123="","",IF(AND(COUNTIFS($J$18:J2123,J2123)=1,C2123&lt;&gt;""),1,""))</f>
        <v/>
      </c>
      <c r="AH2123" s="186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214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40</v>
      </c>
      <c r="B2124" s="179">
        <v>2022</v>
      </c>
      <c r="C2124" s="179">
        <v>1</v>
      </c>
      <c r="D2124" s="39" t="str">
        <f t="shared" si="512"/>
        <v>Q4</v>
      </c>
      <c r="E2124" s="13" t="s">
        <v>41</v>
      </c>
      <c r="F2124" s="179">
        <v>2022</v>
      </c>
      <c r="G2124" s="179">
        <v>4</v>
      </c>
      <c r="H2124" s="191"/>
      <c r="I2124" s="39" t="str">
        <f t="shared" si="513"/>
        <v>Q1</v>
      </c>
      <c r="J2124" s="191" t="s">
        <v>2057</v>
      </c>
      <c r="K2124" s="191" t="s">
        <v>2058</v>
      </c>
      <c r="L2124" s="17" t="s">
        <v>636</v>
      </c>
      <c r="M2124" s="13" t="s">
        <v>637</v>
      </c>
      <c r="N2124" s="13">
        <v>1</v>
      </c>
      <c r="O2124" s="13"/>
      <c r="P2124" s="39" t="str">
        <f t="shared" si="514"/>
        <v>MAIN UNIT</v>
      </c>
      <c r="Q2124" s="13" t="s">
        <v>55</v>
      </c>
      <c r="R2124" s="13" t="s">
        <v>48</v>
      </c>
      <c r="S2124" s="13" t="s">
        <v>36</v>
      </c>
      <c r="T2124" s="13" t="s">
        <v>64</v>
      </c>
      <c r="U2124" s="13" t="s">
        <v>65</v>
      </c>
      <c r="V2124" s="13" t="s">
        <v>98</v>
      </c>
      <c r="W2124" s="13" t="s">
        <v>95</v>
      </c>
      <c r="X2124" s="192">
        <v>16665000</v>
      </c>
      <c r="Y2124" s="196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85">
        <f t="shared" si="517"/>
        <v>141576.84089999998</v>
      </c>
      <c r="AD2124" s="141">
        <v>0.12989999999999999</v>
      </c>
      <c r="AE2124" s="186">
        <f t="shared" si="518"/>
        <v>1</v>
      </c>
      <c r="AF2124" s="186" t="str">
        <f>IF(AND(COUNTIFS($J$18:J2124,J2124)=1,AE2124=1),1,"")</f>
        <v/>
      </c>
      <c r="AG2124" s="186" t="str">
        <f>IF(C2124="","",IF(AND(COUNTIFS($J$18:J2124,J2124)=1,C2124&lt;&gt;""),1,""))</f>
        <v/>
      </c>
      <c r="AH2124" s="186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214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40</v>
      </c>
      <c r="B2125" s="179">
        <v>2022</v>
      </c>
      <c r="C2125" s="179">
        <v>1</v>
      </c>
      <c r="D2125" s="39" t="str">
        <f t="shared" si="512"/>
        <v>Q4</v>
      </c>
      <c r="E2125" s="13" t="s">
        <v>41</v>
      </c>
      <c r="F2125" s="179">
        <v>2022</v>
      </c>
      <c r="G2125" s="179">
        <v>4</v>
      </c>
      <c r="H2125" s="191"/>
      <c r="I2125" s="39" t="str">
        <f t="shared" si="513"/>
        <v>Q1</v>
      </c>
      <c r="J2125" s="191" t="s">
        <v>2057</v>
      </c>
      <c r="K2125" s="191" t="s">
        <v>2058</v>
      </c>
      <c r="L2125" s="17" t="s">
        <v>636</v>
      </c>
      <c r="M2125" s="13" t="s">
        <v>637</v>
      </c>
      <c r="N2125" s="13">
        <v>1</v>
      </c>
      <c r="O2125" s="13"/>
      <c r="P2125" s="39" t="str">
        <f t="shared" si="514"/>
        <v>MAIN UNIT</v>
      </c>
      <c r="Q2125" s="13" t="s">
        <v>55</v>
      </c>
      <c r="R2125" s="13" t="s">
        <v>48</v>
      </c>
      <c r="S2125" s="13" t="s">
        <v>36</v>
      </c>
      <c r="T2125" s="13" t="s">
        <v>64</v>
      </c>
      <c r="U2125" s="13" t="s">
        <v>65</v>
      </c>
      <c r="V2125" s="13" t="s">
        <v>98</v>
      </c>
      <c r="W2125" s="13" t="s">
        <v>95</v>
      </c>
      <c r="X2125" s="192">
        <v>16665000</v>
      </c>
      <c r="Y2125" s="196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85">
        <f t="shared" si="517"/>
        <v>141576.84089999998</v>
      </c>
      <c r="AD2125" s="141">
        <v>0.12989999999999999</v>
      </c>
      <c r="AE2125" s="186">
        <f t="shared" si="518"/>
        <v>1</v>
      </c>
      <c r="AF2125" s="186" t="str">
        <f>IF(AND(COUNTIFS($J$18:J2125,J2125)=1,AE2125=1),1,"")</f>
        <v/>
      </c>
      <c r="AG2125" s="186" t="str">
        <f>IF(C2125="","",IF(AND(COUNTIFS($J$18:J2125,J2125)=1,C2125&lt;&gt;""),1,""))</f>
        <v/>
      </c>
      <c r="AH2125" s="186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214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40</v>
      </c>
      <c r="B2126" s="179">
        <v>2022</v>
      </c>
      <c r="C2126" s="179">
        <v>1</v>
      </c>
      <c r="D2126" s="39" t="str">
        <f t="shared" si="512"/>
        <v>Q4</v>
      </c>
      <c r="E2126" s="13" t="s">
        <v>41</v>
      </c>
      <c r="F2126" s="179">
        <v>2022</v>
      </c>
      <c r="G2126" s="179">
        <v>4</v>
      </c>
      <c r="H2126" s="191"/>
      <c r="I2126" s="39" t="str">
        <f t="shared" si="513"/>
        <v>Q1</v>
      </c>
      <c r="J2126" s="191" t="s">
        <v>2040</v>
      </c>
      <c r="K2126" s="191" t="s">
        <v>2041</v>
      </c>
      <c r="L2126" s="17" t="s">
        <v>54</v>
      </c>
      <c r="M2126" s="13" t="s">
        <v>46</v>
      </c>
      <c r="N2126" s="13">
        <v>1</v>
      </c>
      <c r="O2126" s="13"/>
      <c r="P2126" s="39" t="str">
        <f t="shared" si="514"/>
        <v>MAIN UNIT</v>
      </c>
      <c r="Q2126" s="13" t="s">
        <v>55</v>
      </c>
      <c r="R2126" s="13" t="s">
        <v>48</v>
      </c>
      <c r="S2126" s="13" t="s">
        <v>36</v>
      </c>
      <c r="T2126" s="13" t="s">
        <v>64</v>
      </c>
      <c r="U2126" s="13" t="s">
        <v>65</v>
      </c>
      <c r="V2126" s="13" t="s">
        <v>2042</v>
      </c>
      <c r="W2126" s="13" t="s">
        <v>95</v>
      </c>
      <c r="X2126" s="192">
        <v>7800000</v>
      </c>
      <c r="Y2126" s="196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85">
        <f t="shared" si="517"/>
        <v>93760.055999999997</v>
      </c>
      <c r="AD2126" s="141">
        <v>0.18379999999999999</v>
      </c>
      <c r="AE2126" s="186">
        <f t="shared" si="518"/>
        <v>1</v>
      </c>
      <c r="AF2126" s="186" t="str">
        <f>IF(AND(COUNTIFS($J$18:J2126,J2126)=1,AE2126=1),1,"")</f>
        <v/>
      </c>
      <c r="AG2126" s="186" t="str">
        <f>IF(C2126="","",IF(AND(COUNTIFS($J$18:J2126,J2126)=1,C2126&lt;&gt;""),1,""))</f>
        <v/>
      </c>
      <c r="AH2126" s="186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214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40</v>
      </c>
      <c r="B2127" s="179">
        <v>2022</v>
      </c>
      <c r="C2127" s="179">
        <v>1</v>
      </c>
      <c r="D2127" s="39" t="str">
        <f t="shared" si="512"/>
        <v>Q4</v>
      </c>
      <c r="E2127" s="13" t="s">
        <v>41</v>
      </c>
      <c r="F2127" s="179">
        <v>2022</v>
      </c>
      <c r="G2127" s="179">
        <v>4</v>
      </c>
      <c r="H2127" s="191"/>
      <c r="I2127" s="39" t="str">
        <f t="shared" si="513"/>
        <v>Q1</v>
      </c>
      <c r="J2127" s="191" t="s">
        <v>2043</v>
      </c>
      <c r="K2127" s="191" t="s">
        <v>831</v>
      </c>
      <c r="L2127" s="17" t="s">
        <v>78</v>
      </c>
      <c r="M2127" s="13" t="s">
        <v>46</v>
      </c>
      <c r="N2127" s="13">
        <v>1</v>
      </c>
      <c r="O2127" s="13"/>
      <c r="P2127" s="39" t="str">
        <f t="shared" si="514"/>
        <v>MAIN UNIT</v>
      </c>
      <c r="Q2127" s="13" t="s">
        <v>47</v>
      </c>
      <c r="R2127" s="13" t="s">
        <v>48</v>
      </c>
      <c r="S2127" s="13" t="s">
        <v>36</v>
      </c>
      <c r="T2127" s="13" t="s">
        <v>64</v>
      </c>
      <c r="U2127" s="13" t="s">
        <v>65</v>
      </c>
      <c r="V2127" s="13" t="s">
        <v>66</v>
      </c>
      <c r="W2127" s="13" t="s">
        <v>95</v>
      </c>
      <c r="X2127" s="192">
        <v>14390000</v>
      </c>
      <c r="Y2127" s="196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85">
        <f t="shared" si="517"/>
        <v>121779.11639999998</v>
      </c>
      <c r="AD2127" s="141">
        <v>0.12939999999999999</v>
      </c>
      <c r="AE2127" s="186">
        <f t="shared" si="518"/>
        <v>0</v>
      </c>
      <c r="AF2127" s="186" t="str">
        <f>IF(AND(COUNTIFS($J$18:J2127,J2127)=1,AE2127=1),1,"")</f>
        <v/>
      </c>
      <c r="AG2127" s="186" t="str">
        <f>IF(C2127="","",IF(AND(COUNTIFS($J$18:J2127,J2127)=1,C2127&lt;&gt;""),1,""))</f>
        <v/>
      </c>
      <c r="AH2127" s="186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214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40</v>
      </c>
      <c r="B2128" s="179">
        <v>2022</v>
      </c>
      <c r="C2128" s="179">
        <v>1</v>
      </c>
      <c r="D2128" s="39" t="str">
        <f t="shared" si="512"/>
        <v>Q4</v>
      </c>
      <c r="E2128" s="13" t="s">
        <v>41</v>
      </c>
      <c r="F2128" s="179">
        <v>2022</v>
      </c>
      <c r="G2128" s="179">
        <v>4</v>
      </c>
      <c r="H2128" s="191"/>
      <c r="I2128" s="39" t="str">
        <f t="shared" si="513"/>
        <v>Q1</v>
      </c>
      <c r="J2128" s="191" t="s">
        <v>2059</v>
      </c>
      <c r="K2128" s="191" t="s">
        <v>961</v>
      </c>
      <c r="L2128" s="17" t="s">
        <v>54</v>
      </c>
      <c r="M2128" s="13" t="s">
        <v>46</v>
      </c>
      <c r="N2128" s="13">
        <v>1</v>
      </c>
      <c r="O2128" s="13"/>
      <c r="P2128" s="39" t="str">
        <f t="shared" si="514"/>
        <v>MAIN UNIT</v>
      </c>
      <c r="Q2128" s="13" t="s">
        <v>47</v>
      </c>
      <c r="R2128" s="13" t="s">
        <v>48</v>
      </c>
      <c r="S2128" s="13" t="s">
        <v>37</v>
      </c>
      <c r="T2128" s="13" t="s">
        <v>64</v>
      </c>
      <c r="U2128" s="13" t="s">
        <v>65</v>
      </c>
      <c r="V2128" s="13" t="s">
        <v>98</v>
      </c>
      <c r="W2128" s="13" t="s">
        <v>50</v>
      </c>
      <c r="X2128" s="192">
        <v>747200</v>
      </c>
      <c r="Y2128" s="196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85">
        <f t="shared" si="517"/>
        <v>166989.2814159292</v>
      </c>
      <c r="AD2128" s="141">
        <v>0.20699999999999999</v>
      </c>
      <c r="AE2128" s="186">
        <f t="shared" si="518"/>
        <v>0</v>
      </c>
      <c r="AF2128" s="186" t="str">
        <f>IF(AND(COUNTIFS($J$18:J2128,J2128)=1,AE2128=1),1,"")</f>
        <v/>
      </c>
      <c r="AG2128" s="186">
        <f>IF(C2128="","",IF(AND(COUNTIFS($J$18:J2128,J2128)=1,C2128&lt;&gt;""),1,""))</f>
        <v>1</v>
      </c>
      <c r="AH2128" s="186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2060</v>
      </c>
      <c r="AP2128" s="28" t="str">
        <f t="shared" si="522"/>
        <v>20224</v>
      </c>
      <c r="AQ2128" s="28" t="str">
        <f t="shared" si="523"/>
        <v>20224RMB</v>
      </c>
      <c r="AR2128" s="214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40</v>
      </c>
      <c r="B2129" s="179">
        <v>2022</v>
      </c>
      <c r="C2129" s="179">
        <v>1</v>
      </c>
      <c r="D2129" s="39" t="str">
        <f t="shared" si="512"/>
        <v>Q4</v>
      </c>
      <c r="E2129" s="13" t="s">
        <v>41</v>
      </c>
      <c r="F2129" s="179">
        <v>2022</v>
      </c>
      <c r="G2129" s="179">
        <v>4</v>
      </c>
      <c r="H2129" s="191"/>
      <c r="I2129" s="39" t="str">
        <f t="shared" si="513"/>
        <v>Q1</v>
      </c>
      <c r="J2129" s="191" t="s">
        <v>2059</v>
      </c>
      <c r="K2129" s="191" t="s">
        <v>961</v>
      </c>
      <c r="L2129" s="17" t="s">
        <v>54</v>
      </c>
      <c r="M2129" s="13" t="s">
        <v>46</v>
      </c>
      <c r="N2129" s="13">
        <v>1</v>
      </c>
      <c r="O2129" s="13"/>
      <c r="P2129" s="39" t="str">
        <f t="shared" si="514"/>
        <v>MAIN UNIT</v>
      </c>
      <c r="Q2129" s="13" t="s">
        <v>47</v>
      </c>
      <c r="R2129" s="13" t="s">
        <v>48</v>
      </c>
      <c r="S2129" s="13" t="s">
        <v>37</v>
      </c>
      <c r="T2129" s="13" t="s">
        <v>64</v>
      </c>
      <c r="U2129" s="13" t="s">
        <v>65</v>
      </c>
      <c r="V2129" s="13" t="s">
        <v>98</v>
      </c>
      <c r="W2129" s="13" t="s">
        <v>50</v>
      </c>
      <c r="X2129" s="192">
        <v>747200</v>
      </c>
      <c r="Y2129" s="196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85">
        <f t="shared" si="517"/>
        <v>166989.2814159292</v>
      </c>
      <c r="AD2129" s="141">
        <v>0.20699999999999999</v>
      </c>
      <c r="AE2129" s="186">
        <f t="shared" si="518"/>
        <v>0</v>
      </c>
      <c r="AF2129" s="186" t="str">
        <f>IF(AND(COUNTIFS($J$18:J2129,J2129)=1,AE2129=1),1,"")</f>
        <v/>
      </c>
      <c r="AG2129" s="186" t="str">
        <f>IF(C2129="","",IF(AND(COUNTIFS($J$18:J2129,J2129)=1,C2129&lt;&gt;""),1,""))</f>
        <v/>
      </c>
      <c r="AH2129" s="186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2060</v>
      </c>
      <c r="AP2129" s="28" t="str">
        <f t="shared" si="522"/>
        <v>20224</v>
      </c>
      <c r="AQ2129" s="28" t="str">
        <f t="shared" si="523"/>
        <v>20224RMB</v>
      </c>
      <c r="AR2129" s="214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40</v>
      </c>
      <c r="B2130" s="179">
        <v>2022</v>
      </c>
      <c r="C2130" s="179">
        <v>1</v>
      </c>
      <c r="D2130" s="39" t="str">
        <f t="shared" si="512"/>
        <v>Q4</v>
      </c>
      <c r="E2130" s="13" t="s">
        <v>41</v>
      </c>
      <c r="F2130" s="179">
        <v>2022</v>
      </c>
      <c r="G2130" s="179">
        <v>4</v>
      </c>
      <c r="H2130" s="191"/>
      <c r="I2130" s="39" t="str">
        <f t="shared" si="513"/>
        <v>Q1</v>
      </c>
      <c r="J2130" s="191" t="s">
        <v>2059</v>
      </c>
      <c r="K2130" s="191" t="s">
        <v>961</v>
      </c>
      <c r="L2130" s="17" t="s">
        <v>54</v>
      </c>
      <c r="M2130" s="13" t="s">
        <v>46</v>
      </c>
      <c r="N2130" s="13">
        <v>1</v>
      </c>
      <c r="O2130" s="13"/>
      <c r="P2130" s="39" t="str">
        <f t="shared" si="514"/>
        <v>MAIN UNIT</v>
      </c>
      <c r="Q2130" s="13" t="s">
        <v>47</v>
      </c>
      <c r="R2130" s="13" t="s">
        <v>48</v>
      </c>
      <c r="S2130" s="13" t="s">
        <v>37</v>
      </c>
      <c r="T2130" s="13" t="s">
        <v>64</v>
      </c>
      <c r="U2130" s="13" t="s">
        <v>65</v>
      </c>
      <c r="V2130" s="13" t="s">
        <v>98</v>
      </c>
      <c r="W2130" s="13" t="s">
        <v>50</v>
      </c>
      <c r="X2130" s="192">
        <v>747200</v>
      </c>
      <c r="Y2130" s="196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85">
        <f t="shared" si="517"/>
        <v>166989.2814159292</v>
      </c>
      <c r="AD2130" s="141">
        <v>0.20699999999999999</v>
      </c>
      <c r="AE2130" s="186">
        <f t="shared" si="518"/>
        <v>0</v>
      </c>
      <c r="AF2130" s="186" t="str">
        <f>IF(AND(COUNTIFS($J$18:J2130,J2130)=1,AE2130=1),1,"")</f>
        <v/>
      </c>
      <c r="AG2130" s="186" t="str">
        <f>IF(C2130="","",IF(AND(COUNTIFS($J$18:J2130,J2130)=1,C2130&lt;&gt;""),1,""))</f>
        <v/>
      </c>
      <c r="AH2130" s="186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2060</v>
      </c>
      <c r="AP2130" s="28" t="str">
        <f t="shared" si="522"/>
        <v>20224</v>
      </c>
      <c r="AQ2130" s="28" t="str">
        <f t="shared" si="523"/>
        <v>20224RMB</v>
      </c>
      <c r="AR2130" s="214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40</v>
      </c>
      <c r="B2131" s="179">
        <v>2022</v>
      </c>
      <c r="C2131" s="179">
        <v>1</v>
      </c>
      <c r="D2131" s="39" t="str">
        <f t="shared" si="512"/>
        <v>Q4</v>
      </c>
      <c r="E2131" s="13" t="s">
        <v>41</v>
      </c>
      <c r="F2131" s="179">
        <v>2022</v>
      </c>
      <c r="G2131" s="179">
        <v>4</v>
      </c>
      <c r="H2131" s="191"/>
      <c r="I2131" s="39" t="str">
        <f t="shared" si="513"/>
        <v>Q1</v>
      </c>
      <c r="J2131" s="191" t="s">
        <v>2059</v>
      </c>
      <c r="K2131" s="191" t="s">
        <v>961</v>
      </c>
      <c r="L2131" s="17" t="s">
        <v>54</v>
      </c>
      <c r="M2131" s="13" t="s">
        <v>46</v>
      </c>
      <c r="N2131" s="13">
        <v>1</v>
      </c>
      <c r="O2131" s="13"/>
      <c r="P2131" s="39" t="str">
        <f t="shared" si="514"/>
        <v>MAIN UNIT</v>
      </c>
      <c r="Q2131" s="13" t="s">
        <v>47</v>
      </c>
      <c r="R2131" s="13" t="s">
        <v>48</v>
      </c>
      <c r="S2131" s="13" t="s">
        <v>37</v>
      </c>
      <c r="T2131" s="13" t="s">
        <v>64</v>
      </c>
      <c r="U2131" s="13" t="s">
        <v>65</v>
      </c>
      <c r="V2131" s="13" t="s">
        <v>98</v>
      </c>
      <c r="W2131" s="13" t="s">
        <v>50</v>
      </c>
      <c r="X2131" s="192">
        <v>747200</v>
      </c>
      <c r="Y2131" s="196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85">
        <f t="shared" si="517"/>
        <v>166989.2814159292</v>
      </c>
      <c r="AD2131" s="141">
        <v>0.20699999999999999</v>
      </c>
      <c r="AE2131" s="186">
        <f t="shared" si="518"/>
        <v>0</v>
      </c>
      <c r="AF2131" s="186" t="str">
        <f>IF(AND(COUNTIFS($J$18:J2131,J2131)=1,AE2131=1),1,"")</f>
        <v/>
      </c>
      <c r="AG2131" s="186" t="str">
        <f>IF(C2131="","",IF(AND(COUNTIFS($J$18:J2131,J2131)=1,C2131&lt;&gt;""),1,""))</f>
        <v/>
      </c>
      <c r="AH2131" s="186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2060</v>
      </c>
      <c r="AP2131" s="28" t="str">
        <f t="shared" si="522"/>
        <v>20224</v>
      </c>
      <c r="AQ2131" s="28" t="str">
        <f t="shared" si="523"/>
        <v>20224RMB</v>
      </c>
      <c r="AR2131" s="214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40</v>
      </c>
      <c r="B2132" s="179">
        <v>2022</v>
      </c>
      <c r="C2132" s="179">
        <v>1</v>
      </c>
      <c r="D2132" s="39" t="str">
        <f t="shared" si="512"/>
        <v>Q4</v>
      </c>
      <c r="E2132" s="13" t="s">
        <v>41</v>
      </c>
      <c r="F2132" s="179">
        <v>2022</v>
      </c>
      <c r="G2132" s="179">
        <v>4</v>
      </c>
      <c r="H2132" s="191"/>
      <c r="I2132" s="39" t="str">
        <f t="shared" si="513"/>
        <v>Q1</v>
      </c>
      <c r="J2132" s="191" t="s">
        <v>2059</v>
      </c>
      <c r="K2132" s="191" t="s">
        <v>961</v>
      </c>
      <c r="L2132" s="17" t="s">
        <v>54</v>
      </c>
      <c r="M2132" s="13" t="s">
        <v>46</v>
      </c>
      <c r="N2132" s="13">
        <v>1</v>
      </c>
      <c r="O2132" s="13"/>
      <c r="P2132" s="39" t="str">
        <f t="shared" si="514"/>
        <v>MAIN UNIT</v>
      </c>
      <c r="Q2132" s="13" t="s">
        <v>47</v>
      </c>
      <c r="R2132" s="13" t="s">
        <v>48</v>
      </c>
      <c r="S2132" s="13" t="s">
        <v>37</v>
      </c>
      <c r="T2132" s="13" t="s">
        <v>64</v>
      </c>
      <c r="U2132" s="13" t="s">
        <v>65</v>
      </c>
      <c r="V2132" s="13" t="s">
        <v>98</v>
      </c>
      <c r="W2132" s="13" t="s">
        <v>50</v>
      </c>
      <c r="X2132" s="192">
        <v>747200</v>
      </c>
      <c r="Y2132" s="196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85">
        <f t="shared" si="517"/>
        <v>166989.2814159292</v>
      </c>
      <c r="AD2132" s="141">
        <v>0.20699999999999999</v>
      </c>
      <c r="AE2132" s="186">
        <f t="shared" si="518"/>
        <v>0</v>
      </c>
      <c r="AF2132" s="186" t="str">
        <f>IF(AND(COUNTIFS($J$18:J2132,J2132)=1,AE2132=1),1,"")</f>
        <v/>
      </c>
      <c r="AG2132" s="186" t="str">
        <f>IF(C2132="","",IF(AND(COUNTIFS($J$18:J2132,J2132)=1,C2132&lt;&gt;""),1,""))</f>
        <v/>
      </c>
      <c r="AH2132" s="186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2060</v>
      </c>
      <c r="AP2132" s="28" t="str">
        <f t="shared" si="522"/>
        <v>20224</v>
      </c>
      <c r="AQ2132" s="28" t="str">
        <f t="shared" si="523"/>
        <v>20224RMB</v>
      </c>
      <c r="AR2132" s="214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40</v>
      </c>
      <c r="B2133" s="179">
        <v>2022</v>
      </c>
      <c r="C2133" s="179">
        <v>1</v>
      </c>
      <c r="D2133" s="39" t="str">
        <f t="shared" si="512"/>
        <v>Q4</v>
      </c>
      <c r="E2133" s="13" t="s">
        <v>41</v>
      </c>
      <c r="F2133" s="179">
        <v>2022</v>
      </c>
      <c r="G2133" s="179">
        <v>4</v>
      </c>
      <c r="H2133" s="191"/>
      <c r="I2133" s="39" t="str">
        <f t="shared" si="513"/>
        <v>Q1</v>
      </c>
      <c r="J2133" s="191" t="s">
        <v>2061</v>
      </c>
      <c r="K2133" s="191" t="s">
        <v>2062</v>
      </c>
      <c r="L2133" s="17" t="s">
        <v>54</v>
      </c>
      <c r="M2133" s="13" t="s">
        <v>46</v>
      </c>
      <c r="N2133" s="13">
        <v>1</v>
      </c>
      <c r="O2133" s="13"/>
      <c r="P2133" s="39" t="str">
        <f t="shared" si="514"/>
        <v>MAIN UNIT</v>
      </c>
      <c r="Q2133" s="13" t="s">
        <v>55</v>
      </c>
      <c r="R2133" s="13" t="s">
        <v>48</v>
      </c>
      <c r="S2133" s="13" t="s">
        <v>36</v>
      </c>
      <c r="T2133" s="13" t="s">
        <v>64</v>
      </c>
      <c r="U2133" s="13" t="s">
        <v>65</v>
      </c>
      <c r="V2133" s="13" t="s">
        <v>118</v>
      </c>
      <c r="W2133" s="13" t="s">
        <v>50</v>
      </c>
      <c r="X2133" s="192">
        <v>600000</v>
      </c>
      <c r="Y2133" s="196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85">
        <f t="shared" si="517"/>
        <v>184813.80530973454</v>
      </c>
      <c r="AD2133" s="141">
        <v>0.2853</v>
      </c>
      <c r="AE2133" s="186">
        <f t="shared" si="518"/>
        <v>1</v>
      </c>
      <c r="AF2133" s="186">
        <f>IF(AND(COUNTIFS($J$18:J2133,J2133)=1,AE2133=1),1,"")</f>
        <v>1</v>
      </c>
      <c r="AG2133" s="186">
        <f>IF(C2133="","",IF(AND(COUNTIFS($J$18:J2133,J2133)=1,C2133&lt;&gt;""),1,""))</f>
        <v>1</v>
      </c>
      <c r="AH2133" s="186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214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40</v>
      </c>
      <c r="B2134" s="179">
        <v>2022</v>
      </c>
      <c r="C2134" s="179">
        <v>2</v>
      </c>
      <c r="D2134" s="39" t="str">
        <f t="shared" si="512"/>
        <v>Q4</v>
      </c>
      <c r="E2134" s="13" t="s">
        <v>41</v>
      </c>
      <c r="F2134" s="179">
        <v>2022</v>
      </c>
      <c r="G2134" s="179">
        <v>4</v>
      </c>
      <c r="H2134" s="191"/>
      <c r="I2134" s="39" t="str">
        <f t="shared" si="513"/>
        <v>Q1</v>
      </c>
      <c r="J2134" s="191" t="s">
        <v>2063</v>
      </c>
      <c r="K2134" s="191" t="s">
        <v>2064</v>
      </c>
      <c r="L2134" s="17" t="s">
        <v>78</v>
      </c>
      <c r="M2134" s="13" t="s">
        <v>46</v>
      </c>
      <c r="N2134" s="13">
        <v>1</v>
      </c>
      <c r="O2134" s="13"/>
      <c r="P2134" s="39" t="str">
        <f t="shared" si="514"/>
        <v>MAIN UNIT</v>
      </c>
      <c r="Q2134" s="13" t="s">
        <v>55</v>
      </c>
      <c r="R2134" s="13" t="s">
        <v>2047</v>
      </c>
      <c r="S2134" s="13" t="s">
        <v>39</v>
      </c>
      <c r="T2134" s="13" t="s">
        <v>129</v>
      </c>
      <c r="U2134" s="13" t="s">
        <v>991</v>
      </c>
      <c r="V2134" s="13" t="s">
        <v>131</v>
      </c>
      <c r="W2134" s="13" t="s">
        <v>50</v>
      </c>
      <c r="X2134" s="192">
        <v>1000000</v>
      </c>
      <c r="Y2134" s="196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85">
        <f t="shared" si="517"/>
        <v>183539.82300884961</v>
      </c>
      <c r="AD2134" s="141">
        <v>0.17</v>
      </c>
      <c r="AE2134" s="186">
        <f t="shared" si="518"/>
        <v>1</v>
      </c>
      <c r="AF2134" s="186">
        <f>IF(AND(COUNTIFS($J$18:J2134,J2134)=1,AE2134=1),1,"")</f>
        <v>1</v>
      </c>
      <c r="AG2134" s="186">
        <f>IF(C2134="","",IF(AND(COUNTIFS($J$18:J2134,J2134)=1,C2134&lt;&gt;""),1,""))</f>
        <v>1</v>
      </c>
      <c r="AH2134" s="186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214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40</v>
      </c>
      <c r="B2135" s="179">
        <v>2022</v>
      </c>
      <c r="C2135" s="179">
        <v>2</v>
      </c>
      <c r="D2135" s="39" t="str">
        <f t="shared" si="512"/>
        <v>Q4</v>
      </c>
      <c r="E2135" s="13" t="s">
        <v>41</v>
      </c>
      <c r="F2135" s="179">
        <v>2022</v>
      </c>
      <c r="G2135" s="179">
        <v>4</v>
      </c>
      <c r="H2135" s="191"/>
      <c r="I2135" s="39" t="str">
        <f t="shared" si="513"/>
        <v>Q1</v>
      </c>
      <c r="J2135" s="191" t="s">
        <v>2063</v>
      </c>
      <c r="K2135" s="191" t="s">
        <v>2064</v>
      </c>
      <c r="L2135" s="17" t="s">
        <v>54</v>
      </c>
      <c r="M2135" s="13" t="s">
        <v>46</v>
      </c>
      <c r="N2135" s="13">
        <v>1</v>
      </c>
      <c r="O2135" s="13"/>
      <c r="P2135" s="39" t="str">
        <f t="shared" si="514"/>
        <v>MAIN UNIT</v>
      </c>
      <c r="Q2135" s="13" t="s">
        <v>55</v>
      </c>
      <c r="R2135" s="13" t="s">
        <v>2047</v>
      </c>
      <c r="S2135" s="13" t="s">
        <v>39</v>
      </c>
      <c r="T2135" s="13" t="s">
        <v>129</v>
      </c>
      <c r="U2135" s="13" t="s">
        <v>991</v>
      </c>
      <c r="V2135" s="13" t="s">
        <v>131</v>
      </c>
      <c r="W2135" s="13" t="s">
        <v>50</v>
      </c>
      <c r="X2135" s="192">
        <v>810000</v>
      </c>
      <c r="Y2135" s="196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85">
        <f t="shared" si="517"/>
        <v>148667.25663716818</v>
      </c>
      <c r="AD2135" s="141">
        <v>0.17</v>
      </c>
      <c r="AE2135" s="186">
        <f t="shared" si="518"/>
        <v>1</v>
      </c>
      <c r="AF2135" s="186" t="str">
        <f>IF(AND(COUNTIFS($J$18:J2135,J2135)=1,AE2135=1),1,"")</f>
        <v/>
      </c>
      <c r="AG2135" s="186" t="str">
        <f>IF(C2135="","",IF(AND(COUNTIFS($J$18:J2135,J2135)=1,C2135&lt;&gt;""),1,""))</f>
        <v/>
      </c>
      <c r="AH2135" s="186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214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40</v>
      </c>
      <c r="B2136" s="179">
        <v>2022</v>
      </c>
      <c r="C2136" s="179">
        <v>3</v>
      </c>
      <c r="D2136" s="39" t="str">
        <f t="shared" si="512"/>
        <v>Q4</v>
      </c>
      <c r="E2136" s="13" t="s">
        <v>41</v>
      </c>
      <c r="F2136" s="179">
        <v>2022</v>
      </c>
      <c r="G2136" s="179">
        <v>4</v>
      </c>
      <c r="H2136" s="191"/>
      <c r="I2136" s="39" t="str">
        <f t="shared" si="513"/>
        <v>Q1</v>
      </c>
      <c r="J2136" s="191" t="s">
        <v>2065</v>
      </c>
      <c r="K2136" s="191" t="s">
        <v>2066</v>
      </c>
      <c r="L2136" s="17" t="s">
        <v>78</v>
      </c>
      <c r="M2136" s="13" t="s">
        <v>46</v>
      </c>
      <c r="N2136" s="13">
        <v>1</v>
      </c>
      <c r="O2136" s="13"/>
      <c r="P2136" s="39" t="str">
        <f t="shared" si="514"/>
        <v>MAIN UNIT</v>
      </c>
      <c r="Q2136" s="13" t="s">
        <v>47</v>
      </c>
      <c r="R2136" s="13" t="s">
        <v>48</v>
      </c>
      <c r="S2136" s="13" t="s">
        <v>37</v>
      </c>
      <c r="T2136" s="13" t="s">
        <v>64</v>
      </c>
      <c r="U2136" s="13" t="s">
        <v>65</v>
      </c>
      <c r="V2136" s="13" t="s">
        <v>113</v>
      </c>
      <c r="W2136" s="13" t="s">
        <v>50</v>
      </c>
      <c r="X2136" s="192">
        <v>900000</v>
      </c>
      <c r="Y2136" s="196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85">
        <f t="shared" si="517"/>
        <v>102415.22123893806</v>
      </c>
      <c r="AD2136" s="141">
        <v>0.10539999999999999</v>
      </c>
      <c r="AE2136" s="186">
        <f t="shared" si="518"/>
        <v>0</v>
      </c>
      <c r="AF2136" s="186" t="str">
        <f>IF(AND(COUNTIFS($J$18:J2136,J2136)=1,AE2136=1),1,"")</f>
        <v/>
      </c>
      <c r="AG2136" s="186">
        <f>IF(C2136="","",IF(AND(COUNTIFS($J$18:J2136,J2136)=1,C2136&lt;&gt;""),1,""))</f>
        <v>1</v>
      </c>
      <c r="AH2136" s="186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2060</v>
      </c>
      <c r="AP2136" s="28" t="str">
        <f t="shared" si="522"/>
        <v>20224</v>
      </c>
      <c r="AQ2136" s="28" t="str">
        <f t="shared" si="523"/>
        <v>20224RMB</v>
      </c>
      <c r="AR2136" s="214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40</v>
      </c>
      <c r="B2137" s="179">
        <v>2022</v>
      </c>
      <c r="C2137" s="179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41</v>
      </c>
      <c r="F2137" s="179">
        <v>2022</v>
      </c>
      <c r="G2137" s="179">
        <v>5</v>
      </c>
      <c r="H2137" s="191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1" t="s">
        <v>2067</v>
      </c>
      <c r="K2137" s="191" t="s">
        <v>1993</v>
      </c>
      <c r="L2137" s="17" t="s">
        <v>54</v>
      </c>
      <c r="M2137" s="13" t="s">
        <v>46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455</v>
      </c>
      <c r="R2137" s="13" t="s">
        <v>48</v>
      </c>
      <c r="S2137" s="13" t="s">
        <v>38</v>
      </c>
      <c r="T2137" s="13" t="s">
        <v>872</v>
      </c>
      <c r="U2137" s="13" t="s">
        <v>136</v>
      </c>
      <c r="V2137" s="13" t="s">
        <v>471</v>
      </c>
      <c r="W2137" s="13" t="s">
        <v>50</v>
      </c>
      <c r="X2137" s="192">
        <v>1225000</v>
      </c>
      <c r="Y2137" s="196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85">
        <f t="shared" ref="AC2137:AC2200" si="533">IF(R2137&lt;&gt;"",AB2137*AD2137,"")</f>
        <v>226706.30530973451</v>
      </c>
      <c r="AD2137" s="141">
        <v>0.17499999999999999</v>
      </c>
      <c r="AE2137" s="186">
        <f t="shared" ref="AE2137:AE2200" si="534">IF(Q2137="","",IF(Q2137="Yes",1,0))</f>
        <v>0</v>
      </c>
      <c r="AF2137" s="186" t="str">
        <f>IF(AND(COUNTIFS($J$18:J2137,J2137)=1,AE2137=1),1,"")</f>
        <v/>
      </c>
      <c r="AG2137" s="186">
        <f>IF(C2137="","",IF(AND(COUNTIFS($J$18:J2137,J2137)=1,C2137&lt;&gt;""),1,""))</f>
        <v>1</v>
      </c>
      <c r="AH2137" s="186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214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40</v>
      </c>
      <c r="B2138" s="179">
        <v>2022</v>
      </c>
      <c r="C2138" s="179">
        <v>1</v>
      </c>
      <c r="D2138" s="39" t="str">
        <f t="shared" si="528"/>
        <v>Q4</v>
      </c>
      <c r="E2138" s="13" t="s">
        <v>41</v>
      </c>
      <c r="F2138" s="179">
        <v>2022</v>
      </c>
      <c r="G2138" s="179">
        <v>5</v>
      </c>
      <c r="H2138" s="191"/>
      <c r="I2138" s="39" t="str">
        <f t="shared" si="529"/>
        <v>Q1</v>
      </c>
      <c r="J2138" s="191" t="s">
        <v>2068</v>
      </c>
      <c r="K2138" s="191" t="s">
        <v>1351</v>
      </c>
      <c r="L2138" s="17" t="s">
        <v>78</v>
      </c>
      <c r="M2138" s="13" t="s">
        <v>46</v>
      </c>
      <c r="N2138" s="13">
        <v>1</v>
      </c>
      <c r="O2138" s="13"/>
      <c r="P2138" s="39" t="str">
        <f t="shared" si="530"/>
        <v>MAIN UNIT</v>
      </c>
      <c r="Q2138" s="13" t="s">
        <v>47</v>
      </c>
      <c r="R2138" s="13" t="s">
        <v>48</v>
      </c>
      <c r="S2138" s="13" t="s">
        <v>36</v>
      </c>
      <c r="T2138" s="13" t="s">
        <v>64</v>
      </c>
      <c r="U2138" s="13" t="s">
        <v>65</v>
      </c>
      <c r="V2138" s="13" t="s">
        <v>1321</v>
      </c>
      <c r="W2138" s="13" t="s">
        <v>95</v>
      </c>
      <c r="X2138" s="192">
        <v>18000000</v>
      </c>
      <c r="Y2138" s="196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85">
        <f t="shared" si="533"/>
        <v>158934.24</v>
      </c>
      <c r="AD2138" s="141">
        <v>0.1406</v>
      </c>
      <c r="AE2138" s="186">
        <f t="shared" si="534"/>
        <v>0</v>
      </c>
      <c r="AF2138" s="186" t="str">
        <f>IF(AND(COUNTIFS($J$18:J2138,J2138)=1,AE2138=1),1,"")</f>
        <v/>
      </c>
      <c r="AG2138" s="186">
        <f>IF(C2138="","",IF(AND(COUNTIFS($J$18:J2138,J2138)=1,C2138&lt;&gt;""),1,""))</f>
        <v>1</v>
      </c>
      <c r="AH2138" s="186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214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40</v>
      </c>
      <c r="B2139" s="179">
        <v>2022</v>
      </c>
      <c r="C2139" s="179">
        <v>1</v>
      </c>
      <c r="D2139" s="39" t="str">
        <f t="shared" si="528"/>
        <v>Q4</v>
      </c>
      <c r="E2139" s="13" t="s">
        <v>41</v>
      </c>
      <c r="F2139" s="179">
        <v>2022</v>
      </c>
      <c r="G2139" s="179">
        <v>5</v>
      </c>
      <c r="H2139" s="191"/>
      <c r="I2139" s="39" t="str">
        <f t="shared" si="529"/>
        <v>Q1</v>
      </c>
      <c r="J2139" s="191" t="s">
        <v>2068</v>
      </c>
      <c r="K2139" s="191" t="s">
        <v>1351</v>
      </c>
      <c r="L2139" s="17" t="s">
        <v>78</v>
      </c>
      <c r="M2139" s="13" t="s">
        <v>46</v>
      </c>
      <c r="N2139" s="13">
        <v>1</v>
      </c>
      <c r="O2139" s="13"/>
      <c r="P2139" s="39" t="str">
        <f t="shared" si="530"/>
        <v>MAIN UNIT</v>
      </c>
      <c r="Q2139" s="13" t="s">
        <v>47</v>
      </c>
      <c r="R2139" s="13" t="s">
        <v>48</v>
      </c>
      <c r="S2139" s="13" t="s">
        <v>36</v>
      </c>
      <c r="T2139" s="13" t="s">
        <v>64</v>
      </c>
      <c r="U2139" s="13" t="s">
        <v>65</v>
      </c>
      <c r="V2139" s="13" t="s">
        <v>1321</v>
      </c>
      <c r="W2139" s="13" t="s">
        <v>95</v>
      </c>
      <c r="X2139" s="192">
        <v>18000000</v>
      </c>
      <c r="Y2139" s="196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85">
        <f t="shared" si="533"/>
        <v>158934.24</v>
      </c>
      <c r="AD2139" s="141">
        <v>0.1406</v>
      </c>
      <c r="AE2139" s="186">
        <f t="shared" si="534"/>
        <v>0</v>
      </c>
      <c r="AF2139" s="186" t="str">
        <f>IF(AND(COUNTIFS($J$18:J2139,J2139)=1,AE2139=1),1,"")</f>
        <v/>
      </c>
      <c r="AG2139" s="186" t="str">
        <f>IF(C2139="","",IF(AND(COUNTIFS($J$18:J2139,J2139)=1,C2139&lt;&gt;""),1,""))</f>
        <v/>
      </c>
      <c r="AH2139" s="186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214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40</v>
      </c>
      <c r="B2140" s="179">
        <v>2022</v>
      </c>
      <c r="C2140" s="179">
        <v>1</v>
      </c>
      <c r="D2140" s="39" t="str">
        <f t="shared" si="528"/>
        <v>Q4</v>
      </c>
      <c r="E2140" s="13" t="s">
        <v>41</v>
      </c>
      <c r="F2140" s="179">
        <v>2022</v>
      </c>
      <c r="G2140" s="179">
        <v>5</v>
      </c>
      <c r="H2140" s="191"/>
      <c r="I2140" s="39" t="str">
        <f t="shared" si="529"/>
        <v>Q1</v>
      </c>
      <c r="J2140" s="191" t="s">
        <v>2068</v>
      </c>
      <c r="K2140" s="191" t="s">
        <v>1351</v>
      </c>
      <c r="L2140" s="17" t="s">
        <v>54</v>
      </c>
      <c r="M2140" s="13" t="s">
        <v>46</v>
      </c>
      <c r="N2140" s="13">
        <v>1</v>
      </c>
      <c r="O2140" s="13"/>
      <c r="P2140" s="39" t="str">
        <f t="shared" si="530"/>
        <v>MAIN UNIT</v>
      </c>
      <c r="Q2140" s="13" t="s">
        <v>47</v>
      </c>
      <c r="R2140" s="13" t="s">
        <v>48</v>
      </c>
      <c r="S2140" s="13" t="s">
        <v>36</v>
      </c>
      <c r="T2140" s="13" t="s">
        <v>64</v>
      </c>
      <c r="U2140" s="13" t="s">
        <v>65</v>
      </c>
      <c r="V2140" s="13" t="s">
        <v>1321</v>
      </c>
      <c r="W2140" s="13" t="s">
        <v>95</v>
      </c>
      <c r="X2140" s="192">
        <v>11500000</v>
      </c>
      <c r="Y2140" s="196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85">
        <f t="shared" si="533"/>
        <v>101541.31999999999</v>
      </c>
      <c r="AD2140" s="141">
        <v>0.1406</v>
      </c>
      <c r="AE2140" s="186">
        <f t="shared" si="534"/>
        <v>0</v>
      </c>
      <c r="AF2140" s="186" t="str">
        <f>IF(AND(COUNTIFS($J$18:J2140,J2140)=1,AE2140=1),1,"")</f>
        <v/>
      </c>
      <c r="AG2140" s="186" t="str">
        <f>IF(C2140="","",IF(AND(COUNTIFS($J$18:J2140,J2140)=1,C2140&lt;&gt;""),1,""))</f>
        <v/>
      </c>
      <c r="AH2140" s="186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214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40</v>
      </c>
      <c r="B2141" s="179">
        <v>2022</v>
      </c>
      <c r="C2141" s="179">
        <v>1</v>
      </c>
      <c r="D2141" s="39" t="str">
        <f t="shared" si="528"/>
        <v>Q4</v>
      </c>
      <c r="E2141" s="13" t="s">
        <v>41</v>
      </c>
      <c r="F2141" s="179">
        <v>2022</v>
      </c>
      <c r="G2141" s="179">
        <v>5</v>
      </c>
      <c r="H2141" s="191"/>
      <c r="I2141" s="39" t="str">
        <f t="shared" si="529"/>
        <v>Q1</v>
      </c>
      <c r="J2141" s="191" t="s">
        <v>2068</v>
      </c>
      <c r="K2141" s="191" t="s">
        <v>1351</v>
      </c>
      <c r="L2141" s="17" t="s">
        <v>54</v>
      </c>
      <c r="M2141" s="13" t="s">
        <v>46</v>
      </c>
      <c r="N2141" s="13">
        <v>1</v>
      </c>
      <c r="O2141" s="13"/>
      <c r="P2141" s="39" t="str">
        <f t="shared" si="530"/>
        <v>MAIN UNIT</v>
      </c>
      <c r="Q2141" s="13" t="s">
        <v>47</v>
      </c>
      <c r="R2141" s="13" t="s">
        <v>48</v>
      </c>
      <c r="S2141" s="13" t="s">
        <v>36</v>
      </c>
      <c r="T2141" s="13" t="s">
        <v>64</v>
      </c>
      <c r="U2141" s="13" t="s">
        <v>65</v>
      </c>
      <c r="V2141" s="13" t="s">
        <v>1321</v>
      </c>
      <c r="W2141" s="13" t="s">
        <v>95</v>
      </c>
      <c r="X2141" s="192">
        <v>11500000</v>
      </c>
      <c r="Y2141" s="196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85">
        <f t="shared" si="533"/>
        <v>101541.31999999999</v>
      </c>
      <c r="AD2141" s="141">
        <v>0.1406</v>
      </c>
      <c r="AE2141" s="186">
        <f t="shared" si="534"/>
        <v>0</v>
      </c>
      <c r="AF2141" s="186" t="str">
        <f>IF(AND(COUNTIFS($J$18:J2141,J2141)=1,AE2141=1),1,"")</f>
        <v/>
      </c>
      <c r="AG2141" s="186" t="str">
        <f>IF(C2141="","",IF(AND(COUNTIFS($J$18:J2141,J2141)=1,C2141&lt;&gt;""),1,""))</f>
        <v/>
      </c>
      <c r="AH2141" s="186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214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40</v>
      </c>
      <c r="B2142" s="179">
        <v>2022</v>
      </c>
      <c r="C2142" s="179">
        <v>1</v>
      </c>
      <c r="D2142" s="39" t="str">
        <f t="shared" si="528"/>
        <v>Q4</v>
      </c>
      <c r="E2142" s="13" t="s">
        <v>41</v>
      </c>
      <c r="F2142" s="179">
        <v>2022</v>
      </c>
      <c r="G2142" s="179">
        <v>5</v>
      </c>
      <c r="H2142" s="191"/>
      <c r="I2142" s="39" t="str">
        <f t="shared" si="529"/>
        <v>Q1</v>
      </c>
      <c r="J2142" s="191" t="s">
        <v>2068</v>
      </c>
      <c r="K2142" s="191" t="s">
        <v>1351</v>
      </c>
      <c r="L2142" s="17" t="s">
        <v>54</v>
      </c>
      <c r="M2142" s="13" t="s">
        <v>46</v>
      </c>
      <c r="N2142" s="13">
        <v>1</v>
      </c>
      <c r="O2142" s="13"/>
      <c r="P2142" s="39" t="str">
        <f t="shared" si="530"/>
        <v>MAIN UNIT</v>
      </c>
      <c r="Q2142" s="13" t="s">
        <v>47</v>
      </c>
      <c r="R2142" s="13" t="s">
        <v>48</v>
      </c>
      <c r="S2142" s="13" t="s">
        <v>36</v>
      </c>
      <c r="T2142" s="13" t="s">
        <v>64</v>
      </c>
      <c r="U2142" s="13" t="s">
        <v>65</v>
      </c>
      <c r="V2142" s="13" t="s">
        <v>1321</v>
      </c>
      <c r="W2142" s="13" t="s">
        <v>95</v>
      </c>
      <c r="X2142" s="192">
        <v>11500000</v>
      </c>
      <c r="Y2142" s="196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85">
        <f t="shared" si="533"/>
        <v>101541.31999999999</v>
      </c>
      <c r="AD2142" s="141">
        <v>0.1406</v>
      </c>
      <c r="AE2142" s="186">
        <f t="shared" si="534"/>
        <v>0</v>
      </c>
      <c r="AF2142" s="186" t="str">
        <f>IF(AND(COUNTIFS($J$18:J2142,J2142)=1,AE2142=1),1,"")</f>
        <v/>
      </c>
      <c r="AG2142" s="186" t="str">
        <f>IF(C2142="","",IF(AND(COUNTIFS($J$18:J2142,J2142)=1,C2142&lt;&gt;""),1,""))</f>
        <v/>
      </c>
      <c r="AH2142" s="186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214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40</v>
      </c>
      <c r="B2143" s="179">
        <v>2022</v>
      </c>
      <c r="C2143" s="179">
        <v>1</v>
      </c>
      <c r="D2143" s="39" t="str">
        <f t="shared" si="528"/>
        <v>Q4</v>
      </c>
      <c r="E2143" s="13" t="s">
        <v>41</v>
      </c>
      <c r="F2143" s="179">
        <v>2022</v>
      </c>
      <c r="G2143" s="179">
        <v>5</v>
      </c>
      <c r="H2143" s="191"/>
      <c r="I2143" s="39" t="str">
        <f t="shared" si="529"/>
        <v>Q1</v>
      </c>
      <c r="J2143" s="191" t="s">
        <v>2068</v>
      </c>
      <c r="K2143" s="191" t="s">
        <v>1351</v>
      </c>
      <c r="L2143" s="17" t="s">
        <v>54</v>
      </c>
      <c r="M2143" s="13" t="s">
        <v>46</v>
      </c>
      <c r="N2143" s="13">
        <v>1</v>
      </c>
      <c r="O2143" s="13"/>
      <c r="P2143" s="39" t="str">
        <f t="shared" si="530"/>
        <v>MAIN UNIT</v>
      </c>
      <c r="Q2143" s="13" t="s">
        <v>47</v>
      </c>
      <c r="R2143" s="13" t="s">
        <v>48</v>
      </c>
      <c r="S2143" s="13" t="s">
        <v>36</v>
      </c>
      <c r="T2143" s="13" t="s">
        <v>64</v>
      </c>
      <c r="U2143" s="13" t="s">
        <v>65</v>
      </c>
      <c r="V2143" s="13" t="s">
        <v>1321</v>
      </c>
      <c r="W2143" s="13" t="s">
        <v>95</v>
      </c>
      <c r="X2143" s="192">
        <v>11500000</v>
      </c>
      <c r="Y2143" s="196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85">
        <f t="shared" si="533"/>
        <v>101541.31999999999</v>
      </c>
      <c r="AD2143" s="141">
        <v>0.1406</v>
      </c>
      <c r="AE2143" s="186">
        <f t="shared" si="534"/>
        <v>0</v>
      </c>
      <c r="AF2143" s="186" t="str">
        <f>IF(AND(COUNTIFS($J$18:J2143,J2143)=1,AE2143=1),1,"")</f>
        <v/>
      </c>
      <c r="AG2143" s="186" t="str">
        <f>IF(C2143="","",IF(AND(COUNTIFS($J$18:J2143,J2143)=1,C2143&lt;&gt;""),1,""))</f>
        <v/>
      </c>
      <c r="AH2143" s="186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214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40</v>
      </c>
      <c r="B2144" s="179">
        <v>2022</v>
      </c>
      <c r="C2144" s="179">
        <v>1</v>
      </c>
      <c r="D2144" s="39" t="str">
        <f t="shared" si="528"/>
        <v>Q4</v>
      </c>
      <c r="E2144" s="13" t="s">
        <v>41</v>
      </c>
      <c r="F2144" s="179">
        <v>2022</v>
      </c>
      <c r="G2144" s="179">
        <v>5</v>
      </c>
      <c r="H2144" s="191"/>
      <c r="I2144" s="39" t="str">
        <f t="shared" si="529"/>
        <v>Q1</v>
      </c>
      <c r="J2144" s="191" t="s">
        <v>2069</v>
      </c>
      <c r="K2144" s="191" t="s">
        <v>2070</v>
      </c>
      <c r="L2144" s="17" t="s">
        <v>78</v>
      </c>
      <c r="M2144" s="13" t="s">
        <v>46</v>
      </c>
      <c r="N2144" s="13">
        <v>1</v>
      </c>
      <c r="O2144" s="13"/>
      <c r="P2144" s="39" t="str">
        <f t="shared" si="530"/>
        <v>MAIN UNIT</v>
      </c>
      <c r="Q2144" s="13" t="s">
        <v>47</v>
      </c>
      <c r="R2144" s="13" t="s">
        <v>48</v>
      </c>
      <c r="S2144" s="13" t="s">
        <v>36</v>
      </c>
      <c r="T2144" s="13" t="s">
        <v>64</v>
      </c>
      <c r="U2144" s="13" t="s">
        <v>65</v>
      </c>
      <c r="V2144" s="13" t="s">
        <v>98</v>
      </c>
      <c r="W2144" s="13" t="s">
        <v>95</v>
      </c>
      <c r="X2144" s="192">
        <v>18000000</v>
      </c>
      <c r="Y2144" s="196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85">
        <f t="shared" si="533"/>
        <v>171142.56</v>
      </c>
      <c r="AD2144" s="141">
        <v>0.15140000000000001</v>
      </c>
      <c r="AE2144" s="186">
        <f t="shared" si="534"/>
        <v>0</v>
      </c>
      <c r="AF2144" s="186" t="str">
        <f>IF(AND(COUNTIFS($J$18:J2144,J2144)=1,AE2144=1),1,"")</f>
        <v/>
      </c>
      <c r="AG2144" s="186">
        <f>IF(C2144="","",IF(AND(COUNTIFS($J$18:J2144,J2144)=1,C2144&lt;&gt;""),1,""))</f>
        <v>1</v>
      </c>
      <c r="AH2144" s="186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214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40</v>
      </c>
      <c r="B2145" s="179">
        <v>2022</v>
      </c>
      <c r="C2145" s="179">
        <v>1</v>
      </c>
      <c r="D2145" s="39" t="str">
        <f t="shared" si="528"/>
        <v>Q4</v>
      </c>
      <c r="E2145" s="13" t="s">
        <v>41</v>
      </c>
      <c r="F2145" s="179">
        <v>2022</v>
      </c>
      <c r="G2145" s="179">
        <v>5</v>
      </c>
      <c r="H2145" s="191"/>
      <c r="I2145" s="39" t="str">
        <f t="shared" si="529"/>
        <v>Q1</v>
      </c>
      <c r="J2145" s="191" t="s">
        <v>2069</v>
      </c>
      <c r="K2145" s="191" t="s">
        <v>2070</v>
      </c>
      <c r="L2145" s="17" t="s">
        <v>78</v>
      </c>
      <c r="M2145" s="13" t="s">
        <v>46</v>
      </c>
      <c r="N2145" s="13">
        <v>1</v>
      </c>
      <c r="O2145" s="13"/>
      <c r="P2145" s="39" t="str">
        <f t="shared" si="530"/>
        <v>MAIN UNIT</v>
      </c>
      <c r="Q2145" s="13" t="s">
        <v>47</v>
      </c>
      <c r="R2145" s="13" t="s">
        <v>48</v>
      </c>
      <c r="S2145" s="13" t="s">
        <v>36</v>
      </c>
      <c r="T2145" s="13" t="s">
        <v>64</v>
      </c>
      <c r="U2145" s="13" t="s">
        <v>65</v>
      </c>
      <c r="V2145" s="13" t="s">
        <v>98</v>
      </c>
      <c r="W2145" s="13" t="s">
        <v>95</v>
      </c>
      <c r="X2145" s="192">
        <v>18000000</v>
      </c>
      <c r="Y2145" s="196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85">
        <f t="shared" si="533"/>
        <v>171142.56</v>
      </c>
      <c r="AD2145" s="141">
        <v>0.15140000000000001</v>
      </c>
      <c r="AE2145" s="186">
        <f t="shared" si="534"/>
        <v>0</v>
      </c>
      <c r="AF2145" s="186" t="str">
        <f>IF(AND(COUNTIFS($J$18:J2145,J2145)=1,AE2145=1),1,"")</f>
        <v/>
      </c>
      <c r="AG2145" s="186" t="str">
        <f>IF(C2145="","",IF(AND(COUNTIFS($J$18:J2145,J2145)=1,C2145&lt;&gt;""),1,""))</f>
        <v/>
      </c>
      <c r="AH2145" s="186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214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40</v>
      </c>
      <c r="B2146" s="179">
        <v>2022</v>
      </c>
      <c r="C2146" s="179">
        <v>1</v>
      </c>
      <c r="D2146" s="39" t="str">
        <f t="shared" si="528"/>
        <v>Q4</v>
      </c>
      <c r="E2146" s="13" t="s">
        <v>41</v>
      </c>
      <c r="F2146" s="179">
        <v>2022</v>
      </c>
      <c r="G2146" s="179">
        <v>5</v>
      </c>
      <c r="H2146" s="191"/>
      <c r="I2146" s="39" t="str">
        <f t="shared" si="529"/>
        <v>Q1</v>
      </c>
      <c r="J2146" s="191" t="s">
        <v>2069</v>
      </c>
      <c r="K2146" s="191" t="s">
        <v>2070</v>
      </c>
      <c r="L2146" s="17" t="s">
        <v>54</v>
      </c>
      <c r="M2146" s="13" t="s">
        <v>46</v>
      </c>
      <c r="N2146" s="13">
        <v>1</v>
      </c>
      <c r="O2146" s="13"/>
      <c r="P2146" s="39" t="str">
        <f t="shared" si="530"/>
        <v>MAIN UNIT</v>
      </c>
      <c r="Q2146" s="13" t="s">
        <v>47</v>
      </c>
      <c r="R2146" s="13" t="s">
        <v>48</v>
      </c>
      <c r="S2146" s="13" t="s">
        <v>36</v>
      </c>
      <c r="T2146" s="13" t="s">
        <v>64</v>
      </c>
      <c r="U2146" s="13" t="s">
        <v>65</v>
      </c>
      <c r="V2146" s="13" t="s">
        <v>98</v>
      </c>
      <c r="W2146" s="13" t="s">
        <v>95</v>
      </c>
      <c r="X2146" s="192">
        <v>13453405</v>
      </c>
      <c r="Y2146" s="196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85">
        <f t="shared" si="533"/>
        <v>127913.8984676</v>
      </c>
      <c r="AD2146" s="141">
        <v>0.15140000000000001</v>
      </c>
      <c r="AE2146" s="186">
        <f t="shared" si="534"/>
        <v>0</v>
      </c>
      <c r="AF2146" s="186" t="str">
        <f>IF(AND(COUNTIFS($J$18:J2146,J2146)=1,AE2146=1),1,"")</f>
        <v/>
      </c>
      <c r="AG2146" s="186" t="str">
        <f>IF(C2146="","",IF(AND(COUNTIFS($J$18:J2146,J2146)=1,C2146&lt;&gt;""),1,""))</f>
        <v/>
      </c>
      <c r="AH2146" s="186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214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40</v>
      </c>
      <c r="B2147" s="179">
        <v>2022</v>
      </c>
      <c r="C2147" s="179">
        <v>1</v>
      </c>
      <c r="D2147" s="39" t="str">
        <f t="shared" si="528"/>
        <v>Q4</v>
      </c>
      <c r="E2147" s="13" t="s">
        <v>41</v>
      </c>
      <c r="F2147" s="179">
        <v>2022</v>
      </c>
      <c r="G2147" s="179">
        <v>5</v>
      </c>
      <c r="H2147" s="191"/>
      <c r="I2147" s="39" t="str">
        <f t="shared" si="529"/>
        <v>Q1</v>
      </c>
      <c r="J2147" s="191" t="s">
        <v>2069</v>
      </c>
      <c r="K2147" s="191" t="s">
        <v>2070</v>
      </c>
      <c r="L2147" s="17" t="s">
        <v>54</v>
      </c>
      <c r="M2147" s="13" t="s">
        <v>46</v>
      </c>
      <c r="N2147" s="13">
        <v>1</v>
      </c>
      <c r="O2147" s="13"/>
      <c r="P2147" s="39" t="str">
        <f t="shared" si="530"/>
        <v>MAIN UNIT</v>
      </c>
      <c r="Q2147" s="13" t="s">
        <v>47</v>
      </c>
      <c r="R2147" s="13" t="s">
        <v>48</v>
      </c>
      <c r="S2147" s="13" t="s">
        <v>36</v>
      </c>
      <c r="T2147" s="13" t="s">
        <v>64</v>
      </c>
      <c r="U2147" s="13" t="s">
        <v>65</v>
      </c>
      <c r="V2147" s="13" t="s">
        <v>98</v>
      </c>
      <c r="W2147" s="13" t="s">
        <v>95</v>
      </c>
      <c r="X2147" s="192">
        <v>13453405</v>
      </c>
      <c r="Y2147" s="196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85">
        <f t="shared" si="533"/>
        <v>127913.8984676</v>
      </c>
      <c r="AD2147" s="141">
        <v>0.15140000000000001</v>
      </c>
      <c r="AE2147" s="186">
        <f t="shared" si="534"/>
        <v>0</v>
      </c>
      <c r="AF2147" s="186" t="str">
        <f>IF(AND(COUNTIFS($J$18:J2147,J2147)=1,AE2147=1),1,"")</f>
        <v/>
      </c>
      <c r="AG2147" s="186" t="str">
        <f>IF(C2147="","",IF(AND(COUNTIFS($J$18:J2147,J2147)=1,C2147&lt;&gt;""),1,""))</f>
        <v/>
      </c>
      <c r="AH2147" s="186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214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40</v>
      </c>
      <c r="B2148" s="179">
        <v>2022</v>
      </c>
      <c r="C2148" s="179">
        <v>1</v>
      </c>
      <c r="D2148" s="39" t="str">
        <f t="shared" si="528"/>
        <v>Q4</v>
      </c>
      <c r="E2148" s="13" t="s">
        <v>41</v>
      </c>
      <c r="F2148" s="179">
        <v>2022</v>
      </c>
      <c r="G2148" s="179">
        <v>5</v>
      </c>
      <c r="H2148" s="191"/>
      <c r="I2148" s="39" t="str">
        <f t="shared" si="529"/>
        <v>Q1</v>
      </c>
      <c r="J2148" s="191" t="s">
        <v>2071</v>
      </c>
      <c r="K2148" s="191" t="s">
        <v>2072</v>
      </c>
      <c r="L2148" s="17" t="s">
        <v>54</v>
      </c>
      <c r="M2148" s="13" t="s">
        <v>46</v>
      </c>
      <c r="N2148" s="13">
        <v>1</v>
      </c>
      <c r="O2148" s="13"/>
      <c r="P2148" s="39" t="str">
        <f t="shared" si="530"/>
        <v>MAIN UNIT</v>
      </c>
      <c r="Q2148" s="13" t="s">
        <v>936</v>
      </c>
      <c r="R2148" s="13" t="s">
        <v>48</v>
      </c>
      <c r="S2148" s="13" t="s">
        <v>37</v>
      </c>
      <c r="T2148" s="13" t="s">
        <v>74</v>
      </c>
      <c r="U2148" s="13" t="s">
        <v>57</v>
      </c>
      <c r="V2148" s="13" t="s">
        <v>80</v>
      </c>
      <c r="W2148" s="13" t="s">
        <v>50</v>
      </c>
      <c r="X2148" s="192">
        <v>495000</v>
      </c>
      <c r="Y2148" s="196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85">
        <f t="shared" si="533"/>
        <v>98151.27212389381</v>
      </c>
      <c r="AD2148" s="141">
        <v>0.1875</v>
      </c>
      <c r="AE2148" s="186">
        <f t="shared" si="534"/>
        <v>1</v>
      </c>
      <c r="AF2148" s="186">
        <f>IF(AND(COUNTIFS($J$18:J2148,J2148)=1,AE2148=1),1,"")</f>
        <v>1</v>
      </c>
      <c r="AG2148" s="186">
        <f>IF(C2148="","",IF(AND(COUNTIFS($J$18:J2148,J2148)=1,C2148&lt;&gt;""),1,""))</f>
        <v>1</v>
      </c>
      <c r="AH2148" s="186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214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40</v>
      </c>
      <c r="B2149" s="179">
        <v>2022</v>
      </c>
      <c r="C2149" s="179">
        <v>1</v>
      </c>
      <c r="D2149" s="39" t="str">
        <f t="shared" si="528"/>
        <v>Q4</v>
      </c>
      <c r="E2149" s="13" t="s">
        <v>41</v>
      </c>
      <c r="F2149" s="179">
        <v>2022</v>
      </c>
      <c r="G2149" s="179">
        <v>5</v>
      </c>
      <c r="H2149" s="191"/>
      <c r="I2149" s="39" t="str">
        <f t="shared" si="529"/>
        <v>Q1</v>
      </c>
      <c r="J2149" s="191" t="s">
        <v>2071</v>
      </c>
      <c r="K2149" s="191" t="s">
        <v>2072</v>
      </c>
      <c r="L2149" s="17" t="s">
        <v>78</v>
      </c>
      <c r="M2149" s="13" t="s">
        <v>46</v>
      </c>
      <c r="N2149" s="13">
        <v>1</v>
      </c>
      <c r="O2149" s="13"/>
      <c r="P2149" s="39" t="str">
        <f t="shared" si="530"/>
        <v>MAIN UNIT</v>
      </c>
      <c r="Q2149" s="13" t="s">
        <v>936</v>
      </c>
      <c r="R2149" s="13" t="s">
        <v>48</v>
      </c>
      <c r="S2149" s="13" t="s">
        <v>37</v>
      </c>
      <c r="T2149" s="13" t="s">
        <v>74</v>
      </c>
      <c r="U2149" s="13" t="s">
        <v>57</v>
      </c>
      <c r="V2149" s="13" t="s">
        <v>80</v>
      </c>
      <c r="W2149" s="13" t="s">
        <v>50</v>
      </c>
      <c r="X2149" s="192">
        <v>955900</v>
      </c>
      <c r="Y2149" s="196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85">
        <f t="shared" si="533"/>
        <v>189541.01216814161</v>
      </c>
      <c r="AD2149" s="141">
        <v>0.1875</v>
      </c>
      <c r="AE2149" s="186">
        <f t="shared" si="534"/>
        <v>1</v>
      </c>
      <c r="AF2149" s="186" t="str">
        <f>IF(AND(COUNTIFS($J$18:J2149,J2149)=1,AE2149=1),1,"")</f>
        <v/>
      </c>
      <c r="AG2149" s="186" t="str">
        <f>IF(C2149="","",IF(AND(COUNTIFS($J$18:J2149,J2149)=1,C2149&lt;&gt;""),1,""))</f>
        <v/>
      </c>
      <c r="AH2149" s="186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214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40</v>
      </c>
      <c r="B2150" s="179">
        <v>2022</v>
      </c>
      <c r="C2150" s="179">
        <v>2</v>
      </c>
      <c r="D2150" s="39" t="str">
        <f t="shared" si="528"/>
        <v>Q4</v>
      </c>
      <c r="E2150" s="13" t="s">
        <v>41</v>
      </c>
      <c r="F2150" s="179">
        <v>2022</v>
      </c>
      <c r="G2150" s="179">
        <v>5</v>
      </c>
      <c r="H2150" s="191"/>
      <c r="I2150" s="39" t="str">
        <f t="shared" si="529"/>
        <v>Q1</v>
      </c>
      <c r="J2150" s="191" t="s">
        <v>2073</v>
      </c>
      <c r="K2150" s="191" t="s">
        <v>2074</v>
      </c>
      <c r="L2150" s="17" t="s">
        <v>54</v>
      </c>
      <c r="M2150" s="13" t="s">
        <v>46</v>
      </c>
      <c r="N2150" s="13">
        <v>1</v>
      </c>
      <c r="O2150" s="13"/>
      <c r="P2150" s="39" t="str">
        <f t="shared" si="530"/>
        <v>MAIN UNIT</v>
      </c>
      <c r="Q2150" s="13" t="s">
        <v>1841</v>
      </c>
      <c r="R2150" s="13" t="s">
        <v>2047</v>
      </c>
      <c r="S2150" s="13" t="s">
        <v>2075</v>
      </c>
      <c r="T2150" s="13" t="s">
        <v>64</v>
      </c>
      <c r="U2150" s="13" t="s">
        <v>65</v>
      </c>
      <c r="V2150" s="13" t="s">
        <v>1220</v>
      </c>
      <c r="W2150" s="13" t="s">
        <v>1254</v>
      </c>
      <c r="X2150" s="192">
        <v>9000000</v>
      </c>
      <c r="Y2150" s="196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85">
        <f t="shared" si="533"/>
        <v>92014.56</v>
      </c>
      <c r="AD2150" s="141">
        <v>0.1628</v>
      </c>
      <c r="AE2150" s="186">
        <f t="shared" si="534"/>
        <v>0</v>
      </c>
      <c r="AF2150" s="186" t="str">
        <f>IF(AND(COUNTIFS($J$18:J2150,J2150)=1,AE2150=1),1,"")</f>
        <v/>
      </c>
      <c r="AG2150" s="186">
        <f>IF(C2150="","",IF(AND(COUNTIFS($J$18:J2150,J2150)=1,C2150&lt;&gt;""),1,""))</f>
        <v>1</v>
      </c>
      <c r="AH2150" s="186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214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40</v>
      </c>
      <c r="B2151" s="179">
        <v>2022</v>
      </c>
      <c r="C2151" s="179">
        <v>2</v>
      </c>
      <c r="D2151" s="39" t="str">
        <f t="shared" si="528"/>
        <v>Q4</v>
      </c>
      <c r="E2151" s="13" t="s">
        <v>41</v>
      </c>
      <c r="F2151" s="179">
        <v>2022</v>
      </c>
      <c r="G2151" s="179">
        <v>5</v>
      </c>
      <c r="H2151" s="191"/>
      <c r="I2151" s="39" t="str">
        <f t="shared" si="529"/>
        <v>Q1</v>
      </c>
      <c r="J2151" s="191" t="s">
        <v>2073</v>
      </c>
      <c r="K2151" s="191" t="s">
        <v>2074</v>
      </c>
      <c r="L2151" s="17" t="s">
        <v>54</v>
      </c>
      <c r="M2151" s="13" t="s">
        <v>46</v>
      </c>
      <c r="N2151" s="13">
        <v>1</v>
      </c>
      <c r="O2151" s="13"/>
      <c r="P2151" s="39" t="str">
        <f t="shared" si="530"/>
        <v>MAIN UNIT</v>
      </c>
      <c r="Q2151" s="13" t="s">
        <v>1841</v>
      </c>
      <c r="R2151" s="13" t="s">
        <v>2047</v>
      </c>
      <c r="S2151" s="13" t="s">
        <v>2075</v>
      </c>
      <c r="T2151" s="13" t="s">
        <v>64</v>
      </c>
      <c r="U2151" s="13" t="s">
        <v>65</v>
      </c>
      <c r="V2151" s="13" t="s">
        <v>1220</v>
      </c>
      <c r="W2151" s="13" t="s">
        <v>1254</v>
      </c>
      <c r="X2151" s="192">
        <v>9000000</v>
      </c>
      <c r="Y2151" s="196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85">
        <f t="shared" si="533"/>
        <v>92014.56</v>
      </c>
      <c r="AD2151" s="141">
        <v>0.1628</v>
      </c>
      <c r="AE2151" s="186">
        <f t="shared" si="534"/>
        <v>0</v>
      </c>
      <c r="AF2151" s="186" t="str">
        <f>IF(AND(COUNTIFS($J$18:J2151,J2151)=1,AE2151=1),1,"")</f>
        <v/>
      </c>
      <c r="AG2151" s="186" t="str">
        <f>IF(C2151="","",IF(AND(COUNTIFS($J$18:J2151,J2151)=1,C2151&lt;&gt;""),1,""))</f>
        <v/>
      </c>
      <c r="AH2151" s="186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214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40</v>
      </c>
      <c r="B2152" s="179">
        <v>2022</v>
      </c>
      <c r="C2152" s="179">
        <v>2</v>
      </c>
      <c r="D2152" s="39" t="str">
        <f t="shared" si="528"/>
        <v>Q4</v>
      </c>
      <c r="E2152" s="13" t="s">
        <v>41</v>
      </c>
      <c r="F2152" s="179">
        <v>2022</v>
      </c>
      <c r="G2152" s="179">
        <v>5</v>
      </c>
      <c r="H2152" s="191"/>
      <c r="I2152" s="39" t="str">
        <f t="shared" si="529"/>
        <v>Q1</v>
      </c>
      <c r="J2152" s="191" t="s">
        <v>2076</v>
      </c>
      <c r="K2152" s="191" t="s">
        <v>1313</v>
      </c>
      <c r="L2152" s="17" t="s">
        <v>54</v>
      </c>
      <c r="M2152" s="13" t="s">
        <v>46</v>
      </c>
      <c r="N2152" s="13">
        <v>1</v>
      </c>
      <c r="O2152" s="13"/>
      <c r="P2152" s="39" t="str">
        <f t="shared" si="530"/>
        <v>MAIN UNIT</v>
      </c>
      <c r="Q2152" s="13" t="s">
        <v>47</v>
      </c>
      <c r="R2152" s="13" t="s">
        <v>2047</v>
      </c>
      <c r="S2152" s="13" t="s">
        <v>37</v>
      </c>
      <c r="T2152" s="13" t="s">
        <v>74</v>
      </c>
      <c r="U2152" s="13" t="s">
        <v>57</v>
      </c>
      <c r="V2152" s="13" t="s">
        <v>1314</v>
      </c>
      <c r="W2152" s="13" t="s">
        <v>50</v>
      </c>
      <c r="X2152" s="192">
        <v>561000</v>
      </c>
      <c r="Y2152" s="196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85">
        <f t="shared" si="533"/>
        <v>97177.6115044248</v>
      </c>
      <c r="AD2152" s="141">
        <v>0.1638</v>
      </c>
      <c r="AE2152" s="186">
        <f t="shared" si="534"/>
        <v>0</v>
      </c>
      <c r="AF2152" s="186" t="str">
        <f>IF(AND(COUNTIFS($J$18:J2152,J2152)=1,AE2152=1),1,"")</f>
        <v/>
      </c>
      <c r="AG2152" s="186">
        <f>IF(C2152="","",IF(AND(COUNTIFS($J$18:J2152,J2152)=1,C2152&lt;&gt;""),1,""))</f>
        <v>1</v>
      </c>
      <c r="AH2152" s="186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214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40</v>
      </c>
      <c r="B2153" s="179">
        <v>2022</v>
      </c>
      <c r="C2153" s="179">
        <v>2</v>
      </c>
      <c r="D2153" s="39" t="str">
        <f t="shared" si="528"/>
        <v>Q4</v>
      </c>
      <c r="E2153" s="13" t="s">
        <v>41</v>
      </c>
      <c r="F2153" s="179">
        <v>2022</v>
      </c>
      <c r="G2153" s="179">
        <v>5</v>
      </c>
      <c r="H2153" s="191"/>
      <c r="I2153" s="39" t="str">
        <f t="shared" si="529"/>
        <v>Q1</v>
      </c>
      <c r="J2153" s="191" t="s">
        <v>2077</v>
      </c>
      <c r="K2153" s="191" t="s">
        <v>1504</v>
      </c>
      <c r="L2153" s="17" t="s">
        <v>1214</v>
      </c>
      <c r="M2153" s="13" t="s">
        <v>46</v>
      </c>
      <c r="N2153" s="13">
        <v>1</v>
      </c>
      <c r="O2153" s="13"/>
      <c r="P2153" s="39" t="str">
        <f t="shared" si="530"/>
        <v>MAIN UNIT</v>
      </c>
      <c r="Q2153" s="13" t="s">
        <v>47</v>
      </c>
      <c r="R2153" s="13" t="s">
        <v>48</v>
      </c>
      <c r="S2153" s="13" t="s">
        <v>36</v>
      </c>
      <c r="T2153" s="13" t="s">
        <v>64</v>
      </c>
      <c r="U2153" s="13" t="s">
        <v>65</v>
      </c>
      <c r="V2153" s="13" t="s">
        <v>118</v>
      </c>
      <c r="W2153" s="13" t="s">
        <v>95</v>
      </c>
      <c r="X2153" s="192">
        <v>18000000</v>
      </c>
      <c r="Y2153" s="196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85">
        <f t="shared" si="533"/>
        <v>193298.40000000002</v>
      </c>
      <c r="AD2153" s="141">
        <v>0.17100000000000001</v>
      </c>
      <c r="AE2153" s="186">
        <f t="shared" si="534"/>
        <v>0</v>
      </c>
      <c r="AF2153" s="186" t="str">
        <f>IF(AND(COUNTIFS($J$18:J2153,J2153)=1,AE2153=1),1,"")</f>
        <v/>
      </c>
      <c r="AG2153" s="186">
        <f>IF(C2153="","",IF(AND(COUNTIFS($J$18:J2153,J2153)=1,C2153&lt;&gt;""),1,""))</f>
        <v>1</v>
      </c>
      <c r="AH2153" s="186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214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40</v>
      </c>
      <c r="B2154" s="179">
        <v>2022</v>
      </c>
      <c r="C2154" s="179">
        <v>2</v>
      </c>
      <c r="D2154" s="39" t="str">
        <f t="shared" si="528"/>
        <v>Q4</v>
      </c>
      <c r="E2154" s="13" t="s">
        <v>41</v>
      </c>
      <c r="F2154" s="179">
        <v>2022</v>
      </c>
      <c r="G2154" s="179">
        <v>5</v>
      </c>
      <c r="H2154" s="191"/>
      <c r="I2154" s="39" t="str">
        <f t="shared" si="529"/>
        <v>Q1</v>
      </c>
      <c r="J2154" s="191" t="s">
        <v>2077</v>
      </c>
      <c r="K2154" s="191" t="s">
        <v>1504</v>
      </c>
      <c r="L2154" s="17" t="s">
        <v>1214</v>
      </c>
      <c r="M2154" s="13" t="s">
        <v>46</v>
      </c>
      <c r="N2154" s="13">
        <v>1</v>
      </c>
      <c r="O2154" s="13"/>
      <c r="P2154" s="39" t="str">
        <f t="shared" si="530"/>
        <v>MAIN UNIT</v>
      </c>
      <c r="Q2154" s="13" t="s">
        <v>47</v>
      </c>
      <c r="R2154" s="13" t="s">
        <v>48</v>
      </c>
      <c r="S2154" s="13" t="s">
        <v>36</v>
      </c>
      <c r="T2154" s="13" t="s">
        <v>64</v>
      </c>
      <c r="U2154" s="13" t="s">
        <v>65</v>
      </c>
      <c r="V2154" s="13" t="s">
        <v>118</v>
      </c>
      <c r="W2154" s="13" t="s">
        <v>95</v>
      </c>
      <c r="X2154" s="192">
        <v>18000000</v>
      </c>
      <c r="Y2154" s="196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85">
        <f t="shared" si="533"/>
        <v>193298.40000000002</v>
      </c>
      <c r="AD2154" s="141">
        <v>0.17100000000000001</v>
      </c>
      <c r="AE2154" s="186">
        <f t="shared" si="534"/>
        <v>0</v>
      </c>
      <c r="AF2154" s="186" t="str">
        <f>IF(AND(COUNTIFS($J$18:J2154,J2154)=1,AE2154=1),1,"")</f>
        <v/>
      </c>
      <c r="AG2154" s="186" t="str">
        <f>IF(C2154="","",IF(AND(COUNTIFS($J$18:J2154,J2154)=1,C2154&lt;&gt;""),1,""))</f>
        <v/>
      </c>
      <c r="AH2154" s="186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214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40</v>
      </c>
      <c r="B2155" s="179">
        <v>2022</v>
      </c>
      <c r="C2155" s="179">
        <v>2</v>
      </c>
      <c r="D2155" s="39" t="str">
        <f t="shared" si="528"/>
        <v>Q4</v>
      </c>
      <c r="E2155" s="13" t="s">
        <v>41</v>
      </c>
      <c r="F2155" s="179">
        <v>2022</v>
      </c>
      <c r="G2155" s="179">
        <v>5</v>
      </c>
      <c r="H2155" s="191"/>
      <c r="I2155" s="39" t="str">
        <f t="shared" si="529"/>
        <v>Q1</v>
      </c>
      <c r="J2155" s="191" t="s">
        <v>2077</v>
      </c>
      <c r="K2155" s="191" t="s">
        <v>1504</v>
      </c>
      <c r="L2155" s="17" t="s">
        <v>1214</v>
      </c>
      <c r="M2155" s="13" t="s">
        <v>46</v>
      </c>
      <c r="N2155" s="13">
        <v>1</v>
      </c>
      <c r="O2155" s="13"/>
      <c r="P2155" s="39" t="str">
        <f t="shared" si="530"/>
        <v>MAIN UNIT</v>
      </c>
      <c r="Q2155" s="13" t="s">
        <v>47</v>
      </c>
      <c r="R2155" s="13" t="s">
        <v>48</v>
      </c>
      <c r="S2155" s="13" t="s">
        <v>36</v>
      </c>
      <c r="T2155" s="13" t="s">
        <v>64</v>
      </c>
      <c r="U2155" s="13" t="s">
        <v>65</v>
      </c>
      <c r="V2155" s="13" t="s">
        <v>118</v>
      </c>
      <c r="W2155" s="13" t="s">
        <v>95</v>
      </c>
      <c r="X2155" s="192">
        <v>18000000</v>
      </c>
      <c r="Y2155" s="196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85">
        <f t="shared" si="533"/>
        <v>193298.40000000002</v>
      </c>
      <c r="AD2155" s="141">
        <v>0.17100000000000001</v>
      </c>
      <c r="AE2155" s="186">
        <f t="shared" si="534"/>
        <v>0</v>
      </c>
      <c r="AF2155" s="186" t="str">
        <f>IF(AND(COUNTIFS($J$18:J2155,J2155)=1,AE2155=1),1,"")</f>
        <v/>
      </c>
      <c r="AG2155" s="186" t="str">
        <f>IF(C2155="","",IF(AND(COUNTIFS($J$18:J2155,J2155)=1,C2155&lt;&gt;""),1,""))</f>
        <v/>
      </c>
      <c r="AH2155" s="186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214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40</v>
      </c>
      <c r="B2156" s="179">
        <v>2022</v>
      </c>
      <c r="C2156" s="179">
        <v>2</v>
      </c>
      <c r="D2156" s="39" t="str">
        <f t="shared" si="528"/>
        <v>Q4</v>
      </c>
      <c r="E2156" s="13" t="s">
        <v>41</v>
      </c>
      <c r="F2156" s="179">
        <v>2022</v>
      </c>
      <c r="G2156" s="179">
        <v>5</v>
      </c>
      <c r="H2156" s="191"/>
      <c r="I2156" s="39" t="str">
        <f t="shared" si="529"/>
        <v>Q1</v>
      </c>
      <c r="J2156" s="191" t="s">
        <v>2077</v>
      </c>
      <c r="K2156" s="191" t="s">
        <v>1504</v>
      </c>
      <c r="L2156" s="17" t="s">
        <v>78</v>
      </c>
      <c r="M2156" s="13" t="s">
        <v>46</v>
      </c>
      <c r="N2156" s="13">
        <v>1</v>
      </c>
      <c r="O2156" s="13"/>
      <c r="P2156" s="39" t="str">
        <f t="shared" si="530"/>
        <v>MAIN UNIT</v>
      </c>
      <c r="Q2156" s="13" t="s">
        <v>47</v>
      </c>
      <c r="R2156" s="13" t="s">
        <v>48</v>
      </c>
      <c r="S2156" s="13" t="s">
        <v>36</v>
      </c>
      <c r="T2156" s="13" t="s">
        <v>64</v>
      </c>
      <c r="U2156" s="13" t="s">
        <v>65</v>
      </c>
      <c r="V2156" s="13" t="s">
        <v>118</v>
      </c>
      <c r="W2156" s="13" t="s">
        <v>95</v>
      </c>
      <c r="X2156" s="192">
        <v>16000000</v>
      </c>
      <c r="Y2156" s="196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85">
        <f t="shared" si="533"/>
        <v>171820.79999999999</v>
      </c>
      <c r="AD2156" s="141">
        <v>0.17100000000000001</v>
      </c>
      <c r="AE2156" s="186">
        <f t="shared" si="534"/>
        <v>0</v>
      </c>
      <c r="AF2156" s="186" t="str">
        <f>IF(AND(COUNTIFS($J$18:J2156,J2156)=1,AE2156=1),1,"")</f>
        <v/>
      </c>
      <c r="AG2156" s="186" t="str">
        <f>IF(C2156="","",IF(AND(COUNTIFS($J$18:J2156,J2156)=1,C2156&lt;&gt;""),1,""))</f>
        <v/>
      </c>
      <c r="AH2156" s="186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214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40</v>
      </c>
      <c r="B2157" s="179">
        <v>2022</v>
      </c>
      <c r="C2157" s="179">
        <v>2</v>
      </c>
      <c r="D2157" s="39" t="str">
        <f t="shared" si="528"/>
        <v>Q4</v>
      </c>
      <c r="E2157" s="13" t="s">
        <v>41</v>
      </c>
      <c r="F2157" s="179">
        <v>2022</v>
      </c>
      <c r="G2157" s="179">
        <v>5</v>
      </c>
      <c r="H2157" s="191"/>
      <c r="I2157" s="39" t="str">
        <f t="shared" si="529"/>
        <v>Q1</v>
      </c>
      <c r="J2157" s="191" t="s">
        <v>2077</v>
      </c>
      <c r="K2157" s="191" t="s">
        <v>1504</v>
      </c>
      <c r="L2157" s="17" t="s">
        <v>78</v>
      </c>
      <c r="M2157" s="13" t="s">
        <v>46</v>
      </c>
      <c r="N2157" s="13">
        <v>1</v>
      </c>
      <c r="O2157" s="13"/>
      <c r="P2157" s="39" t="str">
        <f t="shared" si="530"/>
        <v>MAIN UNIT</v>
      </c>
      <c r="Q2157" s="13" t="s">
        <v>47</v>
      </c>
      <c r="R2157" s="13" t="s">
        <v>48</v>
      </c>
      <c r="S2157" s="13" t="s">
        <v>36</v>
      </c>
      <c r="T2157" s="13" t="s">
        <v>64</v>
      </c>
      <c r="U2157" s="13" t="s">
        <v>65</v>
      </c>
      <c r="V2157" s="13" t="s">
        <v>118</v>
      </c>
      <c r="W2157" s="13" t="s">
        <v>95</v>
      </c>
      <c r="X2157" s="192">
        <v>16000000</v>
      </c>
      <c r="Y2157" s="196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85">
        <f t="shared" si="533"/>
        <v>171820.79999999999</v>
      </c>
      <c r="AD2157" s="141">
        <v>0.17100000000000001</v>
      </c>
      <c r="AE2157" s="186">
        <f t="shared" si="534"/>
        <v>0</v>
      </c>
      <c r="AF2157" s="186" t="str">
        <f>IF(AND(COUNTIFS($J$18:J2157,J2157)=1,AE2157=1),1,"")</f>
        <v/>
      </c>
      <c r="AG2157" s="186" t="str">
        <f>IF(C2157="","",IF(AND(COUNTIFS($J$18:J2157,J2157)=1,C2157&lt;&gt;""),1,""))</f>
        <v/>
      </c>
      <c r="AH2157" s="186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214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40</v>
      </c>
      <c r="B2158" s="179">
        <v>2022</v>
      </c>
      <c r="C2158" s="179">
        <v>2</v>
      </c>
      <c r="D2158" s="39" t="str">
        <f t="shared" si="528"/>
        <v>Q4</v>
      </c>
      <c r="E2158" s="13" t="s">
        <v>41</v>
      </c>
      <c r="F2158" s="179">
        <v>2022</v>
      </c>
      <c r="G2158" s="179">
        <v>5</v>
      </c>
      <c r="H2158" s="191"/>
      <c r="I2158" s="39" t="str">
        <f t="shared" si="529"/>
        <v>Q1</v>
      </c>
      <c r="J2158" s="191" t="s">
        <v>2077</v>
      </c>
      <c r="K2158" s="191" t="s">
        <v>1504</v>
      </c>
      <c r="L2158" s="17" t="s">
        <v>54</v>
      </c>
      <c r="M2158" s="13" t="s">
        <v>46</v>
      </c>
      <c r="N2158" s="13">
        <v>1</v>
      </c>
      <c r="O2158" s="13"/>
      <c r="P2158" s="39" t="str">
        <f t="shared" si="530"/>
        <v>MAIN UNIT</v>
      </c>
      <c r="Q2158" s="13" t="s">
        <v>47</v>
      </c>
      <c r="R2158" s="13" t="s">
        <v>48</v>
      </c>
      <c r="S2158" s="13" t="s">
        <v>36</v>
      </c>
      <c r="T2158" s="13" t="s">
        <v>64</v>
      </c>
      <c r="U2158" s="13" t="s">
        <v>65</v>
      </c>
      <c r="V2158" s="13" t="s">
        <v>118</v>
      </c>
      <c r="W2158" s="13" t="s">
        <v>95</v>
      </c>
      <c r="X2158" s="192">
        <v>11000000</v>
      </c>
      <c r="Y2158" s="196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85">
        <f t="shared" si="533"/>
        <v>118126.8</v>
      </c>
      <c r="AD2158" s="141">
        <v>0.17100000000000001</v>
      </c>
      <c r="AE2158" s="186">
        <f t="shared" si="534"/>
        <v>0</v>
      </c>
      <c r="AF2158" s="186" t="str">
        <f>IF(AND(COUNTIFS($J$18:J2158,J2158)=1,AE2158=1),1,"")</f>
        <v/>
      </c>
      <c r="AG2158" s="186" t="str">
        <f>IF(C2158="","",IF(AND(COUNTIFS($J$18:J2158,J2158)=1,C2158&lt;&gt;""),1,""))</f>
        <v/>
      </c>
      <c r="AH2158" s="186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214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40</v>
      </c>
      <c r="B2159" s="179">
        <v>2022</v>
      </c>
      <c r="C2159" s="179">
        <v>2</v>
      </c>
      <c r="D2159" s="39" t="str">
        <f t="shared" si="528"/>
        <v>Q4</v>
      </c>
      <c r="E2159" s="13" t="s">
        <v>41</v>
      </c>
      <c r="F2159" s="179">
        <v>2022</v>
      </c>
      <c r="G2159" s="179">
        <v>5</v>
      </c>
      <c r="H2159" s="191"/>
      <c r="I2159" s="39" t="str">
        <f t="shared" si="529"/>
        <v>Q1</v>
      </c>
      <c r="J2159" s="191" t="s">
        <v>2077</v>
      </c>
      <c r="K2159" s="191" t="s">
        <v>1504</v>
      </c>
      <c r="L2159" s="17" t="s">
        <v>54</v>
      </c>
      <c r="M2159" s="13" t="s">
        <v>46</v>
      </c>
      <c r="N2159" s="13">
        <v>1</v>
      </c>
      <c r="O2159" s="13"/>
      <c r="P2159" s="39" t="str">
        <f t="shared" si="530"/>
        <v>MAIN UNIT</v>
      </c>
      <c r="Q2159" s="13" t="s">
        <v>47</v>
      </c>
      <c r="R2159" s="13" t="s">
        <v>48</v>
      </c>
      <c r="S2159" s="13" t="s">
        <v>36</v>
      </c>
      <c r="T2159" s="13" t="s">
        <v>64</v>
      </c>
      <c r="U2159" s="13" t="s">
        <v>65</v>
      </c>
      <c r="V2159" s="13" t="s">
        <v>118</v>
      </c>
      <c r="W2159" s="13" t="s">
        <v>95</v>
      </c>
      <c r="X2159" s="192">
        <v>11000000</v>
      </c>
      <c r="Y2159" s="196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85">
        <f t="shared" si="533"/>
        <v>118126.8</v>
      </c>
      <c r="AD2159" s="141">
        <v>0.17100000000000001</v>
      </c>
      <c r="AE2159" s="186">
        <f t="shared" si="534"/>
        <v>0</v>
      </c>
      <c r="AF2159" s="186" t="str">
        <f>IF(AND(COUNTIFS($J$18:J2159,J2159)=1,AE2159=1),1,"")</f>
        <v/>
      </c>
      <c r="AG2159" s="186" t="str">
        <f>IF(C2159="","",IF(AND(COUNTIFS($J$18:J2159,J2159)=1,C2159&lt;&gt;""),1,""))</f>
        <v/>
      </c>
      <c r="AH2159" s="186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214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40</v>
      </c>
      <c r="B2160" s="179">
        <v>2022</v>
      </c>
      <c r="C2160" s="179">
        <v>2</v>
      </c>
      <c r="D2160" s="39" t="str">
        <f t="shared" si="528"/>
        <v>Q4</v>
      </c>
      <c r="E2160" s="13" t="s">
        <v>41</v>
      </c>
      <c r="F2160" s="179">
        <v>2022</v>
      </c>
      <c r="G2160" s="179">
        <v>5</v>
      </c>
      <c r="H2160" s="191"/>
      <c r="I2160" s="39" t="str">
        <f t="shared" si="529"/>
        <v>Q1</v>
      </c>
      <c r="J2160" s="191" t="s">
        <v>2077</v>
      </c>
      <c r="K2160" s="191" t="s">
        <v>1504</v>
      </c>
      <c r="L2160" s="17" t="s">
        <v>54</v>
      </c>
      <c r="M2160" s="13" t="s">
        <v>46</v>
      </c>
      <c r="N2160" s="13">
        <v>1</v>
      </c>
      <c r="O2160" s="13"/>
      <c r="P2160" s="39" t="str">
        <f t="shared" si="530"/>
        <v>MAIN UNIT</v>
      </c>
      <c r="Q2160" s="13" t="s">
        <v>47</v>
      </c>
      <c r="R2160" s="13" t="s">
        <v>48</v>
      </c>
      <c r="S2160" s="13" t="s">
        <v>36</v>
      </c>
      <c r="T2160" s="13" t="s">
        <v>64</v>
      </c>
      <c r="U2160" s="13" t="s">
        <v>65</v>
      </c>
      <c r="V2160" s="13" t="s">
        <v>118</v>
      </c>
      <c r="W2160" s="13" t="s">
        <v>95</v>
      </c>
      <c r="X2160" s="192">
        <v>11000000</v>
      </c>
      <c r="Y2160" s="196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85">
        <f t="shared" si="533"/>
        <v>118126.8</v>
      </c>
      <c r="AD2160" s="141">
        <v>0.17100000000000001</v>
      </c>
      <c r="AE2160" s="186">
        <f t="shared" si="534"/>
        <v>0</v>
      </c>
      <c r="AF2160" s="186" t="str">
        <f>IF(AND(COUNTIFS($J$18:J2160,J2160)=1,AE2160=1),1,"")</f>
        <v/>
      </c>
      <c r="AG2160" s="186" t="str">
        <f>IF(C2160="","",IF(AND(COUNTIFS($J$18:J2160,J2160)=1,C2160&lt;&gt;""),1,""))</f>
        <v/>
      </c>
      <c r="AH2160" s="186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214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40</v>
      </c>
      <c r="B2161" s="179">
        <v>2022</v>
      </c>
      <c r="C2161" s="179">
        <v>2</v>
      </c>
      <c r="D2161" s="39" t="str">
        <f t="shared" si="528"/>
        <v>Q4</v>
      </c>
      <c r="E2161" s="13" t="s">
        <v>41</v>
      </c>
      <c r="F2161" s="179">
        <v>2022</v>
      </c>
      <c r="G2161" s="179">
        <v>5</v>
      </c>
      <c r="H2161" s="191"/>
      <c r="I2161" s="39" t="str">
        <f t="shared" si="529"/>
        <v>Q1</v>
      </c>
      <c r="J2161" s="191" t="s">
        <v>2077</v>
      </c>
      <c r="K2161" s="191" t="s">
        <v>1504</v>
      </c>
      <c r="L2161" s="17" t="s">
        <v>54</v>
      </c>
      <c r="M2161" s="13" t="s">
        <v>46</v>
      </c>
      <c r="N2161" s="13">
        <v>1</v>
      </c>
      <c r="O2161" s="13"/>
      <c r="P2161" s="39" t="str">
        <f t="shared" si="530"/>
        <v>MAIN UNIT</v>
      </c>
      <c r="Q2161" s="13" t="s">
        <v>47</v>
      </c>
      <c r="R2161" s="13" t="s">
        <v>48</v>
      </c>
      <c r="S2161" s="13" t="s">
        <v>36</v>
      </c>
      <c r="T2161" s="13" t="s">
        <v>64</v>
      </c>
      <c r="U2161" s="13" t="s">
        <v>65</v>
      </c>
      <c r="V2161" s="13" t="s">
        <v>118</v>
      </c>
      <c r="W2161" s="13" t="s">
        <v>95</v>
      </c>
      <c r="X2161" s="192">
        <v>11000000</v>
      </c>
      <c r="Y2161" s="196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85">
        <f t="shared" si="533"/>
        <v>118126.8</v>
      </c>
      <c r="AD2161" s="141">
        <v>0.17100000000000001</v>
      </c>
      <c r="AE2161" s="186">
        <f t="shared" si="534"/>
        <v>0</v>
      </c>
      <c r="AF2161" s="186" t="str">
        <f>IF(AND(COUNTIFS($J$18:J2161,J2161)=1,AE2161=1),1,"")</f>
        <v/>
      </c>
      <c r="AG2161" s="186" t="str">
        <f>IF(C2161="","",IF(AND(COUNTIFS($J$18:J2161,J2161)=1,C2161&lt;&gt;""),1,""))</f>
        <v/>
      </c>
      <c r="AH2161" s="186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214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40</v>
      </c>
      <c r="B2162" s="179">
        <v>2022</v>
      </c>
      <c r="C2162" s="179">
        <v>2</v>
      </c>
      <c r="D2162" s="39" t="str">
        <f t="shared" si="528"/>
        <v>Q4</v>
      </c>
      <c r="E2162" s="13" t="s">
        <v>41</v>
      </c>
      <c r="F2162" s="179">
        <v>2022</v>
      </c>
      <c r="G2162" s="179">
        <v>5</v>
      </c>
      <c r="H2162" s="191"/>
      <c r="I2162" s="39" t="str">
        <f t="shared" si="529"/>
        <v>Q1</v>
      </c>
      <c r="J2162" s="191" t="s">
        <v>2077</v>
      </c>
      <c r="K2162" s="191" t="s">
        <v>1504</v>
      </c>
      <c r="L2162" s="17" t="s">
        <v>54</v>
      </c>
      <c r="M2162" s="13" t="s">
        <v>46</v>
      </c>
      <c r="N2162" s="13">
        <v>1</v>
      </c>
      <c r="O2162" s="13"/>
      <c r="P2162" s="39" t="str">
        <f t="shared" si="530"/>
        <v>MAIN UNIT</v>
      </c>
      <c r="Q2162" s="13" t="s">
        <v>47</v>
      </c>
      <c r="R2162" s="13" t="s">
        <v>48</v>
      </c>
      <c r="S2162" s="13" t="s">
        <v>36</v>
      </c>
      <c r="T2162" s="13" t="s">
        <v>64</v>
      </c>
      <c r="U2162" s="13" t="s">
        <v>65</v>
      </c>
      <c r="V2162" s="13" t="s">
        <v>118</v>
      </c>
      <c r="W2162" s="13" t="s">
        <v>95</v>
      </c>
      <c r="X2162" s="192">
        <v>11000000</v>
      </c>
      <c r="Y2162" s="196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85">
        <f t="shared" si="533"/>
        <v>118126.8</v>
      </c>
      <c r="AD2162" s="141">
        <v>0.17100000000000001</v>
      </c>
      <c r="AE2162" s="186">
        <f t="shared" si="534"/>
        <v>0</v>
      </c>
      <c r="AF2162" s="186" t="str">
        <f>IF(AND(COUNTIFS($J$18:J2162,J2162)=1,AE2162=1),1,"")</f>
        <v/>
      </c>
      <c r="AG2162" s="186" t="str">
        <f>IF(C2162="","",IF(AND(COUNTIFS($J$18:J2162,J2162)=1,C2162&lt;&gt;""),1,""))</f>
        <v/>
      </c>
      <c r="AH2162" s="186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214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40</v>
      </c>
      <c r="B2163" s="179">
        <v>2022</v>
      </c>
      <c r="C2163" s="179">
        <v>2</v>
      </c>
      <c r="D2163" s="39" t="str">
        <f t="shared" si="528"/>
        <v>Q4</v>
      </c>
      <c r="E2163" s="13" t="s">
        <v>41</v>
      </c>
      <c r="F2163" s="179">
        <v>2022</v>
      </c>
      <c r="G2163" s="179">
        <v>5</v>
      </c>
      <c r="H2163" s="191"/>
      <c r="I2163" s="39" t="str">
        <f t="shared" si="529"/>
        <v>Q1</v>
      </c>
      <c r="J2163" s="191" t="s">
        <v>2078</v>
      </c>
      <c r="K2163" s="191" t="s">
        <v>2079</v>
      </c>
      <c r="L2163" s="17" t="s">
        <v>54</v>
      </c>
      <c r="M2163" s="13" t="s">
        <v>46</v>
      </c>
      <c r="N2163" s="13">
        <v>1</v>
      </c>
      <c r="O2163" s="13"/>
      <c r="P2163" s="39" t="str">
        <f t="shared" si="530"/>
        <v>MAIN UNIT</v>
      </c>
      <c r="Q2163" s="13" t="s">
        <v>55</v>
      </c>
      <c r="R2163" s="13" t="s">
        <v>48</v>
      </c>
      <c r="S2163" s="13" t="s">
        <v>38</v>
      </c>
      <c r="T2163" s="13" t="s">
        <v>2080</v>
      </c>
      <c r="U2163" s="13" t="s">
        <v>136</v>
      </c>
      <c r="V2163" s="13" t="s">
        <v>877</v>
      </c>
      <c r="W2163" s="13" t="s">
        <v>50</v>
      </c>
      <c r="X2163" s="192">
        <v>810000</v>
      </c>
      <c r="Y2163" s="196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85">
        <f t="shared" si="533"/>
        <v>147162.66371681419</v>
      </c>
      <c r="AD2163" s="141">
        <v>0.17180000000000001</v>
      </c>
      <c r="AE2163" s="186">
        <f t="shared" si="534"/>
        <v>1</v>
      </c>
      <c r="AF2163" s="186">
        <f>IF(AND(COUNTIFS($J$18:J2163,J2163)=1,AE2163=1),1,"")</f>
        <v>1</v>
      </c>
      <c r="AG2163" s="186">
        <f>IF(C2163="","",IF(AND(COUNTIFS($J$18:J2163,J2163)=1,C2163&lt;&gt;""),1,""))</f>
        <v>1</v>
      </c>
      <c r="AH2163" s="186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214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40</v>
      </c>
      <c r="B2164" s="179">
        <v>2022</v>
      </c>
      <c r="C2164" s="179">
        <v>3</v>
      </c>
      <c r="D2164" s="39" t="str">
        <f t="shared" si="528"/>
        <v>Q4</v>
      </c>
      <c r="E2164" s="13" t="s">
        <v>41</v>
      </c>
      <c r="F2164" s="179">
        <v>2022</v>
      </c>
      <c r="G2164" s="179">
        <v>5</v>
      </c>
      <c r="H2164" s="191"/>
      <c r="I2164" s="39" t="str">
        <f t="shared" si="529"/>
        <v>Q1</v>
      </c>
      <c r="J2164" s="191" t="s">
        <v>2081</v>
      </c>
      <c r="K2164" s="191" t="s">
        <v>2082</v>
      </c>
      <c r="L2164" s="17" t="s">
        <v>54</v>
      </c>
      <c r="M2164" s="13" t="s">
        <v>46</v>
      </c>
      <c r="N2164" s="13">
        <v>1</v>
      </c>
      <c r="O2164" s="13"/>
      <c r="P2164" s="39" t="str">
        <f t="shared" si="530"/>
        <v>MAIN UNIT</v>
      </c>
      <c r="Q2164" s="13" t="s">
        <v>47</v>
      </c>
      <c r="R2164" s="13" t="s">
        <v>48</v>
      </c>
      <c r="S2164" s="13" t="s">
        <v>38</v>
      </c>
      <c r="T2164" s="13" t="s">
        <v>2080</v>
      </c>
      <c r="U2164" s="13" t="s">
        <v>136</v>
      </c>
      <c r="V2164" s="13" t="s">
        <v>877</v>
      </c>
      <c r="W2164" s="13" t="s">
        <v>50</v>
      </c>
      <c r="X2164" s="192">
        <v>647900</v>
      </c>
      <c r="Y2164" s="196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85">
        <f t="shared" si="533"/>
        <v>96608.770353982298</v>
      </c>
      <c r="AD2164" s="141">
        <v>0.14099999999999999</v>
      </c>
      <c r="AE2164" s="186">
        <f t="shared" si="534"/>
        <v>0</v>
      </c>
      <c r="AF2164" s="186" t="str">
        <f>IF(AND(COUNTIFS($J$18:J2164,J2164)=1,AE2164=1),1,"")</f>
        <v/>
      </c>
      <c r="AG2164" s="186">
        <f>IF(C2164="","",IF(AND(COUNTIFS($J$18:J2164,J2164)=1,C2164&lt;&gt;""),1,""))</f>
        <v>1</v>
      </c>
      <c r="AH2164" s="186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214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40</v>
      </c>
      <c r="B2165" s="179">
        <v>2022</v>
      </c>
      <c r="C2165" s="179">
        <v>3</v>
      </c>
      <c r="D2165" s="39" t="str">
        <f t="shared" si="528"/>
        <v>Q4</v>
      </c>
      <c r="E2165" s="13" t="s">
        <v>41</v>
      </c>
      <c r="F2165" s="179">
        <v>2022</v>
      </c>
      <c r="G2165" s="179">
        <v>5</v>
      </c>
      <c r="H2165" s="191"/>
      <c r="I2165" s="39" t="str">
        <f t="shared" si="529"/>
        <v>Q1</v>
      </c>
      <c r="J2165" s="191" t="s">
        <v>2083</v>
      </c>
      <c r="K2165" s="191" t="s">
        <v>2084</v>
      </c>
      <c r="L2165" s="17" t="s">
        <v>54</v>
      </c>
      <c r="M2165" s="13" t="s">
        <v>46</v>
      </c>
      <c r="N2165" s="13">
        <v>1</v>
      </c>
      <c r="O2165" s="13"/>
      <c r="P2165" s="39" t="str">
        <f t="shared" si="530"/>
        <v>MAIN UNIT</v>
      </c>
      <c r="Q2165" s="13" t="s">
        <v>55</v>
      </c>
      <c r="R2165" s="13" t="s">
        <v>48</v>
      </c>
      <c r="S2165" s="13" t="s">
        <v>36</v>
      </c>
      <c r="T2165" s="13" t="s">
        <v>64</v>
      </c>
      <c r="U2165" s="13" t="s">
        <v>65</v>
      </c>
      <c r="V2165" s="13" t="s">
        <v>1798</v>
      </c>
      <c r="W2165" s="13" t="s">
        <v>50</v>
      </c>
      <c r="X2165" s="192">
        <v>516500</v>
      </c>
      <c r="Y2165" s="196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85">
        <f t="shared" si="533"/>
        <v>88813.774778761072</v>
      </c>
      <c r="AD2165" s="141">
        <v>0.16259999999999999</v>
      </c>
      <c r="AE2165" s="186">
        <f t="shared" si="534"/>
        <v>1</v>
      </c>
      <c r="AF2165" s="186">
        <f>IF(AND(COUNTIFS($J$18:J2165,J2165)=1,AE2165=1),1,"")</f>
        <v>1</v>
      </c>
      <c r="AG2165" s="186">
        <f>IF(C2165="","",IF(AND(COUNTIFS($J$18:J2165,J2165)=1,C2165&lt;&gt;""),1,""))</f>
        <v>1</v>
      </c>
      <c r="AH2165" s="186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214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40</v>
      </c>
      <c r="B2166" s="179">
        <v>2022</v>
      </c>
      <c r="C2166" s="179">
        <v>3</v>
      </c>
      <c r="D2166" s="39" t="str">
        <f t="shared" si="528"/>
        <v>Q4</v>
      </c>
      <c r="E2166" s="13" t="s">
        <v>41</v>
      </c>
      <c r="F2166" s="179">
        <v>2022</v>
      </c>
      <c r="G2166" s="179">
        <v>5</v>
      </c>
      <c r="H2166" s="191"/>
      <c r="I2166" s="39" t="str">
        <f t="shared" si="529"/>
        <v>Q1</v>
      </c>
      <c r="J2166" s="191" t="s">
        <v>2083</v>
      </c>
      <c r="K2166" s="191" t="s">
        <v>2084</v>
      </c>
      <c r="L2166" s="17" t="s">
        <v>54</v>
      </c>
      <c r="M2166" s="13" t="s">
        <v>46</v>
      </c>
      <c r="N2166" s="13">
        <v>1</v>
      </c>
      <c r="O2166" s="13"/>
      <c r="P2166" s="39" t="str">
        <f t="shared" si="530"/>
        <v>MAIN UNIT</v>
      </c>
      <c r="Q2166" s="13" t="s">
        <v>55</v>
      </c>
      <c r="R2166" s="13" t="s">
        <v>48</v>
      </c>
      <c r="S2166" s="13" t="s">
        <v>36</v>
      </c>
      <c r="T2166" s="13" t="s">
        <v>64</v>
      </c>
      <c r="U2166" s="13" t="s">
        <v>65</v>
      </c>
      <c r="V2166" s="13" t="s">
        <v>1798</v>
      </c>
      <c r="W2166" s="13" t="s">
        <v>50</v>
      </c>
      <c r="X2166" s="192">
        <v>516500</v>
      </c>
      <c r="Y2166" s="196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85">
        <f t="shared" si="533"/>
        <v>88813.774778761072</v>
      </c>
      <c r="AD2166" s="141">
        <v>0.16259999999999999</v>
      </c>
      <c r="AE2166" s="186">
        <f t="shared" si="534"/>
        <v>1</v>
      </c>
      <c r="AF2166" s="186" t="str">
        <f>IF(AND(COUNTIFS($J$18:J2166,J2166)=1,AE2166=1),1,"")</f>
        <v/>
      </c>
      <c r="AG2166" s="186" t="str">
        <f>IF(C2166="","",IF(AND(COUNTIFS($J$18:J2166,J2166)=1,C2166&lt;&gt;""),1,""))</f>
        <v/>
      </c>
      <c r="AH2166" s="186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214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40</v>
      </c>
      <c r="B2167" s="179">
        <v>2022</v>
      </c>
      <c r="C2167" s="179">
        <v>3</v>
      </c>
      <c r="D2167" s="39" t="str">
        <f t="shared" si="528"/>
        <v>Q4</v>
      </c>
      <c r="E2167" s="13" t="s">
        <v>41</v>
      </c>
      <c r="F2167" s="179">
        <v>2022</v>
      </c>
      <c r="G2167" s="179">
        <v>5</v>
      </c>
      <c r="H2167" s="191"/>
      <c r="I2167" s="39" t="str">
        <f t="shared" si="529"/>
        <v>Q1</v>
      </c>
      <c r="J2167" s="191" t="s">
        <v>2085</v>
      </c>
      <c r="K2167" s="191" t="s">
        <v>2086</v>
      </c>
      <c r="L2167" s="17" t="s">
        <v>54</v>
      </c>
      <c r="M2167" s="13" t="s">
        <v>46</v>
      </c>
      <c r="N2167" s="13">
        <v>1</v>
      </c>
      <c r="O2167" s="13"/>
      <c r="P2167" s="39" t="str">
        <f t="shared" si="530"/>
        <v>MAIN UNIT</v>
      </c>
      <c r="Q2167" s="13" t="s">
        <v>55</v>
      </c>
      <c r="R2167" s="13" t="s">
        <v>48</v>
      </c>
      <c r="S2167" s="13" t="s">
        <v>36</v>
      </c>
      <c r="T2167" s="13" t="s">
        <v>64</v>
      </c>
      <c r="U2167" s="13" t="s">
        <v>65</v>
      </c>
      <c r="V2167" s="13" t="s">
        <v>1925</v>
      </c>
      <c r="W2167" s="13" t="s">
        <v>95</v>
      </c>
      <c r="X2167" s="192">
        <v>10068000</v>
      </c>
      <c r="Y2167" s="196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85">
        <f t="shared" si="533"/>
        <v>111658.95263999999</v>
      </c>
      <c r="AD2167" s="141">
        <v>0.17660000000000001</v>
      </c>
      <c r="AE2167" s="186">
        <f t="shared" si="534"/>
        <v>1</v>
      </c>
      <c r="AF2167" s="186">
        <f>IF(AND(COUNTIFS($J$18:J2167,J2167)=1,AE2167=1),1,"")</f>
        <v>1</v>
      </c>
      <c r="AG2167" s="186">
        <f>IF(C2167="","",IF(AND(COUNTIFS($J$18:J2167,J2167)=1,C2167&lt;&gt;""),1,""))</f>
        <v>1</v>
      </c>
      <c r="AH2167" s="186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214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41</v>
      </c>
      <c r="B2168" s="179">
        <v>2022</v>
      </c>
      <c r="C2168" s="179">
        <v>4</v>
      </c>
      <c r="D2168" s="39" t="str">
        <f t="shared" si="528"/>
        <v>Q1</v>
      </c>
      <c r="E2168" s="13" t="s">
        <v>41</v>
      </c>
      <c r="F2168" s="179">
        <v>2022</v>
      </c>
      <c r="G2168" s="179">
        <v>5</v>
      </c>
      <c r="H2168" s="191"/>
      <c r="I2168" s="39" t="str">
        <f t="shared" si="529"/>
        <v>Q1</v>
      </c>
      <c r="J2168" s="191" t="s">
        <v>2087</v>
      </c>
      <c r="K2168" s="191" t="s">
        <v>2088</v>
      </c>
      <c r="L2168" s="17" t="s">
        <v>78</v>
      </c>
      <c r="M2168" s="13" t="s">
        <v>46</v>
      </c>
      <c r="N2168" s="13">
        <v>1</v>
      </c>
      <c r="O2168" s="13"/>
      <c r="P2168" s="39" t="str">
        <f t="shared" si="530"/>
        <v>MAIN UNIT</v>
      </c>
      <c r="Q2168" s="13" t="s">
        <v>55</v>
      </c>
      <c r="R2168" s="13" t="s">
        <v>48</v>
      </c>
      <c r="S2168" s="13" t="s">
        <v>36</v>
      </c>
      <c r="T2168" s="13" t="s">
        <v>64</v>
      </c>
      <c r="U2168" s="13" t="s">
        <v>65</v>
      </c>
      <c r="V2168" s="13" t="s">
        <v>1925</v>
      </c>
      <c r="W2168" s="13" t="s">
        <v>50</v>
      </c>
      <c r="X2168" s="192">
        <v>986383</v>
      </c>
      <c r="Y2168" s="196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85">
        <f t="shared" si="533"/>
        <v>171802.16789336287</v>
      </c>
      <c r="AD2168" s="141">
        <v>0.16470000000000001</v>
      </c>
      <c r="AE2168" s="186">
        <f t="shared" si="534"/>
        <v>1</v>
      </c>
      <c r="AF2168" s="186">
        <f>IF(AND(COUNTIFS($J$18:J2168,J2168)=1,AE2168=1),1,"")</f>
        <v>1</v>
      </c>
      <c r="AG2168" s="186">
        <f>IF(C2168="","",IF(AND(COUNTIFS($J$18:J2168,J2168)=1,C2168&lt;&gt;""),1,""))</f>
        <v>1</v>
      </c>
      <c r="AH2168" s="186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214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41</v>
      </c>
      <c r="B2169" s="179">
        <v>2022</v>
      </c>
      <c r="C2169" s="179">
        <v>4</v>
      </c>
      <c r="D2169" s="39" t="str">
        <f t="shared" si="528"/>
        <v>Q1</v>
      </c>
      <c r="E2169" s="13" t="s">
        <v>41</v>
      </c>
      <c r="F2169" s="179">
        <v>2022</v>
      </c>
      <c r="G2169" s="179">
        <v>5</v>
      </c>
      <c r="H2169" s="191"/>
      <c r="I2169" s="39" t="str">
        <f t="shared" si="529"/>
        <v>Q1</v>
      </c>
      <c r="J2169" s="191" t="s">
        <v>2089</v>
      </c>
      <c r="K2169" s="191" t="s">
        <v>1920</v>
      </c>
      <c r="L2169" s="17" t="s">
        <v>54</v>
      </c>
      <c r="M2169" s="13" t="s">
        <v>46</v>
      </c>
      <c r="N2169" s="13">
        <v>1</v>
      </c>
      <c r="O2169" s="13"/>
      <c r="P2169" s="39" t="str">
        <f t="shared" si="530"/>
        <v>MAIN UNIT</v>
      </c>
      <c r="Q2169" s="13" t="s">
        <v>47</v>
      </c>
      <c r="R2169" s="13" t="s">
        <v>48</v>
      </c>
      <c r="S2169" s="13" t="s">
        <v>36</v>
      </c>
      <c r="T2169" s="13" t="s">
        <v>64</v>
      </c>
      <c r="U2169" s="13" t="s">
        <v>65</v>
      </c>
      <c r="V2169" s="13" t="s">
        <v>98</v>
      </c>
      <c r="W2169" s="13" t="s">
        <v>95</v>
      </c>
      <c r="X2169" s="192">
        <v>9393000</v>
      </c>
      <c r="Y2169" s="196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85">
        <f t="shared" si="533"/>
        <v>105706.56767999998</v>
      </c>
      <c r="AD2169" s="141">
        <v>0.1792</v>
      </c>
      <c r="AE2169" s="186">
        <f t="shared" si="534"/>
        <v>0</v>
      </c>
      <c r="AF2169" s="186" t="str">
        <f>IF(AND(COUNTIFS($J$18:J2169,J2169)=1,AE2169=1),1,"")</f>
        <v/>
      </c>
      <c r="AG2169" s="186">
        <f>IF(C2169="","",IF(AND(COUNTIFS($J$18:J2169,J2169)=1,C2169&lt;&gt;""),1,""))</f>
        <v>1</v>
      </c>
      <c r="AH2169" s="186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214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41</v>
      </c>
      <c r="B2170" s="179">
        <v>2022</v>
      </c>
      <c r="C2170" s="179">
        <v>4</v>
      </c>
      <c r="D2170" s="39" t="str">
        <f t="shared" si="528"/>
        <v>Q1</v>
      </c>
      <c r="E2170" s="13" t="s">
        <v>41</v>
      </c>
      <c r="F2170" s="179">
        <v>2022</v>
      </c>
      <c r="G2170" s="179">
        <v>5</v>
      </c>
      <c r="H2170" s="191"/>
      <c r="I2170" s="39" t="str">
        <f t="shared" si="529"/>
        <v>Q1</v>
      </c>
      <c r="J2170" s="191" t="s">
        <v>2089</v>
      </c>
      <c r="K2170" s="191" t="s">
        <v>1920</v>
      </c>
      <c r="L2170" s="17" t="s">
        <v>54</v>
      </c>
      <c r="M2170" s="13" t="s">
        <v>46</v>
      </c>
      <c r="N2170" s="13">
        <v>1</v>
      </c>
      <c r="O2170" s="13"/>
      <c r="P2170" s="39" t="str">
        <f t="shared" si="530"/>
        <v>MAIN UNIT</v>
      </c>
      <c r="Q2170" s="13" t="s">
        <v>47</v>
      </c>
      <c r="R2170" s="13" t="s">
        <v>48</v>
      </c>
      <c r="S2170" s="13" t="s">
        <v>36</v>
      </c>
      <c r="T2170" s="13" t="s">
        <v>64</v>
      </c>
      <c r="U2170" s="13" t="s">
        <v>65</v>
      </c>
      <c r="V2170" s="13" t="s">
        <v>98</v>
      </c>
      <c r="W2170" s="13" t="s">
        <v>95</v>
      </c>
      <c r="X2170" s="192">
        <v>9393000</v>
      </c>
      <c r="Y2170" s="196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85">
        <f t="shared" si="533"/>
        <v>105706.56767999998</v>
      </c>
      <c r="AD2170" s="141">
        <v>0.1792</v>
      </c>
      <c r="AE2170" s="186">
        <f t="shared" si="534"/>
        <v>0</v>
      </c>
      <c r="AF2170" s="186" t="str">
        <f>IF(AND(COUNTIFS($J$18:J2170,J2170)=1,AE2170=1),1,"")</f>
        <v/>
      </c>
      <c r="AG2170" s="186" t="str">
        <f>IF(C2170="","",IF(AND(COUNTIFS($J$18:J2170,J2170)=1,C2170&lt;&gt;""),1,""))</f>
        <v/>
      </c>
      <c r="AH2170" s="186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214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41</v>
      </c>
      <c r="B2171" s="179">
        <v>2022</v>
      </c>
      <c r="C2171" s="179">
        <v>5</v>
      </c>
      <c r="D2171" s="39" t="str">
        <f t="shared" si="528"/>
        <v>Q1</v>
      </c>
      <c r="E2171" s="13" t="s">
        <v>41</v>
      </c>
      <c r="F2171" s="179">
        <v>2022</v>
      </c>
      <c r="G2171" s="179">
        <v>5</v>
      </c>
      <c r="H2171" s="191"/>
      <c r="I2171" s="39" t="str">
        <f t="shared" si="529"/>
        <v>Q1</v>
      </c>
      <c r="J2171" s="191" t="s">
        <v>2090</v>
      </c>
      <c r="K2171" s="191" t="s">
        <v>2079</v>
      </c>
      <c r="L2171" s="17" t="s">
        <v>78</v>
      </c>
      <c r="M2171" s="13" t="s">
        <v>46</v>
      </c>
      <c r="N2171" s="13">
        <v>1</v>
      </c>
      <c r="O2171" s="13"/>
      <c r="P2171" s="39" t="str">
        <f t="shared" si="530"/>
        <v>MAIN UNIT</v>
      </c>
      <c r="Q2171" s="13" t="s">
        <v>47</v>
      </c>
      <c r="R2171" s="13" t="s">
        <v>48</v>
      </c>
      <c r="S2171" s="13" t="s">
        <v>38</v>
      </c>
      <c r="T2171" s="13" t="s">
        <v>2080</v>
      </c>
      <c r="U2171" s="13" t="s">
        <v>136</v>
      </c>
      <c r="V2171" s="13" t="s">
        <v>877</v>
      </c>
      <c r="W2171" s="13" t="s">
        <v>50</v>
      </c>
      <c r="X2171" s="192">
        <v>750000</v>
      </c>
      <c r="Y2171" s="196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85">
        <f t="shared" si="533"/>
        <v>83438.495575221255</v>
      </c>
      <c r="AD2171" s="141">
        <v>0.1052</v>
      </c>
      <c r="AE2171" s="186">
        <f t="shared" si="534"/>
        <v>0</v>
      </c>
      <c r="AF2171" s="186" t="str">
        <f>IF(AND(COUNTIFS($J$18:J2171,J2171)=1,AE2171=1),1,"")</f>
        <v/>
      </c>
      <c r="AG2171" s="186">
        <f>IF(C2171="","",IF(AND(COUNTIFS($J$18:J2171,J2171)=1,C2171&lt;&gt;""),1,""))</f>
        <v>1</v>
      </c>
      <c r="AH2171" s="186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214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40</v>
      </c>
      <c r="B2172" s="179">
        <v>2022</v>
      </c>
      <c r="C2172" s="179">
        <v>1</v>
      </c>
      <c r="D2172" s="39" t="str">
        <f t="shared" si="528"/>
        <v>Q4</v>
      </c>
      <c r="E2172" s="13" t="s">
        <v>41</v>
      </c>
      <c r="F2172" s="179">
        <v>2022</v>
      </c>
      <c r="G2172" s="179">
        <v>6</v>
      </c>
      <c r="H2172" s="191"/>
      <c r="I2172" s="39" t="str">
        <f t="shared" si="529"/>
        <v>Q1</v>
      </c>
      <c r="J2172" s="191" t="s">
        <v>2091</v>
      </c>
      <c r="K2172" s="191" t="s">
        <v>153</v>
      </c>
      <c r="L2172" s="17" t="s">
        <v>78</v>
      </c>
      <c r="M2172" s="13" t="s">
        <v>46</v>
      </c>
      <c r="N2172" s="13">
        <v>1</v>
      </c>
      <c r="O2172" s="13"/>
      <c r="P2172" s="39" t="str">
        <f t="shared" si="530"/>
        <v>MAIN UNIT</v>
      </c>
      <c r="Q2172" s="13" t="s">
        <v>47</v>
      </c>
      <c r="R2172" s="13" t="s">
        <v>48</v>
      </c>
      <c r="S2172" s="13" t="s">
        <v>37</v>
      </c>
      <c r="T2172" s="13" t="s">
        <v>79</v>
      </c>
      <c r="U2172" s="13" t="s">
        <v>57</v>
      </c>
      <c r="V2172" s="13" t="s">
        <v>155</v>
      </c>
      <c r="W2172" s="13" t="s">
        <v>50</v>
      </c>
      <c r="X2172" s="192">
        <v>1006130</v>
      </c>
      <c r="Y2172" s="196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85">
        <f t="shared" si="533"/>
        <v>151803.20267699118</v>
      </c>
      <c r="AD2172" s="141">
        <v>0.14510000000000001</v>
      </c>
      <c r="AE2172" s="186">
        <f t="shared" si="534"/>
        <v>0</v>
      </c>
      <c r="AF2172" s="186" t="str">
        <f>IF(AND(COUNTIFS($J$18:J2172,J2172)=1,AE2172=1),1,"")</f>
        <v/>
      </c>
      <c r="AG2172" s="186">
        <f>IF(C2172="","",IF(AND(COUNTIFS($J$18:J2172,J2172)=1,C2172&lt;&gt;""),1,""))</f>
        <v>1</v>
      </c>
      <c r="AH2172" s="186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214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40</v>
      </c>
      <c r="B2173" s="179">
        <v>2022</v>
      </c>
      <c r="C2173" s="179">
        <v>2</v>
      </c>
      <c r="D2173" s="39" t="str">
        <f t="shared" si="528"/>
        <v>Q4</v>
      </c>
      <c r="E2173" s="13" t="s">
        <v>41</v>
      </c>
      <c r="F2173" s="179">
        <v>2022</v>
      </c>
      <c r="G2173" s="179">
        <v>6</v>
      </c>
      <c r="H2173" s="191"/>
      <c r="I2173" s="39" t="str">
        <f t="shared" si="529"/>
        <v>Q1</v>
      </c>
      <c r="J2173" s="191" t="s">
        <v>2092</v>
      </c>
      <c r="K2173" s="191" t="s">
        <v>2093</v>
      </c>
      <c r="L2173" s="17" t="s">
        <v>78</v>
      </c>
      <c r="M2173" s="13" t="s">
        <v>46</v>
      </c>
      <c r="N2173" s="13">
        <v>1</v>
      </c>
      <c r="O2173" s="13"/>
      <c r="P2173" s="39" t="str">
        <f t="shared" si="530"/>
        <v>MAIN UNIT</v>
      </c>
      <c r="Q2173" s="13" t="s">
        <v>1841</v>
      </c>
      <c r="R2173" s="13" t="s">
        <v>2047</v>
      </c>
      <c r="S2173" s="13" t="s">
        <v>2075</v>
      </c>
      <c r="T2173" s="13" t="s">
        <v>64</v>
      </c>
      <c r="U2173" s="13" t="s">
        <v>65</v>
      </c>
      <c r="V2173" s="13" t="s">
        <v>1224</v>
      </c>
      <c r="W2173" s="13" t="s">
        <v>1254</v>
      </c>
      <c r="X2173" s="192">
        <v>13000000</v>
      </c>
      <c r="Y2173" s="196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85">
        <f t="shared" si="533"/>
        <v>109443.74999999999</v>
      </c>
      <c r="AD2173" s="141">
        <v>0.13469999999999999</v>
      </c>
      <c r="AE2173" s="186">
        <f t="shared" si="534"/>
        <v>0</v>
      </c>
      <c r="AF2173" s="186" t="str">
        <f>IF(AND(COUNTIFS($J$18:J2173,J2173)=1,AE2173=1),1,"")</f>
        <v/>
      </c>
      <c r="AG2173" s="186">
        <f>IF(C2173="","",IF(AND(COUNTIFS($J$18:J2173,J2173)=1,C2173&lt;&gt;""),1,""))</f>
        <v>1</v>
      </c>
      <c r="AH2173" s="186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214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40</v>
      </c>
      <c r="B2174" s="179">
        <v>2022</v>
      </c>
      <c r="C2174" s="179">
        <v>2</v>
      </c>
      <c r="D2174" s="39" t="str">
        <f t="shared" si="528"/>
        <v>Q4</v>
      </c>
      <c r="E2174" s="13" t="s">
        <v>41</v>
      </c>
      <c r="F2174" s="179">
        <v>2022</v>
      </c>
      <c r="G2174" s="179">
        <v>6</v>
      </c>
      <c r="H2174" s="191"/>
      <c r="I2174" s="39" t="str">
        <f t="shared" si="529"/>
        <v>Q1</v>
      </c>
      <c r="J2174" s="191" t="s">
        <v>2092</v>
      </c>
      <c r="K2174" s="191" t="s">
        <v>2093</v>
      </c>
      <c r="L2174" s="17" t="s">
        <v>54</v>
      </c>
      <c r="M2174" s="13" t="s">
        <v>46</v>
      </c>
      <c r="N2174" s="13">
        <v>1</v>
      </c>
      <c r="O2174" s="13"/>
      <c r="P2174" s="39" t="str">
        <f t="shared" si="530"/>
        <v>MAIN UNIT</v>
      </c>
      <c r="Q2174" s="13" t="s">
        <v>1841</v>
      </c>
      <c r="R2174" s="13" t="s">
        <v>2047</v>
      </c>
      <c r="S2174" s="13" t="s">
        <v>2075</v>
      </c>
      <c r="T2174" s="13" t="s">
        <v>64</v>
      </c>
      <c r="U2174" s="13" t="s">
        <v>65</v>
      </c>
      <c r="V2174" s="13" t="s">
        <v>1224</v>
      </c>
      <c r="W2174" s="13" t="s">
        <v>1254</v>
      </c>
      <c r="X2174" s="192">
        <v>8000000</v>
      </c>
      <c r="Y2174" s="196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85">
        <f t="shared" si="533"/>
        <v>67350</v>
      </c>
      <c r="AD2174" s="141">
        <v>0.13469999999999999</v>
      </c>
      <c r="AE2174" s="186">
        <f t="shared" si="534"/>
        <v>0</v>
      </c>
      <c r="AF2174" s="186" t="str">
        <f>IF(AND(COUNTIFS($J$18:J2174,J2174)=1,AE2174=1),1,"")</f>
        <v/>
      </c>
      <c r="AG2174" s="186" t="str">
        <f>IF(C2174="","",IF(AND(COUNTIFS($J$18:J2174,J2174)=1,C2174&lt;&gt;""),1,""))</f>
        <v/>
      </c>
      <c r="AH2174" s="186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214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40</v>
      </c>
      <c r="B2175" s="179">
        <v>2022</v>
      </c>
      <c r="C2175" s="179">
        <v>2</v>
      </c>
      <c r="D2175" s="39" t="str">
        <f t="shared" si="528"/>
        <v>Q4</v>
      </c>
      <c r="E2175" s="13" t="s">
        <v>41</v>
      </c>
      <c r="F2175" s="179">
        <v>2022</v>
      </c>
      <c r="G2175" s="179">
        <v>6</v>
      </c>
      <c r="H2175" s="191"/>
      <c r="I2175" s="39" t="str">
        <f t="shared" si="529"/>
        <v>Q1</v>
      </c>
      <c r="J2175" s="191" t="s">
        <v>2094</v>
      </c>
      <c r="K2175" s="191" t="s">
        <v>2095</v>
      </c>
      <c r="L2175" s="17" t="s">
        <v>78</v>
      </c>
      <c r="M2175" s="13" t="s">
        <v>46</v>
      </c>
      <c r="N2175" s="13">
        <v>1</v>
      </c>
      <c r="O2175" s="13"/>
      <c r="P2175" s="39" t="str">
        <f t="shared" si="530"/>
        <v>MAIN UNIT</v>
      </c>
      <c r="Q2175" s="13" t="s">
        <v>47</v>
      </c>
      <c r="R2175" s="13" t="s">
        <v>2047</v>
      </c>
      <c r="S2175" s="13" t="s">
        <v>39</v>
      </c>
      <c r="T2175" s="13" t="s">
        <v>129</v>
      </c>
      <c r="U2175" s="13" t="s">
        <v>991</v>
      </c>
      <c r="V2175" s="13" t="s">
        <v>131</v>
      </c>
      <c r="W2175" s="13" t="s">
        <v>50</v>
      </c>
      <c r="X2175" s="192">
        <v>979433</v>
      </c>
      <c r="Y2175" s="196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85">
        <f t="shared" si="533"/>
        <v>213566.23240486727</v>
      </c>
      <c r="AD2175" s="141">
        <v>0.2097</v>
      </c>
      <c r="AE2175" s="186">
        <f t="shared" si="534"/>
        <v>0</v>
      </c>
      <c r="AF2175" s="186" t="str">
        <f>IF(AND(COUNTIFS($J$18:J2175,J2175)=1,AE2175=1),1,"")</f>
        <v/>
      </c>
      <c r="AG2175" s="186">
        <f>IF(C2175="","",IF(AND(COUNTIFS($J$18:J2175,J2175)=1,C2175&lt;&gt;""),1,""))</f>
        <v>1</v>
      </c>
      <c r="AH2175" s="186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214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40</v>
      </c>
      <c r="B2176" s="179">
        <v>2022</v>
      </c>
      <c r="C2176" s="179">
        <v>2</v>
      </c>
      <c r="D2176" s="39" t="str">
        <f t="shared" si="528"/>
        <v>Q4</v>
      </c>
      <c r="E2176" s="13" t="s">
        <v>41</v>
      </c>
      <c r="F2176" s="179">
        <v>2022</v>
      </c>
      <c r="G2176" s="179">
        <v>6</v>
      </c>
      <c r="H2176" s="191"/>
      <c r="I2176" s="39" t="str">
        <f t="shared" si="529"/>
        <v>Q1</v>
      </c>
      <c r="J2176" s="191" t="s">
        <v>2077</v>
      </c>
      <c r="K2176" s="191" t="s">
        <v>1504</v>
      </c>
      <c r="L2176" s="17" t="s">
        <v>78</v>
      </c>
      <c r="M2176" s="13" t="s">
        <v>46</v>
      </c>
      <c r="N2176" s="13">
        <v>1</v>
      </c>
      <c r="O2176" s="13"/>
      <c r="P2176" s="39" t="str">
        <f t="shared" si="530"/>
        <v>MAIN UNIT</v>
      </c>
      <c r="Q2176" s="13" t="s">
        <v>47</v>
      </c>
      <c r="R2176" s="13" t="s">
        <v>48</v>
      </c>
      <c r="S2176" s="13" t="s">
        <v>36</v>
      </c>
      <c r="T2176" s="13" t="s">
        <v>64</v>
      </c>
      <c r="U2176" s="13" t="s">
        <v>65</v>
      </c>
      <c r="V2176" s="13" t="s">
        <v>118</v>
      </c>
      <c r="W2176" s="13" t="s">
        <v>95</v>
      </c>
      <c r="X2176" s="192">
        <v>16000000</v>
      </c>
      <c r="Y2176" s="196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85">
        <f t="shared" si="533"/>
        <v>171000</v>
      </c>
      <c r="AD2176" s="141">
        <v>0.17100000000000001</v>
      </c>
      <c r="AE2176" s="186">
        <f t="shared" si="534"/>
        <v>0</v>
      </c>
      <c r="AF2176" s="186" t="str">
        <f>IF(AND(COUNTIFS($J$18:J2176,J2176)=1,AE2176=1),1,"")</f>
        <v/>
      </c>
      <c r="AG2176" s="186" t="str">
        <f>IF(C2176="","",IF(AND(COUNTIFS($J$18:J2176,J2176)=1,C2176&lt;&gt;""),1,""))</f>
        <v/>
      </c>
      <c r="AH2176" s="186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214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40</v>
      </c>
      <c r="B2177" s="179">
        <v>2022</v>
      </c>
      <c r="C2177" s="179">
        <v>2</v>
      </c>
      <c r="D2177" s="39" t="str">
        <f t="shared" si="528"/>
        <v>Q4</v>
      </c>
      <c r="E2177" s="13" t="s">
        <v>41</v>
      </c>
      <c r="F2177" s="179">
        <v>2022</v>
      </c>
      <c r="G2177" s="179">
        <v>6</v>
      </c>
      <c r="H2177" s="191"/>
      <c r="I2177" s="39" t="str">
        <f t="shared" si="529"/>
        <v>Q1</v>
      </c>
      <c r="J2177" s="191" t="s">
        <v>2077</v>
      </c>
      <c r="K2177" s="191" t="s">
        <v>1504</v>
      </c>
      <c r="L2177" s="17" t="s">
        <v>54</v>
      </c>
      <c r="M2177" s="13" t="s">
        <v>46</v>
      </c>
      <c r="N2177" s="13">
        <v>1</v>
      </c>
      <c r="O2177" s="13"/>
      <c r="P2177" s="39" t="str">
        <f t="shared" si="530"/>
        <v>MAIN UNIT</v>
      </c>
      <c r="Q2177" s="13" t="s">
        <v>47</v>
      </c>
      <c r="R2177" s="13" t="s">
        <v>48</v>
      </c>
      <c r="S2177" s="13" t="s">
        <v>36</v>
      </c>
      <c r="T2177" s="13" t="s">
        <v>64</v>
      </c>
      <c r="U2177" s="13" t="s">
        <v>65</v>
      </c>
      <c r="V2177" s="13" t="s">
        <v>118</v>
      </c>
      <c r="W2177" s="13" t="s">
        <v>95</v>
      </c>
      <c r="X2177" s="192">
        <v>11000000</v>
      </c>
      <c r="Y2177" s="196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85">
        <f t="shared" si="533"/>
        <v>117562.50000000001</v>
      </c>
      <c r="AD2177" s="141">
        <v>0.17100000000000001</v>
      </c>
      <c r="AE2177" s="186">
        <f t="shared" si="534"/>
        <v>0</v>
      </c>
      <c r="AF2177" s="186" t="str">
        <f>IF(AND(COUNTIFS($J$18:J2177,J2177)=1,AE2177=1),1,"")</f>
        <v/>
      </c>
      <c r="AG2177" s="186" t="str">
        <f>IF(C2177="","",IF(AND(COUNTIFS($J$18:J2177,J2177)=1,C2177&lt;&gt;""),1,""))</f>
        <v/>
      </c>
      <c r="AH2177" s="186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214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40</v>
      </c>
      <c r="B2178" s="179">
        <v>2022</v>
      </c>
      <c r="C2178" s="179">
        <v>3</v>
      </c>
      <c r="D2178" s="39" t="str">
        <f t="shared" si="528"/>
        <v>Q4</v>
      </c>
      <c r="E2178" s="13" t="s">
        <v>41</v>
      </c>
      <c r="F2178" s="179">
        <v>2022</v>
      </c>
      <c r="G2178" s="179">
        <v>6</v>
      </c>
      <c r="H2178" s="191"/>
      <c r="I2178" s="39" t="str">
        <f t="shared" si="529"/>
        <v>Q1</v>
      </c>
      <c r="J2178" s="191" t="s">
        <v>2096</v>
      </c>
      <c r="K2178" s="191" t="s">
        <v>2097</v>
      </c>
      <c r="L2178" s="17" t="s">
        <v>78</v>
      </c>
      <c r="M2178" s="13" t="s">
        <v>46</v>
      </c>
      <c r="N2178" s="13">
        <v>1</v>
      </c>
      <c r="O2178" s="13"/>
      <c r="P2178" s="39" t="str">
        <f t="shared" si="530"/>
        <v>MAIN UNIT</v>
      </c>
      <c r="Q2178" s="13" t="s">
        <v>47</v>
      </c>
      <c r="R2178" s="13" t="s">
        <v>48</v>
      </c>
      <c r="S2178" s="13" t="s">
        <v>36</v>
      </c>
      <c r="T2178" s="13" t="s">
        <v>64</v>
      </c>
      <c r="U2178" s="13" t="s">
        <v>65</v>
      </c>
      <c r="V2178" s="13" t="s">
        <v>98</v>
      </c>
      <c r="W2178" s="13" t="s">
        <v>95</v>
      </c>
      <c r="X2178" s="192">
        <v>13500000</v>
      </c>
      <c r="Y2178" s="196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85">
        <f t="shared" si="533"/>
        <v>143859.375</v>
      </c>
      <c r="AD2178" s="141">
        <v>0.17050000000000001</v>
      </c>
      <c r="AE2178" s="186">
        <f t="shared" si="534"/>
        <v>0</v>
      </c>
      <c r="AF2178" s="186" t="str">
        <f>IF(AND(COUNTIFS($J$18:J2178,J2178)=1,AE2178=1),1,"")</f>
        <v/>
      </c>
      <c r="AG2178" s="186">
        <f>IF(C2178="","",IF(AND(COUNTIFS($J$18:J2178,J2178)=1,C2178&lt;&gt;""),1,""))</f>
        <v>1</v>
      </c>
      <c r="AH2178" s="186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214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40</v>
      </c>
      <c r="B2179" s="179">
        <v>2022</v>
      </c>
      <c r="C2179" s="179">
        <v>3</v>
      </c>
      <c r="D2179" s="39" t="str">
        <f t="shared" si="528"/>
        <v>Q4</v>
      </c>
      <c r="E2179" s="13" t="s">
        <v>41</v>
      </c>
      <c r="F2179" s="179">
        <v>2022</v>
      </c>
      <c r="G2179" s="179">
        <v>6</v>
      </c>
      <c r="H2179" s="191"/>
      <c r="I2179" s="39" t="str">
        <f t="shared" si="529"/>
        <v>Q1</v>
      </c>
      <c r="J2179" s="191" t="s">
        <v>2096</v>
      </c>
      <c r="K2179" s="191" t="s">
        <v>2097</v>
      </c>
      <c r="L2179" s="17" t="s">
        <v>54</v>
      </c>
      <c r="M2179" s="13" t="s">
        <v>46</v>
      </c>
      <c r="N2179" s="13">
        <v>1</v>
      </c>
      <c r="O2179" s="13"/>
      <c r="P2179" s="39" t="str">
        <f t="shared" si="530"/>
        <v>MAIN UNIT</v>
      </c>
      <c r="Q2179" s="13" t="s">
        <v>47</v>
      </c>
      <c r="R2179" s="13" t="s">
        <v>48</v>
      </c>
      <c r="S2179" s="13" t="s">
        <v>36</v>
      </c>
      <c r="T2179" s="13" t="s">
        <v>64</v>
      </c>
      <c r="U2179" s="13" t="s">
        <v>65</v>
      </c>
      <c r="V2179" s="13" t="s">
        <v>98</v>
      </c>
      <c r="W2179" s="13" t="s">
        <v>95</v>
      </c>
      <c r="X2179" s="192">
        <v>10500000</v>
      </c>
      <c r="Y2179" s="196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85">
        <f t="shared" si="533"/>
        <v>111890.62500000001</v>
      </c>
      <c r="AD2179" s="141">
        <v>0.17050000000000001</v>
      </c>
      <c r="AE2179" s="186">
        <f t="shared" si="534"/>
        <v>0</v>
      </c>
      <c r="AF2179" s="186" t="str">
        <f>IF(AND(COUNTIFS($J$18:J2179,J2179)=1,AE2179=1),1,"")</f>
        <v/>
      </c>
      <c r="AG2179" s="186" t="str">
        <f>IF(C2179="","",IF(AND(COUNTIFS($J$18:J2179,J2179)=1,C2179&lt;&gt;""),1,""))</f>
        <v/>
      </c>
      <c r="AH2179" s="186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214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40</v>
      </c>
      <c r="B2180" s="179">
        <v>2022</v>
      </c>
      <c r="C2180" s="179">
        <v>3</v>
      </c>
      <c r="D2180" s="39" t="str">
        <f t="shared" si="528"/>
        <v>Q4</v>
      </c>
      <c r="E2180" s="13" t="s">
        <v>41</v>
      </c>
      <c r="F2180" s="179">
        <v>2022</v>
      </c>
      <c r="G2180" s="179">
        <v>6</v>
      </c>
      <c r="H2180" s="191"/>
      <c r="I2180" s="39" t="str">
        <f t="shared" si="529"/>
        <v>Q1</v>
      </c>
      <c r="J2180" s="191" t="s">
        <v>2096</v>
      </c>
      <c r="K2180" s="191" t="s">
        <v>2097</v>
      </c>
      <c r="L2180" s="17" t="s">
        <v>54</v>
      </c>
      <c r="M2180" s="13" t="s">
        <v>46</v>
      </c>
      <c r="N2180" s="13">
        <v>1</v>
      </c>
      <c r="O2180" s="13"/>
      <c r="P2180" s="39" t="str">
        <f t="shared" si="530"/>
        <v>MAIN UNIT</v>
      </c>
      <c r="Q2180" s="13" t="s">
        <v>47</v>
      </c>
      <c r="R2180" s="13" t="s">
        <v>48</v>
      </c>
      <c r="S2180" s="13" t="s">
        <v>36</v>
      </c>
      <c r="T2180" s="13" t="s">
        <v>64</v>
      </c>
      <c r="U2180" s="13" t="s">
        <v>65</v>
      </c>
      <c r="V2180" s="13" t="s">
        <v>98</v>
      </c>
      <c r="W2180" s="13" t="s">
        <v>95</v>
      </c>
      <c r="X2180" s="192">
        <v>10500000</v>
      </c>
      <c r="Y2180" s="196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85">
        <f t="shared" si="533"/>
        <v>111890.62500000001</v>
      </c>
      <c r="AD2180" s="141">
        <v>0.17050000000000001</v>
      </c>
      <c r="AE2180" s="186">
        <f t="shared" si="534"/>
        <v>0</v>
      </c>
      <c r="AF2180" s="186" t="str">
        <f>IF(AND(COUNTIFS($J$18:J2180,J2180)=1,AE2180=1),1,"")</f>
        <v/>
      </c>
      <c r="AG2180" s="186" t="str">
        <f>IF(C2180="","",IF(AND(COUNTIFS($J$18:J2180,J2180)=1,C2180&lt;&gt;""),1,""))</f>
        <v/>
      </c>
      <c r="AH2180" s="186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214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40</v>
      </c>
      <c r="B2181" s="179">
        <v>2022</v>
      </c>
      <c r="C2181" s="179">
        <v>3</v>
      </c>
      <c r="D2181" s="39" t="str">
        <f t="shared" si="528"/>
        <v>Q4</v>
      </c>
      <c r="E2181" s="13" t="s">
        <v>41</v>
      </c>
      <c r="F2181" s="179">
        <v>2022</v>
      </c>
      <c r="G2181" s="179">
        <v>6</v>
      </c>
      <c r="H2181" s="191"/>
      <c r="I2181" s="39" t="str">
        <f t="shared" si="529"/>
        <v>Q1</v>
      </c>
      <c r="J2181" s="191" t="s">
        <v>2098</v>
      </c>
      <c r="K2181" s="191" t="s">
        <v>2099</v>
      </c>
      <c r="L2181" s="17" t="s">
        <v>78</v>
      </c>
      <c r="M2181" s="13" t="s">
        <v>46</v>
      </c>
      <c r="N2181" s="13">
        <v>1</v>
      </c>
      <c r="O2181" s="13"/>
      <c r="P2181" s="39" t="str">
        <f t="shared" si="530"/>
        <v>MAIN UNIT</v>
      </c>
      <c r="Q2181" s="13" t="s">
        <v>55</v>
      </c>
      <c r="R2181" s="13" t="s">
        <v>48</v>
      </c>
      <c r="S2181" s="13" t="s">
        <v>36</v>
      </c>
      <c r="T2181" s="13" t="s">
        <v>64</v>
      </c>
      <c r="U2181" s="13" t="s">
        <v>65</v>
      </c>
      <c r="V2181" s="13" t="s">
        <v>98</v>
      </c>
      <c r="W2181" s="13" t="s">
        <v>95</v>
      </c>
      <c r="X2181" s="192">
        <v>25000000</v>
      </c>
      <c r="Y2181" s="196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85">
        <f t="shared" si="533"/>
        <v>211249.99999999997</v>
      </c>
      <c r="AD2181" s="141">
        <v>0.13519999999999999</v>
      </c>
      <c r="AE2181" s="186">
        <f t="shared" si="534"/>
        <v>1</v>
      </c>
      <c r="AF2181" s="186">
        <f>IF(AND(COUNTIFS($J$18:J2181,J2181)=1,AE2181=1),1,"")</f>
        <v>1</v>
      </c>
      <c r="AG2181" s="186">
        <f>IF(C2181="","",IF(AND(COUNTIFS($J$18:J2181,J2181)=1,C2181&lt;&gt;""),1,""))</f>
        <v>1</v>
      </c>
      <c r="AH2181" s="186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214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40</v>
      </c>
      <c r="B2182" s="179">
        <v>2022</v>
      </c>
      <c r="C2182" s="179">
        <v>2</v>
      </c>
      <c r="D2182" s="39" t="str">
        <f t="shared" si="528"/>
        <v>Q4</v>
      </c>
      <c r="E2182" s="13" t="s">
        <v>41</v>
      </c>
      <c r="F2182" s="179">
        <v>2022</v>
      </c>
      <c r="G2182" s="179">
        <v>6</v>
      </c>
      <c r="H2182" s="191"/>
      <c r="I2182" s="39" t="str">
        <f t="shared" si="529"/>
        <v>Q1</v>
      </c>
      <c r="J2182" s="191" t="s">
        <v>2100</v>
      </c>
      <c r="K2182" s="191" t="s">
        <v>1446</v>
      </c>
      <c r="L2182" s="17" t="s">
        <v>78</v>
      </c>
      <c r="M2182" s="13" t="s">
        <v>46</v>
      </c>
      <c r="N2182" s="13">
        <v>1</v>
      </c>
      <c r="O2182" s="13"/>
      <c r="P2182" s="39" t="str">
        <f t="shared" si="530"/>
        <v>MAIN UNIT</v>
      </c>
      <c r="Q2182" s="13" t="s">
        <v>47</v>
      </c>
      <c r="R2182" s="13" t="s">
        <v>48</v>
      </c>
      <c r="S2182" s="13" t="s">
        <v>36</v>
      </c>
      <c r="T2182" s="13" t="s">
        <v>64</v>
      </c>
      <c r="U2182" s="13" t="s">
        <v>65</v>
      </c>
      <c r="V2182" s="13" t="s">
        <v>288</v>
      </c>
      <c r="W2182" s="13" t="s">
        <v>95</v>
      </c>
      <c r="X2182" s="192">
        <v>14190000</v>
      </c>
      <c r="Y2182" s="196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85">
        <f t="shared" si="533"/>
        <v>108996.9375</v>
      </c>
      <c r="AD2182" s="141">
        <v>0.1229</v>
      </c>
      <c r="AE2182" s="186">
        <f t="shared" si="534"/>
        <v>0</v>
      </c>
      <c r="AF2182" s="186" t="str">
        <f>IF(AND(COUNTIFS($J$18:J2182,J2182)=1,AE2182=1),1,"")</f>
        <v/>
      </c>
      <c r="AG2182" s="186">
        <f>IF(C2182="","",IF(AND(COUNTIFS($J$18:J2182,J2182)=1,C2182&lt;&gt;""),1,""))</f>
        <v>1</v>
      </c>
      <c r="AH2182" s="186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214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40</v>
      </c>
      <c r="B2183" s="179">
        <v>2022</v>
      </c>
      <c r="C2183" s="179">
        <v>3</v>
      </c>
      <c r="D2183" s="39" t="str">
        <f t="shared" si="528"/>
        <v>Q4</v>
      </c>
      <c r="E2183" s="13" t="s">
        <v>41</v>
      </c>
      <c r="F2183" s="179">
        <v>2022</v>
      </c>
      <c r="G2183" s="179">
        <v>6</v>
      </c>
      <c r="H2183" s="191"/>
      <c r="I2183" s="39" t="str">
        <f t="shared" si="529"/>
        <v>Q1</v>
      </c>
      <c r="J2183" s="191" t="s">
        <v>2101</v>
      </c>
      <c r="K2183" s="191" t="s">
        <v>2102</v>
      </c>
      <c r="L2183" s="17" t="s">
        <v>78</v>
      </c>
      <c r="M2183" s="13" t="s">
        <v>46</v>
      </c>
      <c r="N2183" s="13">
        <v>1</v>
      </c>
      <c r="O2183" s="13"/>
      <c r="P2183" s="39" t="str">
        <f t="shared" si="530"/>
        <v>MAIN UNIT</v>
      </c>
      <c r="Q2183" s="13" t="s">
        <v>47</v>
      </c>
      <c r="R2183" s="13" t="s">
        <v>48</v>
      </c>
      <c r="S2183" s="13" t="s">
        <v>36</v>
      </c>
      <c r="T2183" s="13" t="s">
        <v>64</v>
      </c>
      <c r="U2183" s="13" t="s">
        <v>65</v>
      </c>
      <c r="V2183" s="13" t="s">
        <v>113</v>
      </c>
      <c r="W2183" s="13" t="s">
        <v>50</v>
      </c>
      <c r="X2183" s="192">
        <v>850000</v>
      </c>
      <c r="Y2183" s="196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85">
        <f t="shared" si="533"/>
        <v>120380.30973451328</v>
      </c>
      <c r="AD2183" s="141">
        <v>0.13619999999999999</v>
      </c>
      <c r="AE2183" s="186">
        <f t="shared" si="534"/>
        <v>0</v>
      </c>
      <c r="AF2183" s="186" t="str">
        <f>IF(AND(COUNTIFS($J$18:J2183,J2183)=1,AE2183=1),1,"")</f>
        <v/>
      </c>
      <c r="AG2183" s="186">
        <f>IF(C2183="","",IF(AND(COUNTIFS($J$18:J2183,J2183)=1,C2183&lt;&gt;""),1,""))</f>
        <v>1</v>
      </c>
      <c r="AH2183" s="186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214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41</v>
      </c>
      <c r="B2184" s="179">
        <v>2022</v>
      </c>
      <c r="C2184" s="179">
        <v>4</v>
      </c>
      <c r="D2184" s="39" t="str">
        <f t="shared" si="528"/>
        <v>Q1</v>
      </c>
      <c r="E2184" s="13" t="s">
        <v>41</v>
      </c>
      <c r="F2184" s="179">
        <v>2022</v>
      </c>
      <c r="G2184" s="179">
        <v>6</v>
      </c>
      <c r="H2184" s="191"/>
      <c r="I2184" s="39" t="str">
        <f t="shared" si="529"/>
        <v>Q1</v>
      </c>
      <c r="J2184" s="191" t="s">
        <v>2103</v>
      </c>
      <c r="K2184" s="191" t="s">
        <v>2104</v>
      </c>
      <c r="L2184" s="17" t="s">
        <v>78</v>
      </c>
      <c r="M2184" s="13" t="s">
        <v>46</v>
      </c>
      <c r="N2184" s="13">
        <v>1</v>
      </c>
      <c r="O2184" s="13"/>
      <c r="P2184" s="39" t="str">
        <f t="shared" si="530"/>
        <v>MAIN UNIT</v>
      </c>
      <c r="Q2184" s="13" t="s">
        <v>47</v>
      </c>
      <c r="R2184" s="13" t="s">
        <v>48</v>
      </c>
      <c r="S2184" s="13" t="s">
        <v>36</v>
      </c>
      <c r="T2184" s="13" t="s">
        <v>64</v>
      </c>
      <c r="U2184" s="13" t="s">
        <v>65</v>
      </c>
      <c r="V2184" s="13" t="s">
        <v>66</v>
      </c>
      <c r="W2184" s="13" t="s">
        <v>95</v>
      </c>
      <c r="X2184" s="192">
        <v>11300000</v>
      </c>
      <c r="Y2184" s="196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85">
        <f t="shared" si="533"/>
        <v>35736.25</v>
      </c>
      <c r="AD2184" s="141">
        <v>5.0599999999999999E-2</v>
      </c>
      <c r="AE2184" s="186">
        <f t="shared" si="534"/>
        <v>0</v>
      </c>
      <c r="AF2184" s="186" t="str">
        <f>IF(AND(COUNTIFS($J$18:J2184,J2184)=1,AE2184=1),1,"")</f>
        <v/>
      </c>
      <c r="AG2184" s="186">
        <f>IF(C2184="","",IF(AND(COUNTIFS($J$18:J2184,J2184)=1,C2184&lt;&gt;""),1,""))</f>
        <v>1</v>
      </c>
      <c r="AH2184" s="186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214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41</v>
      </c>
      <c r="B2185" s="179">
        <v>2022</v>
      </c>
      <c r="C2185" s="179">
        <v>4</v>
      </c>
      <c r="D2185" s="39" t="str">
        <f t="shared" si="528"/>
        <v>Q1</v>
      </c>
      <c r="E2185" s="13" t="s">
        <v>41</v>
      </c>
      <c r="F2185" s="179">
        <v>2022</v>
      </c>
      <c r="G2185" s="179">
        <v>6</v>
      </c>
      <c r="H2185" s="191"/>
      <c r="I2185" s="39" t="str">
        <f t="shared" si="529"/>
        <v>Q1</v>
      </c>
      <c r="J2185" s="191" t="s">
        <v>2103</v>
      </c>
      <c r="K2185" s="191" t="s">
        <v>2104</v>
      </c>
      <c r="L2185" s="17" t="s">
        <v>54</v>
      </c>
      <c r="M2185" s="13" t="s">
        <v>46</v>
      </c>
      <c r="N2185" s="13">
        <v>1</v>
      </c>
      <c r="O2185" s="13"/>
      <c r="P2185" s="39" t="str">
        <f t="shared" si="530"/>
        <v>MAIN UNIT</v>
      </c>
      <c r="Q2185" s="13" t="s">
        <v>47</v>
      </c>
      <c r="R2185" s="13" t="s">
        <v>48</v>
      </c>
      <c r="S2185" s="13" t="s">
        <v>36</v>
      </c>
      <c r="T2185" s="13" t="s">
        <v>64</v>
      </c>
      <c r="U2185" s="13" t="s">
        <v>65</v>
      </c>
      <c r="V2185" s="13" t="s">
        <v>66</v>
      </c>
      <c r="W2185" s="13" t="s">
        <v>95</v>
      </c>
      <c r="X2185" s="192">
        <v>7000000</v>
      </c>
      <c r="Y2185" s="196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85">
        <f t="shared" si="533"/>
        <v>22137.5</v>
      </c>
      <c r="AD2185" s="141">
        <v>5.0599999999999999E-2</v>
      </c>
      <c r="AE2185" s="186">
        <f t="shared" si="534"/>
        <v>0</v>
      </c>
      <c r="AF2185" s="186" t="str">
        <f>IF(AND(COUNTIFS($J$18:J2185,J2185)=1,AE2185=1),1,"")</f>
        <v/>
      </c>
      <c r="AG2185" s="186" t="str">
        <f>IF(C2185="","",IF(AND(COUNTIFS($J$18:J2185,J2185)=1,C2185&lt;&gt;""),1,""))</f>
        <v/>
      </c>
      <c r="AH2185" s="186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214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41</v>
      </c>
      <c r="B2186" s="179">
        <v>2022</v>
      </c>
      <c r="C2186" s="179">
        <v>4</v>
      </c>
      <c r="D2186" s="39" t="str">
        <f t="shared" si="528"/>
        <v>Q1</v>
      </c>
      <c r="E2186" s="13" t="s">
        <v>41</v>
      </c>
      <c r="F2186" s="179">
        <v>2022</v>
      </c>
      <c r="G2186" s="179">
        <v>6</v>
      </c>
      <c r="H2186" s="191"/>
      <c r="I2186" s="39" t="str">
        <f t="shared" si="529"/>
        <v>Q1</v>
      </c>
      <c r="J2186" s="191" t="s">
        <v>2105</v>
      </c>
      <c r="K2186" s="191" t="s">
        <v>1229</v>
      </c>
      <c r="L2186" s="17" t="s">
        <v>54</v>
      </c>
      <c r="M2186" s="13" t="s">
        <v>46</v>
      </c>
      <c r="N2186" s="13">
        <v>1</v>
      </c>
      <c r="O2186" s="13"/>
      <c r="P2186" s="39" t="str">
        <f t="shared" si="530"/>
        <v>MAIN UNIT</v>
      </c>
      <c r="Q2186" s="13" t="s">
        <v>47</v>
      </c>
      <c r="R2186" s="13" t="s">
        <v>48</v>
      </c>
      <c r="S2186" s="13" t="s">
        <v>36</v>
      </c>
      <c r="T2186" s="13" t="s">
        <v>64</v>
      </c>
      <c r="U2186" s="13" t="s">
        <v>65</v>
      </c>
      <c r="V2186" s="13" t="s">
        <v>98</v>
      </c>
      <c r="W2186" s="13" t="s">
        <v>50</v>
      </c>
      <c r="X2186" s="192">
        <v>490000</v>
      </c>
      <c r="Y2186" s="196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85">
        <f t="shared" si="533"/>
        <v>105469.24778761063</v>
      </c>
      <c r="AD2186" s="141">
        <v>0.20699999999999999</v>
      </c>
      <c r="AE2186" s="186">
        <f t="shared" si="534"/>
        <v>0</v>
      </c>
      <c r="AF2186" s="186" t="str">
        <f>IF(AND(COUNTIFS($J$18:J2186,J2186)=1,AE2186=1),1,"")</f>
        <v/>
      </c>
      <c r="AG2186" s="186">
        <f>IF(C2186="","",IF(AND(COUNTIFS($J$18:J2186,J2186)=1,C2186&lt;&gt;""),1,""))</f>
        <v>1</v>
      </c>
      <c r="AH2186" s="186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214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40</v>
      </c>
      <c r="B2187" s="179">
        <v>2022</v>
      </c>
      <c r="C2187" s="179">
        <v>3</v>
      </c>
      <c r="D2187" s="39" t="str">
        <f t="shared" si="528"/>
        <v>Q4</v>
      </c>
      <c r="E2187" s="13" t="s">
        <v>41</v>
      </c>
      <c r="F2187" s="179">
        <v>2022</v>
      </c>
      <c r="G2187" s="179">
        <v>6</v>
      </c>
      <c r="H2187" s="191"/>
      <c r="I2187" s="39" t="str">
        <f t="shared" si="529"/>
        <v>Q1</v>
      </c>
      <c r="J2187" s="191" t="s">
        <v>2106</v>
      </c>
      <c r="K2187" s="191" t="s">
        <v>2107</v>
      </c>
      <c r="L2187" s="17" t="s">
        <v>78</v>
      </c>
      <c r="M2187" s="13" t="s">
        <v>46</v>
      </c>
      <c r="N2187" s="13">
        <v>1</v>
      </c>
      <c r="O2187" s="13"/>
      <c r="P2187" s="39" t="str">
        <f t="shared" si="530"/>
        <v>MAIN UNIT</v>
      </c>
      <c r="Q2187" s="13" t="s">
        <v>47</v>
      </c>
      <c r="R2187" s="13" t="s">
        <v>48</v>
      </c>
      <c r="S2187" s="13" t="s">
        <v>39</v>
      </c>
      <c r="T2187" s="13" t="s">
        <v>161</v>
      </c>
      <c r="U2187" s="13" t="s">
        <v>162</v>
      </c>
      <c r="V2187" s="13" t="s">
        <v>163</v>
      </c>
      <c r="W2187" s="13" t="s">
        <v>50</v>
      </c>
      <c r="X2187" s="192">
        <v>1000000</v>
      </c>
      <c r="Y2187" s="196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85">
        <f t="shared" si="533"/>
        <v>185296.46017699118</v>
      </c>
      <c r="AD2187" s="141">
        <v>0.1782</v>
      </c>
      <c r="AE2187" s="186">
        <f t="shared" si="534"/>
        <v>0</v>
      </c>
      <c r="AF2187" s="186" t="str">
        <f>IF(AND(COUNTIFS($J$18:J2187,J2187)=1,AE2187=1),1,"")</f>
        <v/>
      </c>
      <c r="AG2187" s="186">
        <f>IF(C2187="","",IF(AND(COUNTIFS($J$18:J2187,J2187)=1,C2187&lt;&gt;""),1,""))</f>
        <v>1</v>
      </c>
      <c r="AH2187" s="186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214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40</v>
      </c>
      <c r="B2188" s="179">
        <v>2022</v>
      </c>
      <c r="C2188" s="179">
        <v>3</v>
      </c>
      <c r="D2188" s="39" t="str">
        <f t="shared" si="528"/>
        <v>Q4</v>
      </c>
      <c r="E2188" s="13" t="s">
        <v>41</v>
      </c>
      <c r="F2188" s="179">
        <v>2022</v>
      </c>
      <c r="G2188" s="179">
        <v>6</v>
      </c>
      <c r="H2188" s="191"/>
      <c r="I2188" s="39" t="str">
        <f t="shared" si="529"/>
        <v>Q1</v>
      </c>
      <c r="J2188" s="191" t="s">
        <v>2106</v>
      </c>
      <c r="K2188" s="191" t="s">
        <v>2107</v>
      </c>
      <c r="L2188" s="17" t="s">
        <v>54</v>
      </c>
      <c r="M2188" s="13" t="s">
        <v>46</v>
      </c>
      <c r="N2188" s="13">
        <v>1</v>
      </c>
      <c r="O2188" s="13"/>
      <c r="P2188" s="39" t="str">
        <f t="shared" si="530"/>
        <v>MAIN UNIT</v>
      </c>
      <c r="Q2188" s="13" t="s">
        <v>47</v>
      </c>
      <c r="R2188" s="13" t="s">
        <v>48</v>
      </c>
      <c r="S2188" s="13" t="s">
        <v>39</v>
      </c>
      <c r="T2188" s="13" t="s">
        <v>161</v>
      </c>
      <c r="U2188" s="13" t="s">
        <v>162</v>
      </c>
      <c r="V2188" s="13" t="s">
        <v>163</v>
      </c>
      <c r="W2188" s="13" t="s">
        <v>50</v>
      </c>
      <c r="X2188" s="192">
        <v>610000</v>
      </c>
      <c r="Y2188" s="196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85">
        <f t="shared" si="533"/>
        <v>113030.84070796461</v>
      </c>
      <c r="AD2188" s="141">
        <v>0.1782</v>
      </c>
      <c r="AE2188" s="186">
        <f t="shared" si="534"/>
        <v>0</v>
      </c>
      <c r="AF2188" s="186" t="str">
        <f>IF(AND(COUNTIFS($J$18:J2188,J2188)=1,AE2188=1),1,"")</f>
        <v/>
      </c>
      <c r="AG2188" s="186" t="str">
        <f>IF(C2188="","",IF(AND(COUNTIFS($J$18:J2188,J2188)=1,C2188&lt;&gt;""),1,""))</f>
        <v/>
      </c>
      <c r="AH2188" s="186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214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40</v>
      </c>
      <c r="B2189" s="179">
        <v>2022</v>
      </c>
      <c r="C2189" s="179">
        <v>3</v>
      </c>
      <c r="D2189" s="39" t="str">
        <f t="shared" si="528"/>
        <v>Q4</v>
      </c>
      <c r="E2189" s="13" t="s">
        <v>41</v>
      </c>
      <c r="F2189" s="179">
        <v>2022</v>
      </c>
      <c r="G2189" s="179">
        <v>6</v>
      </c>
      <c r="H2189" s="191"/>
      <c r="I2189" s="39" t="str">
        <f t="shared" si="529"/>
        <v>Q1</v>
      </c>
      <c r="J2189" s="191" t="s">
        <v>2108</v>
      </c>
      <c r="K2189" s="191" t="s">
        <v>734</v>
      </c>
      <c r="L2189" s="17" t="s">
        <v>54</v>
      </c>
      <c r="M2189" s="13" t="s">
        <v>46</v>
      </c>
      <c r="N2189" s="13">
        <v>1</v>
      </c>
      <c r="O2189" s="13"/>
      <c r="P2189" s="39" t="str">
        <f t="shared" si="530"/>
        <v>MAIN UNIT</v>
      </c>
      <c r="Q2189" s="13" t="s">
        <v>47</v>
      </c>
      <c r="R2189" s="13" t="s">
        <v>48</v>
      </c>
      <c r="S2189" s="13" t="s">
        <v>37</v>
      </c>
      <c r="T2189" s="13" t="s">
        <v>74</v>
      </c>
      <c r="U2189" s="13" t="s">
        <v>57</v>
      </c>
      <c r="V2189" s="13" t="s">
        <v>155</v>
      </c>
      <c r="W2189" s="13" t="s">
        <v>50</v>
      </c>
      <c r="X2189" s="192">
        <v>610000</v>
      </c>
      <c r="Y2189" s="196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85">
        <f t="shared" si="533"/>
        <v>122672.07964601771</v>
      </c>
      <c r="AD2189" s="141">
        <v>0.19339999999999999</v>
      </c>
      <c r="AE2189" s="186">
        <f t="shared" si="534"/>
        <v>0</v>
      </c>
      <c r="AF2189" s="186" t="str">
        <f>IF(AND(COUNTIFS($J$18:J2189,J2189)=1,AE2189=1),1,"")</f>
        <v/>
      </c>
      <c r="AG2189" s="186">
        <f>IF(C2189="","",IF(AND(COUNTIFS($J$18:J2189,J2189)=1,C2189&lt;&gt;""),1,""))</f>
        <v>1</v>
      </c>
      <c r="AH2189" s="186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214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41</v>
      </c>
      <c r="B2190" s="179">
        <v>2022</v>
      </c>
      <c r="C2190" s="179">
        <v>5</v>
      </c>
      <c r="D2190" s="39" t="str">
        <f t="shared" si="528"/>
        <v>Q1</v>
      </c>
      <c r="E2190" s="13" t="s">
        <v>41</v>
      </c>
      <c r="F2190" s="179">
        <v>2022</v>
      </c>
      <c r="G2190" s="179">
        <v>6</v>
      </c>
      <c r="H2190" s="191"/>
      <c r="I2190" s="39" t="str">
        <f t="shared" si="529"/>
        <v>Q1</v>
      </c>
      <c r="J2190" s="191" t="s">
        <v>2109</v>
      </c>
      <c r="K2190" s="191" t="s">
        <v>1480</v>
      </c>
      <c r="L2190" s="17" t="s">
        <v>54</v>
      </c>
      <c r="M2190" s="13" t="s">
        <v>46</v>
      </c>
      <c r="N2190" s="13">
        <v>1</v>
      </c>
      <c r="O2190" s="13"/>
      <c r="P2190" s="39" t="str">
        <f t="shared" si="530"/>
        <v>MAIN UNIT</v>
      </c>
      <c r="Q2190" s="13" t="s">
        <v>47</v>
      </c>
      <c r="R2190" s="13" t="s">
        <v>48</v>
      </c>
      <c r="S2190" s="13" t="s">
        <v>37</v>
      </c>
      <c r="T2190" s="13" t="s">
        <v>74</v>
      </c>
      <c r="U2190" s="13" t="s">
        <v>57</v>
      </c>
      <c r="V2190" s="13" t="s">
        <v>58</v>
      </c>
      <c r="W2190" s="13" t="s">
        <v>50</v>
      </c>
      <c r="X2190" s="192">
        <v>650000</v>
      </c>
      <c r="Y2190" s="196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85">
        <f t="shared" si="533"/>
        <v>155115.59734513276</v>
      </c>
      <c r="AD2190" s="141">
        <v>0.22950000000000001</v>
      </c>
      <c r="AE2190" s="186">
        <f t="shared" si="534"/>
        <v>0</v>
      </c>
      <c r="AF2190" s="186" t="str">
        <f>IF(AND(COUNTIFS($J$18:J2190,J2190)=1,AE2190=1),1,"")</f>
        <v/>
      </c>
      <c r="AG2190" s="186">
        <f>IF(C2190="","",IF(AND(COUNTIFS($J$18:J2190,J2190)=1,C2190&lt;&gt;""),1,""))</f>
        <v>1</v>
      </c>
      <c r="AH2190" s="186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214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41</v>
      </c>
      <c r="B2191" s="179">
        <v>2022</v>
      </c>
      <c r="C2191" s="179">
        <v>5</v>
      </c>
      <c r="D2191" s="39" t="str">
        <f t="shared" si="528"/>
        <v>Q1</v>
      </c>
      <c r="E2191" s="13" t="s">
        <v>41</v>
      </c>
      <c r="F2191" s="179">
        <v>2022</v>
      </c>
      <c r="G2191" s="179">
        <v>6</v>
      </c>
      <c r="H2191" s="191"/>
      <c r="I2191" s="39" t="str">
        <f t="shared" si="529"/>
        <v>Q1</v>
      </c>
      <c r="J2191" s="191" t="s">
        <v>2110</v>
      </c>
      <c r="K2191" s="191" t="s">
        <v>2111</v>
      </c>
      <c r="L2191" s="17" t="s">
        <v>54</v>
      </c>
      <c r="M2191" s="13" t="s">
        <v>46</v>
      </c>
      <c r="N2191" s="13">
        <v>1</v>
      </c>
      <c r="O2191" s="13"/>
      <c r="P2191" s="39" t="str">
        <f t="shared" si="530"/>
        <v>MAIN UNIT</v>
      </c>
      <c r="Q2191" s="13" t="s">
        <v>47</v>
      </c>
      <c r="R2191" s="13" t="s">
        <v>48</v>
      </c>
      <c r="S2191" s="13" t="s">
        <v>36</v>
      </c>
      <c r="T2191" s="13" t="s">
        <v>64</v>
      </c>
      <c r="U2191" s="13" t="s">
        <v>65</v>
      </c>
      <c r="V2191" s="13" t="s">
        <v>1321</v>
      </c>
      <c r="W2191" s="13" t="s">
        <v>95</v>
      </c>
      <c r="X2191" s="192">
        <v>10500000</v>
      </c>
      <c r="Y2191" s="196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85">
        <f t="shared" si="533"/>
        <v>77240.625</v>
      </c>
      <c r="AD2191" s="141">
        <v>0.1177</v>
      </c>
      <c r="AE2191" s="186">
        <f t="shared" si="534"/>
        <v>0</v>
      </c>
      <c r="AF2191" s="186" t="str">
        <f>IF(AND(COUNTIFS($J$18:J2191,J2191)=1,AE2191=1),1,"")</f>
        <v/>
      </c>
      <c r="AG2191" s="186">
        <f>IF(C2191="","",IF(AND(COUNTIFS($J$18:J2191,J2191)=1,C2191&lt;&gt;""),1,""))</f>
        <v>1</v>
      </c>
      <c r="AH2191" s="186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214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41</v>
      </c>
      <c r="B2192" s="179">
        <v>2022</v>
      </c>
      <c r="C2192" s="179">
        <v>4</v>
      </c>
      <c r="D2192" s="39" t="str">
        <f t="shared" si="528"/>
        <v>Q1</v>
      </c>
      <c r="E2192" s="13" t="s">
        <v>41</v>
      </c>
      <c r="F2192" s="179">
        <v>2022</v>
      </c>
      <c r="G2192" s="179">
        <v>6</v>
      </c>
      <c r="H2192" s="191"/>
      <c r="I2192" s="39" t="str">
        <f t="shared" si="529"/>
        <v>Q1</v>
      </c>
      <c r="J2192" s="191" t="s">
        <v>2112</v>
      </c>
      <c r="K2192" s="191" t="s">
        <v>2113</v>
      </c>
      <c r="L2192" s="17" t="s">
        <v>54</v>
      </c>
      <c r="M2192" s="13" t="s">
        <v>46</v>
      </c>
      <c r="N2192" s="13">
        <v>1</v>
      </c>
      <c r="O2192" s="13"/>
      <c r="P2192" s="39" t="str">
        <f t="shared" si="530"/>
        <v>MAIN UNIT</v>
      </c>
      <c r="Q2192" s="13" t="s">
        <v>47</v>
      </c>
      <c r="R2192" s="13" t="s">
        <v>48</v>
      </c>
      <c r="S2192" s="13" t="s">
        <v>39</v>
      </c>
      <c r="T2192" s="13" t="s">
        <v>129</v>
      </c>
      <c r="U2192" s="13" t="s">
        <v>991</v>
      </c>
      <c r="V2192" s="13" t="s">
        <v>131</v>
      </c>
      <c r="W2192" s="13" t="s">
        <v>50</v>
      </c>
      <c r="X2192" s="192">
        <v>560000</v>
      </c>
      <c r="Y2192" s="196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85">
        <f t="shared" si="533"/>
        <v>98175.929203539839</v>
      </c>
      <c r="AD2192" s="141">
        <v>0.1686</v>
      </c>
      <c r="AE2192" s="186">
        <f t="shared" si="534"/>
        <v>0</v>
      </c>
      <c r="AF2192" s="186" t="str">
        <f>IF(AND(COUNTIFS($J$18:J2192,J2192)=1,AE2192=1),1,"")</f>
        <v/>
      </c>
      <c r="AG2192" s="186">
        <f>IF(C2192="","",IF(AND(COUNTIFS($J$18:J2192,J2192)=1,C2192&lt;&gt;""),1,""))</f>
        <v>1</v>
      </c>
      <c r="AH2192" s="186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214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41</v>
      </c>
      <c r="B2193" s="179">
        <v>2022</v>
      </c>
      <c r="C2193" s="179">
        <v>5</v>
      </c>
      <c r="D2193" s="39" t="str">
        <f t="shared" si="528"/>
        <v>Q1</v>
      </c>
      <c r="E2193" s="13" t="s">
        <v>41</v>
      </c>
      <c r="F2193" s="179">
        <v>2022</v>
      </c>
      <c r="G2193" s="179">
        <v>6</v>
      </c>
      <c r="H2193" s="191"/>
      <c r="I2193" s="39" t="str">
        <f t="shared" si="529"/>
        <v>Q1</v>
      </c>
      <c r="J2193" s="191" t="s">
        <v>2114</v>
      </c>
      <c r="K2193" s="191" t="s">
        <v>598</v>
      </c>
      <c r="L2193" s="17" t="s">
        <v>54</v>
      </c>
      <c r="M2193" s="13" t="s">
        <v>46</v>
      </c>
      <c r="N2193" s="13">
        <v>1</v>
      </c>
      <c r="O2193" s="13"/>
      <c r="P2193" s="39" t="str">
        <f t="shared" si="530"/>
        <v>MAIN UNIT</v>
      </c>
      <c r="Q2193" s="13" t="s">
        <v>47</v>
      </c>
      <c r="R2193" s="13" t="s">
        <v>48</v>
      </c>
      <c r="S2193" s="13" t="s">
        <v>36</v>
      </c>
      <c r="T2193" s="13" t="s">
        <v>64</v>
      </c>
      <c r="U2193" s="13" t="s">
        <v>65</v>
      </c>
      <c r="V2193" s="13" t="s">
        <v>288</v>
      </c>
      <c r="W2193" s="13" t="s">
        <v>50</v>
      </c>
      <c r="X2193" s="192">
        <v>515000</v>
      </c>
      <c r="Y2193" s="196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85">
        <f t="shared" si="533"/>
        <v>75774.502212389387</v>
      </c>
      <c r="AD2193" s="141">
        <v>0.14149999999999999</v>
      </c>
      <c r="AE2193" s="186">
        <f t="shared" si="534"/>
        <v>0</v>
      </c>
      <c r="AF2193" s="186" t="str">
        <f>IF(AND(COUNTIFS($J$18:J2193,J2193)=1,AE2193=1),1,"")</f>
        <v/>
      </c>
      <c r="AG2193" s="186">
        <f>IF(C2193="","",IF(AND(COUNTIFS($J$18:J2193,J2193)=1,C2193&lt;&gt;""),1,""))</f>
        <v>1</v>
      </c>
      <c r="AH2193" s="186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214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41</v>
      </c>
      <c r="B2194" s="179">
        <v>2022</v>
      </c>
      <c r="C2194" s="179">
        <v>5</v>
      </c>
      <c r="D2194" s="39" t="str">
        <f t="shared" si="528"/>
        <v>Q1</v>
      </c>
      <c r="E2194" s="13" t="s">
        <v>41</v>
      </c>
      <c r="F2194" s="179">
        <v>2022</v>
      </c>
      <c r="G2194" s="179">
        <v>6</v>
      </c>
      <c r="H2194" s="191"/>
      <c r="I2194" s="39" t="str">
        <f t="shared" si="529"/>
        <v>Q1</v>
      </c>
      <c r="J2194" s="191" t="s">
        <v>2115</v>
      </c>
      <c r="K2194" s="191" t="s">
        <v>1201</v>
      </c>
      <c r="L2194" s="17" t="s">
        <v>54</v>
      </c>
      <c r="M2194" s="13" t="s">
        <v>46</v>
      </c>
      <c r="N2194" s="13">
        <v>1</v>
      </c>
      <c r="O2194" s="13"/>
      <c r="P2194" s="39" t="str">
        <f t="shared" si="530"/>
        <v>MAIN UNIT</v>
      </c>
      <c r="Q2194" s="13" t="s">
        <v>47</v>
      </c>
      <c r="R2194" s="13" t="s">
        <v>48</v>
      </c>
      <c r="S2194" s="13" t="s">
        <v>37</v>
      </c>
      <c r="T2194" s="13" t="s">
        <v>195</v>
      </c>
      <c r="U2194" s="13" t="s">
        <v>196</v>
      </c>
      <c r="V2194" s="13" t="s">
        <v>197</v>
      </c>
      <c r="W2194" s="13" t="s">
        <v>50</v>
      </c>
      <c r="X2194" s="192">
        <v>442500</v>
      </c>
      <c r="Y2194" s="196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85">
        <f t="shared" si="533"/>
        <v>76518.235619469036</v>
      </c>
      <c r="AD2194" s="141">
        <v>0.1663</v>
      </c>
      <c r="AE2194" s="186">
        <f t="shared" si="534"/>
        <v>0</v>
      </c>
      <c r="AF2194" s="186" t="str">
        <f>IF(AND(COUNTIFS($J$18:J2194,J2194)=1,AE2194=1),1,"")</f>
        <v/>
      </c>
      <c r="AG2194" s="186">
        <f>IF(C2194="","",IF(AND(COUNTIFS($J$18:J2194,J2194)=1,C2194&lt;&gt;""),1,""))</f>
        <v>1</v>
      </c>
      <c r="AH2194" s="186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214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41</v>
      </c>
      <c r="B2195" s="179">
        <v>2022</v>
      </c>
      <c r="C2195" s="179">
        <v>6</v>
      </c>
      <c r="D2195" s="39" t="str">
        <f t="shared" si="528"/>
        <v>Q1</v>
      </c>
      <c r="E2195" s="13" t="s">
        <v>41</v>
      </c>
      <c r="F2195" s="179">
        <v>2022</v>
      </c>
      <c r="G2195" s="179">
        <v>6</v>
      </c>
      <c r="H2195" s="191"/>
      <c r="I2195" s="39" t="str">
        <f t="shared" si="529"/>
        <v>Q1</v>
      </c>
      <c r="J2195" s="191" t="s">
        <v>2116</v>
      </c>
      <c r="K2195" s="191" t="s">
        <v>2117</v>
      </c>
      <c r="L2195" s="17" t="s">
        <v>54</v>
      </c>
      <c r="M2195" s="13" t="s">
        <v>46</v>
      </c>
      <c r="N2195" s="13">
        <v>1</v>
      </c>
      <c r="O2195" s="13"/>
      <c r="P2195" s="39" t="str">
        <f t="shared" si="530"/>
        <v>MAIN UNIT</v>
      </c>
      <c r="Q2195" s="13" t="s">
        <v>47</v>
      </c>
      <c r="R2195" s="13" t="s">
        <v>48</v>
      </c>
      <c r="S2195" s="13" t="s">
        <v>38</v>
      </c>
      <c r="T2195" s="13" t="s">
        <v>324</v>
      </c>
      <c r="U2195" s="13" t="s">
        <v>136</v>
      </c>
      <c r="V2195" s="13" t="s">
        <v>877</v>
      </c>
      <c r="W2195" s="13" t="s">
        <v>50</v>
      </c>
      <c r="X2195" s="192">
        <v>605000</v>
      </c>
      <c r="Y2195" s="196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85">
        <f t="shared" si="533"/>
        <v>91470.110619469036</v>
      </c>
      <c r="AD2195" s="141">
        <v>0.1454</v>
      </c>
      <c r="AE2195" s="186">
        <f t="shared" si="534"/>
        <v>0</v>
      </c>
      <c r="AF2195" s="186" t="str">
        <f>IF(AND(COUNTIFS($J$18:J2195,J2195)=1,AE2195=1),1,"")</f>
        <v/>
      </c>
      <c r="AG2195" s="186">
        <f>IF(C2195="","",IF(AND(COUNTIFS($J$18:J2195,J2195)=1,C2195&lt;&gt;""),1,""))</f>
        <v>1</v>
      </c>
      <c r="AH2195" s="186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214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41</v>
      </c>
      <c r="B2196" s="179">
        <v>2022</v>
      </c>
      <c r="C2196" s="179">
        <v>6</v>
      </c>
      <c r="D2196" s="39" t="str">
        <f t="shared" si="528"/>
        <v>Q1</v>
      </c>
      <c r="E2196" s="13" t="s">
        <v>41</v>
      </c>
      <c r="F2196" s="179">
        <v>2022</v>
      </c>
      <c r="G2196" s="179">
        <v>6</v>
      </c>
      <c r="H2196" s="191"/>
      <c r="I2196" s="39" t="str">
        <f t="shared" si="529"/>
        <v>Q1</v>
      </c>
      <c r="J2196" s="191" t="s">
        <v>2118</v>
      </c>
      <c r="K2196" s="191" t="s">
        <v>337</v>
      </c>
      <c r="L2196" s="17" t="s">
        <v>54</v>
      </c>
      <c r="M2196" s="13" t="s">
        <v>46</v>
      </c>
      <c r="N2196" s="13">
        <v>1</v>
      </c>
      <c r="O2196" s="13"/>
      <c r="P2196" s="39" t="str">
        <f t="shared" si="530"/>
        <v>MAIN UNIT</v>
      </c>
      <c r="Q2196" s="13" t="s">
        <v>47</v>
      </c>
      <c r="R2196" s="13" t="s">
        <v>48</v>
      </c>
      <c r="S2196" s="13" t="s">
        <v>36</v>
      </c>
      <c r="T2196" s="13" t="s">
        <v>64</v>
      </c>
      <c r="U2196" s="13" t="s">
        <v>65</v>
      </c>
      <c r="V2196" s="13" t="s">
        <v>288</v>
      </c>
      <c r="W2196" s="13" t="s">
        <v>50</v>
      </c>
      <c r="X2196" s="192">
        <v>460000</v>
      </c>
      <c r="Y2196" s="196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85">
        <f t="shared" si="533"/>
        <v>68256.061946902657</v>
      </c>
      <c r="AD2196" s="141">
        <v>0.14269999999999999</v>
      </c>
      <c r="AE2196" s="186">
        <f t="shared" si="534"/>
        <v>0</v>
      </c>
      <c r="AF2196" s="186" t="str">
        <f>IF(AND(COUNTIFS($J$18:J2196,J2196)=1,AE2196=1),1,"")</f>
        <v/>
      </c>
      <c r="AG2196" s="186">
        <f>IF(C2196="","",IF(AND(COUNTIFS($J$18:J2196,J2196)=1,C2196&lt;&gt;""),1,""))</f>
        <v>1</v>
      </c>
      <c r="AH2196" s="186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214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41</v>
      </c>
      <c r="B2197" s="179">
        <v>2022</v>
      </c>
      <c r="C2197" s="179">
        <v>6</v>
      </c>
      <c r="D2197" s="39" t="str">
        <f t="shared" si="528"/>
        <v>Q1</v>
      </c>
      <c r="E2197" s="13" t="s">
        <v>41</v>
      </c>
      <c r="F2197" s="179">
        <v>2022</v>
      </c>
      <c r="G2197" s="179">
        <v>6</v>
      </c>
      <c r="H2197" s="191"/>
      <c r="I2197" s="39" t="str">
        <f t="shared" si="529"/>
        <v>Q1</v>
      </c>
      <c r="J2197" s="191" t="s">
        <v>2119</v>
      </c>
      <c r="K2197" s="191" t="s">
        <v>1915</v>
      </c>
      <c r="L2197" s="17" t="s">
        <v>54</v>
      </c>
      <c r="M2197" s="13" t="s">
        <v>46</v>
      </c>
      <c r="N2197" s="13">
        <v>1</v>
      </c>
      <c r="O2197" s="13"/>
      <c r="P2197" s="39" t="str">
        <f t="shared" si="530"/>
        <v>MAIN UNIT</v>
      </c>
      <c r="Q2197" s="13" t="s">
        <v>47</v>
      </c>
      <c r="R2197" s="13" t="s">
        <v>48</v>
      </c>
      <c r="S2197" s="13" t="s">
        <v>36</v>
      </c>
      <c r="T2197" s="13" t="s">
        <v>64</v>
      </c>
      <c r="U2197" s="13" t="s">
        <v>65</v>
      </c>
      <c r="V2197" s="13" t="s">
        <v>98</v>
      </c>
      <c r="W2197" s="13" t="s">
        <v>50</v>
      </c>
      <c r="X2197" s="192">
        <v>660000</v>
      </c>
      <c r="Y2197" s="196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85">
        <f t="shared" si="533"/>
        <v>117628.93805309736</v>
      </c>
      <c r="AD2197" s="141">
        <v>0.1714</v>
      </c>
      <c r="AE2197" s="186">
        <f t="shared" si="534"/>
        <v>0</v>
      </c>
      <c r="AF2197" s="186" t="str">
        <f>IF(AND(COUNTIFS($J$18:J2197,J2197)=1,AE2197=1),1,"")</f>
        <v/>
      </c>
      <c r="AG2197" s="186">
        <f>IF(C2197="","",IF(AND(COUNTIFS($J$18:J2197,J2197)=1,C2197&lt;&gt;""),1,""))</f>
        <v>1</v>
      </c>
      <c r="AH2197" s="186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214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41</v>
      </c>
      <c r="B2198" s="179">
        <v>2022</v>
      </c>
      <c r="C2198" s="179">
        <v>6</v>
      </c>
      <c r="D2198" s="39" t="str">
        <f t="shared" si="528"/>
        <v>Q1</v>
      </c>
      <c r="E2198" s="13" t="s">
        <v>41</v>
      </c>
      <c r="F2198" s="179">
        <v>2022</v>
      </c>
      <c r="G2198" s="179">
        <v>6</v>
      </c>
      <c r="H2198" s="191"/>
      <c r="I2198" s="39" t="str">
        <f t="shared" si="529"/>
        <v>Q1</v>
      </c>
      <c r="J2198" s="191" t="s">
        <v>2119</v>
      </c>
      <c r="K2198" s="191" t="s">
        <v>1915</v>
      </c>
      <c r="L2198" s="17" t="s">
        <v>78</v>
      </c>
      <c r="M2198" s="13" t="s">
        <v>46</v>
      </c>
      <c r="N2198" s="13">
        <v>1</v>
      </c>
      <c r="O2198" s="13"/>
      <c r="P2198" s="39" t="str">
        <f t="shared" si="530"/>
        <v>MAIN UNIT</v>
      </c>
      <c r="Q2198" s="13" t="s">
        <v>47</v>
      </c>
      <c r="R2198" s="13" t="s">
        <v>48</v>
      </c>
      <c r="S2198" s="13" t="s">
        <v>36</v>
      </c>
      <c r="T2198" s="13" t="s">
        <v>64</v>
      </c>
      <c r="U2198" s="13" t="s">
        <v>65</v>
      </c>
      <c r="V2198" s="13" t="s">
        <v>98</v>
      </c>
      <c r="W2198" s="13" t="s">
        <v>50</v>
      </c>
      <c r="X2198" s="192">
        <v>900000</v>
      </c>
      <c r="Y2198" s="196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85">
        <f t="shared" si="533"/>
        <v>160403.09734513276</v>
      </c>
      <c r="AD2198" s="141">
        <v>0.1714</v>
      </c>
      <c r="AE2198" s="186">
        <f t="shared" si="534"/>
        <v>0</v>
      </c>
      <c r="AF2198" s="186" t="str">
        <f>IF(AND(COUNTIFS($J$18:J2198,J2198)=1,AE2198=1),1,"")</f>
        <v/>
      </c>
      <c r="AG2198" s="186" t="str">
        <f>IF(C2198="","",IF(AND(COUNTIFS($J$18:J2198,J2198)=1,C2198&lt;&gt;""),1,""))</f>
        <v/>
      </c>
      <c r="AH2198" s="186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214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41</v>
      </c>
      <c r="B2199" s="179">
        <v>2022</v>
      </c>
      <c r="C2199" s="179">
        <v>6</v>
      </c>
      <c r="D2199" s="39" t="str">
        <f t="shared" si="528"/>
        <v>Q1</v>
      </c>
      <c r="E2199" s="13" t="s">
        <v>41</v>
      </c>
      <c r="F2199" s="179">
        <v>2022</v>
      </c>
      <c r="G2199" s="179">
        <v>6</v>
      </c>
      <c r="H2199" s="191"/>
      <c r="I2199" s="39" t="str">
        <f t="shared" si="529"/>
        <v>Q1</v>
      </c>
      <c r="J2199" s="191" t="s">
        <v>2120</v>
      </c>
      <c r="K2199" s="191" t="s">
        <v>1331</v>
      </c>
      <c r="L2199" s="17" t="s">
        <v>54</v>
      </c>
      <c r="M2199" s="13" t="s">
        <v>46</v>
      </c>
      <c r="N2199" s="13">
        <v>1</v>
      </c>
      <c r="O2199" s="13"/>
      <c r="P2199" s="39" t="str">
        <f t="shared" si="530"/>
        <v>MAIN UNIT</v>
      </c>
      <c r="Q2199" s="13" t="s">
        <v>47</v>
      </c>
      <c r="R2199" s="13" t="s">
        <v>48</v>
      </c>
      <c r="S2199" s="13" t="s">
        <v>36</v>
      </c>
      <c r="T2199" s="13" t="s">
        <v>64</v>
      </c>
      <c r="U2199" s="13" t="s">
        <v>65</v>
      </c>
      <c r="V2199" s="13" t="s">
        <v>113</v>
      </c>
      <c r="W2199" s="13" t="s">
        <v>50</v>
      </c>
      <c r="X2199" s="192">
        <v>450000</v>
      </c>
      <c r="Y2199" s="196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85">
        <f t="shared" si="533"/>
        <v>86050.553097345139</v>
      </c>
      <c r="AD2199" s="141">
        <v>0.18390000000000001</v>
      </c>
      <c r="AE2199" s="186">
        <f t="shared" si="534"/>
        <v>0</v>
      </c>
      <c r="AF2199" s="186" t="str">
        <f>IF(AND(COUNTIFS($J$18:J2199,J2199)=1,AE2199=1),1,"")</f>
        <v/>
      </c>
      <c r="AG2199" s="186">
        <f>IF(C2199="","",IF(AND(COUNTIFS($J$18:J2199,J2199)=1,C2199&lt;&gt;""),1,""))</f>
        <v>1</v>
      </c>
      <c r="AH2199" s="186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214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41</v>
      </c>
      <c r="B2200" s="179">
        <v>2022</v>
      </c>
      <c r="C2200" s="179">
        <v>6</v>
      </c>
      <c r="D2200" s="39" t="str">
        <f t="shared" si="528"/>
        <v>Q1</v>
      </c>
      <c r="E2200" s="13" t="s">
        <v>41</v>
      </c>
      <c r="F2200" s="179">
        <v>2022</v>
      </c>
      <c r="G2200" s="179">
        <v>6</v>
      </c>
      <c r="H2200" s="191"/>
      <c r="I2200" s="39" t="str">
        <f t="shared" si="529"/>
        <v>Q1</v>
      </c>
      <c r="J2200" s="191" t="s">
        <v>2120</v>
      </c>
      <c r="K2200" s="191" t="s">
        <v>1331</v>
      </c>
      <c r="L2200" s="17" t="s">
        <v>54</v>
      </c>
      <c r="M2200" s="13" t="s">
        <v>46</v>
      </c>
      <c r="N2200" s="13">
        <v>1</v>
      </c>
      <c r="O2200" s="13"/>
      <c r="P2200" s="39" t="str">
        <f t="shared" si="530"/>
        <v>MAIN UNIT</v>
      </c>
      <c r="Q2200" s="13" t="s">
        <v>47</v>
      </c>
      <c r="R2200" s="13" t="s">
        <v>48</v>
      </c>
      <c r="S2200" s="13" t="s">
        <v>36</v>
      </c>
      <c r="T2200" s="13" t="s">
        <v>64</v>
      </c>
      <c r="U2200" s="13" t="s">
        <v>65</v>
      </c>
      <c r="V2200" s="13" t="s">
        <v>113</v>
      </c>
      <c r="W2200" s="13" t="s">
        <v>50</v>
      </c>
      <c r="X2200" s="192">
        <v>450000</v>
      </c>
      <c r="Y2200" s="196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85">
        <f t="shared" si="533"/>
        <v>86050.553097345139</v>
      </c>
      <c r="AD2200" s="141">
        <v>0.18390000000000001</v>
      </c>
      <c r="AE2200" s="186">
        <f t="shared" si="534"/>
        <v>0</v>
      </c>
      <c r="AF2200" s="186" t="str">
        <f>IF(AND(COUNTIFS($J$18:J2200,J2200)=1,AE2200=1),1,"")</f>
        <v/>
      </c>
      <c r="AG2200" s="186" t="str">
        <f>IF(C2200="","",IF(AND(COUNTIFS($J$18:J2200,J2200)=1,C2200&lt;&gt;""),1,""))</f>
        <v/>
      </c>
      <c r="AH2200" s="186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214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40</v>
      </c>
      <c r="B2201" s="179">
        <v>2022</v>
      </c>
      <c r="C2201" s="179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41</v>
      </c>
      <c r="F2201" s="179">
        <v>2022</v>
      </c>
      <c r="G2201" s="179">
        <v>7</v>
      </c>
      <c r="H2201" s="191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1" t="s">
        <v>2121</v>
      </c>
      <c r="K2201" s="191" t="s">
        <v>1805</v>
      </c>
      <c r="L2201" s="17" t="s">
        <v>54</v>
      </c>
      <c r="M2201" s="13" t="s">
        <v>46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47</v>
      </c>
      <c r="R2201" s="13" t="s">
        <v>48</v>
      </c>
      <c r="S2201" s="13" t="s">
        <v>36</v>
      </c>
      <c r="T2201" s="13" t="s">
        <v>64</v>
      </c>
      <c r="U2201" s="13" t="s">
        <v>65</v>
      </c>
      <c r="V2201" s="13" t="s">
        <v>288</v>
      </c>
      <c r="W2201" s="13" t="s">
        <v>95</v>
      </c>
      <c r="X2201" s="192">
        <v>9600000</v>
      </c>
      <c r="Y2201" s="196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85">
        <f t="shared" ref="AC2201:AC2264" si="549">IF(R2201&lt;&gt;"",AB2201*AD2201,"")</f>
        <v>62663.423999999999</v>
      </c>
      <c r="AD2201" s="141">
        <v>0.11119999999999999</v>
      </c>
      <c r="AE2201" s="186">
        <f t="shared" ref="AE2201:AE2264" si="550">IF(Q2201="","",IF(Q2201="Yes",1,0))</f>
        <v>0</v>
      </c>
      <c r="AF2201" s="186" t="str">
        <f>IF(AND(COUNTIFS($J$18:J2201,J2201)=1,AE2201=1),1,"")</f>
        <v/>
      </c>
      <c r="AG2201" s="186">
        <f>IF(C2201="","",IF(AND(COUNTIFS($J$18:J2201,J2201)=1,C2201&lt;&gt;""),1,""))</f>
        <v>1</v>
      </c>
      <c r="AH2201" s="186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214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40</v>
      </c>
      <c r="B2202" s="179">
        <v>2022</v>
      </c>
      <c r="C2202" s="179">
        <v>3</v>
      </c>
      <c r="D2202" s="39" t="str">
        <f t="shared" si="544"/>
        <v>Q4</v>
      </c>
      <c r="E2202" s="13" t="s">
        <v>41</v>
      </c>
      <c r="F2202" s="179">
        <v>2022</v>
      </c>
      <c r="G2202" s="179">
        <v>7</v>
      </c>
      <c r="H2202" s="191"/>
      <c r="I2202" s="39" t="str">
        <f t="shared" si="545"/>
        <v>Q2</v>
      </c>
      <c r="J2202" s="191" t="s">
        <v>2122</v>
      </c>
      <c r="K2202" s="191" t="s">
        <v>2123</v>
      </c>
      <c r="L2202" s="17" t="s">
        <v>78</v>
      </c>
      <c r="M2202" s="13" t="s">
        <v>46</v>
      </c>
      <c r="N2202" s="13">
        <v>1</v>
      </c>
      <c r="O2202" s="13"/>
      <c r="P2202" s="39" t="str">
        <f t="shared" si="546"/>
        <v>MAIN UNIT</v>
      </c>
      <c r="Q2202" s="13" t="s">
        <v>936</v>
      </c>
      <c r="R2202" s="13" t="s">
        <v>48</v>
      </c>
      <c r="S2202" s="13" t="s">
        <v>37</v>
      </c>
      <c r="T2202" s="13" t="s">
        <v>79</v>
      </c>
      <c r="U2202" s="13" t="s">
        <v>57</v>
      </c>
      <c r="V2202" s="13" t="s">
        <v>80</v>
      </c>
      <c r="W2202" s="13" t="s">
        <v>50</v>
      </c>
      <c r="X2202" s="192">
        <v>800000</v>
      </c>
      <c r="Y2202" s="196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85">
        <f t="shared" si="549"/>
        <v>152576.28318584073</v>
      </c>
      <c r="AD2202" s="141">
        <v>0.1842</v>
      </c>
      <c r="AE2202" s="186">
        <f t="shared" si="550"/>
        <v>1</v>
      </c>
      <c r="AF2202" s="186">
        <f>IF(AND(COUNTIFS($J$18:J2202,J2202)=1,AE2202=1),1,"")</f>
        <v>1</v>
      </c>
      <c r="AG2202" s="186">
        <f>IF(C2202="","",IF(AND(COUNTIFS($J$18:J2202,J2202)=1,C2202&lt;&gt;""),1,""))</f>
        <v>1</v>
      </c>
      <c r="AH2202" s="186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214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40</v>
      </c>
      <c r="B2203" s="179">
        <v>2022</v>
      </c>
      <c r="C2203" s="179">
        <v>3</v>
      </c>
      <c r="D2203" s="39" t="str">
        <f t="shared" si="544"/>
        <v>Q4</v>
      </c>
      <c r="E2203" s="13" t="s">
        <v>41</v>
      </c>
      <c r="F2203" s="179">
        <v>2022</v>
      </c>
      <c r="G2203" s="179">
        <v>7</v>
      </c>
      <c r="H2203" s="191"/>
      <c r="I2203" s="39" t="str">
        <f t="shared" si="545"/>
        <v>Q2</v>
      </c>
      <c r="J2203" s="191" t="s">
        <v>2122</v>
      </c>
      <c r="K2203" s="191" t="s">
        <v>2123</v>
      </c>
      <c r="L2203" s="17" t="s">
        <v>54</v>
      </c>
      <c r="M2203" s="13" t="s">
        <v>46</v>
      </c>
      <c r="N2203" s="13">
        <v>1</v>
      </c>
      <c r="O2203" s="13"/>
      <c r="P2203" s="39" t="str">
        <f t="shared" si="546"/>
        <v>MAIN UNIT</v>
      </c>
      <c r="Q2203" s="13" t="s">
        <v>936</v>
      </c>
      <c r="R2203" s="13" t="s">
        <v>48</v>
      </c>
      <c r="S2203" s="13" t="s">
        <v>37</v>
      </c>
      <c r="T2203" s="13" t="s">
        <v>79</v>
      </c>
      <c r="U2203" s="13" t="s">
        <v>57</v>
      </c>
      <c r="V2203" s="13" t="s">
        <v>80</v>
      </c>
      <c r="W2203" s="13" t="s">
        <v>50</v>
      </c>
      <c r="X2203" s="192">
        <v>894000</v>
      </c>
      <c r="Y2203" s="196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85">
        <f t="shared" si="549"/>
        <v>170503.996460177</v>
      </c>
      <c r="AD2203" s="141">
        <v>0.1842</v>
      </c>
      <c r="AE2203" s="186">
        <f t="shared" si="550"/>
        <v>1</v>
      </c>
      <c r="AF2203" s="186" t="str">
        <f>IF(AND(COUNTIFS($J$18:J2203,J2203)=1,AE2203=1),1,"")</f>
        <v/>
      </c>
      <c r="AG2203" s="186" t="str">
        <f>IF(C2203="","",IF(AND(COUNTIFS($J$18:J2203,J2203)=1,C2203&lt;&gt;""),1,""))</f>
        <v/>
      </c>
      <c r="AH2203" s="186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214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40</v>
      </c>
      <c r="B2204" s="179">
        <v>2022</v>
      </c>
      <c r="C2204" s="179">
        <v>3</v>
      </c>
      <c r="D2204" s="39" t="str">
        <f t="shared" si="544"/>
        <v>Q4</v>
      </c>
      <c r="E2204" s="13" t="s">
        <v>41</v>
      </c>
      <c r="F2204" s="179">
        <v>2022</v>
      </c>
      <c r="G2204" s="179">
        <v>7</v>
      </c>
      <c r="H2204" s="191"/>
      <c r="I2204" s="39" t="str">
        <f t="shared" si="545"/>
        <v>Q2</v>
      </c>
      <c r="J2204" s="191" t="s">
        <v>2124</v>
      </c>
      <c r="K2204" s="191" t="s">
        <v>2125</v>
      </c>
      <c r="L2204" s="17" t="s">
        <v>78</v>
      </c>
      <c r="M2204" s="13" t="s">
        <v>46</v>
      </c>
      <c r="N2204" s="13">
        <v>1</v>
      </c>
      <c r="O2204" s="13"/>
      <c r="P2204" s="39" t="str">
        <f t="shared" si="546"/>
        <v>MAIN UNIT</v>
      </c>
      <c r="Q2204" s="13" t="s">
        <v>55</v>
      </c>
      <c r="R2204" s="13" t="s">
        <v>48</v>
      </c>
      <c r="S2204" s="13" t="s">
        <v>36</v>
      </c>
      <c r="T2204" s="13" t="s">
        <v>64</v>
      </c>
      <c r="U2204" s="13" t="s">
        <v>65</v>
      </c>
      <c r="V2204" s="13" t="s">
        <v>1626</v>
      </c>
      <c r="W2204" s="13" t="s">
        <v>95</v>
      </c>
      <c r="X2204" s="192">
        <v>17846000</v>
      </c>
      <c r="Y2204" s="196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85">
        <f t="shared" si="549"/>
        <v>148334.52432000003</v>
      </c>
      <c r="AD2204" s="141">
        <v>0.1416</v>
      </c>
      <c r="AE2204" s="186">
        <f t="shared" si="550"/>
        <v>1</v>
      </c>
      <c r="AF2204" s="186">
        <f>IF(AND(COUNTIFS($J$18:J2204,J2204)=1,AE2204=1),1,"")</f>
        <v>1</v>
      </c>
      <c r="AG2204" s="186">
        <f>IF(C2204="","",IF(AND(COUNTIFS($J$18:J2204,J2204)=1,C2204&lt;&gt;""),1,""))</f>
        <v>1</v>
      </c>
      <c r="AH2204" s="186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214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40</v>
      </c>
      <c r="B2205" s="179">
        <v>2022</v>
      </c>
      <c r="C2205" s="179">
        <v>3</v>
      </c>
      <c r="D2205" s="39" t="str">
        <f t="shared" si="544"/>
        <v>Q4</v>
      </c>
      <c r="E2205" s="13" t="s">
        <v>41</v>
      </c>
      <c r="F2205" s="179">
        <v>2022</v>
      </c>
      <c r="G2205" s="179">
        <v>7</v>
      </c>
      <c r="H2205" s="191"/>
      <c r="I2205" s="39" t="str">
        <f t="shared" si="545"/>
        <v>Q2</v>
      </c>
      <c r="J2205" s="191" t="s">
        <v>2126</v>
      </c>
      <c r="K2205" s="191" t="s">
        <v>2127</v>
      </c>
      <c r="L2205" s="17" t="s">
        <v>78</v>
      </c>
      <c r="M2205" s="13" t="s">
        <v>46</v>
      </c>
      <c r="N2205" s="13">
        <v>1</v>
      </c>
      <c r="O2205" s="13"/>
      <c r="P2205" s="39" t="str">
        <f t="shared" si="546"/>
        <v>MAIN UNIT</v>
      </c>
      <c r="Q2205" s="13" t="s">
        <v>47</v>
      </c>
      <c r="R2205" s="13" t="s">
        <v>48</v>
      </c>
      <c r="S2205" s="13" t="s">
        <v>36</v>
      </c>
      <c r="T2205" s="13" t="s">
        <v>64</v>
      </c>
      <c r="U2205" s="13" t="s">
        <v>65</v>
      </c>
      <c r="V2205" s="13" t="s">
        <v>66</v>
      </c>
      <c r="W2205" s="13" t="s">
        <v>95</v>
      </c>
      <c r="X2205" s="192">
        <v>13000000</v>
      </c>
      <c r="Y2205" s="196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85">
        <f t="shared" si="549"/>
        <v>105613.04</v>
      </c>
      <c r="AD2205" s="141">
        <v>0.1384</v>
      </c>
      <c r="AE2205" s="186">
        <f t="shared" si="550"/>
        <v>0</v>
      </c>
      <c r="AF2205" s="186" t="str">
        <f>IF(AND(COUNTIFS($J$18:J2205,J2205)=1,AE2205=1),1,"")</f>
        <v/>
      </c>
      <c r="AG2205" s="186">
        <f>IF(C2205="","",IF(AND(COUNTIFS($J$18:J2205,J2205)=1,C2205&lt;&gt;""),1,""))</f>
        <v>1</v>
      </c>
      <c r="AH2205" s="186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214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40</v>
      </c>
      <c r="B2206" s="179">
        <v>2022</v>
      </c>
      <c r="C2206" s="179">
        <v>3</v>
      </c>
      <c r="D2206" s="39" t="str">
        <f t="shared" si="544"/>
        <v>Q4</v>
      </c>
      <c r="E2206" s="13" t="s">
        <v>41</v>
      </c>
      <c r="F2206" s="179">
        <v>2022</v>
      </c>
      <c r="G2206" s="179">
        <v>7</v>
      </c>
      <c r="H2206" s="191"/>
      <c r="I2206" s="39" t="str">
        <f t="shared" si="545"/>
        <v>Q2</v>
      </c>
      <c r="J2206" s="191" t="s">
        <v>2126</v>
      </c>
      <c r="K2206" s="191" t="s">
        <v>2127</v>
      </c>
      <c r="L2206" s="17" t="s">
        <v>78</v>
      </c>
      <c r="M2206" s="13" t="s">
        <v>46</v>
      </c>
      <c r="N2206" s="13">
        <v>1</v>
      </c>
      <c r="O2206" s="13"/>
      <c r="P2206" s="39" t="str">
        <f t="shared" si="546"/>
        <v>MAIN UNIT</v>
      </c>
      <c r="Q2206" s="13" t="s">
        <v>47</v>
      </c>
      <c r="R2206" s="13" t="s">
        <v>48</v>
      </c>
      <c r="S2206" s="13" t="s">
        <v>36</v>
      </c>
      <c r="T2206" s="13" t="s">
        <v>64</v>
      </c>
      <c r="U2206" s="13" t="s">
        <v>65</v>
      </c>
      <c r="V2206" s="13" t="s">
        <v>66</v>
      </c>
      <c r="W2206" s="13" t="s">
        <v>95</v>
      </c>
      <c r="X2206" s="192">
        <v>13000000</v>
      </c>
      <c r="Y2206" s="196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85">
        <f t="shared" si="549"/>
        <v>105613.04</v>
      </c>
      <c r="AD2206" s="141">
        <v>0.1384</v>
      </c>
      <c r="AE2206" s="186">
        <f t="shared" si="550"/>
        <v>0</v>
      </c>
      <c r="AF2206" s="186" t="str">
        <f>IF(AND(COUNTIFS($J$18:J2206,J2206)=1,AE2206=1),1,"")</f>
        <v/>
      </c>
      <c r="AG2206" s="186" t="str">
        <f>IF(C2206="","",IF(AND(COUNTIFS($J$18:J2206,J2206)=1,C2206&lt;&gt;""),1,""))</f>
        <v/>
      </c>
      <c r="AH2206" s="186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214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40</v>
      </c>
      <c r="B2207" s="179">
        <v>2022</v>
      </c>
      <c r="C2207" s="179">
        <v>3</v>
      </c>
      <c r="D2207" s="39" t="str">
        <f t="shared" si="544"/>
        <v>Q4</v>
      </c>
      <c r="E2207" s="13" t="s">
        <v>41</v>
      </c>
      <c r="F2207" s="179">
        <v>2022</v>
      </c>
      <c r="G2207" s="179">
        <v>7</v>
      </c>
      <c r="H2207" s="191"/>
      <c r="I2207" s="39" t="str">
        <f t="shared" si="545"/>
        <v>Q2</v>
      </c>
      <c r="J2207" s="191" t="s">
        <v>2126</v>
      </c>
      <c r="K2207" s="191" t="s">
        <v>2127</v>
      </c>
      <c r="L2207" s="17" t="s">
        <v>78</v>
      </c>
      <c r="M2207" s="13" t="s">
        <v>46</v>
      </c>
      <c r="N2207" s="13">
        <v>1</v>
      </c>
      <c r="O2207" s="13"/>
      <c r="P2207" s="39" t="str">
        <f t="shared" si="546"/>
        <v>MAIN UNIT</v>
      </c>
      <c r="Q2207" s="13" t="s">
        <v>47</v>
      </c>
      <c r="R2207" s="13" t="s">
        <v>48</v>
      </c>
      <c r="S2207" s="13" t="s">
        <v>36</v>
      </c>
      <c r="T2207" s="13" t="s">
        <v>64</v>
      </c>
      <c r="U2207" s="13" t="s">
        <v>65</v>
      </c>
      <c r="V2207" s="13" t="s">
        <v>66</v>
      </c>
      <c r="W2207" s="13" t="s">
        <v>95</v>
      </c>
      <c r="X2207" s="192">
        <v>13000000</v>
      </c>
      <c r="Y2207" s="196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85">
        <f t="shared" si="549"/>
        <v>105613.04</v>
      </c>
      <c r="AD2207" s="141">
        <v>0.1384</v>
      </c>
      <c r="AE2207" s="186">
        <f t="shared" si="550"/>
        <v>0</v>
      </c>
      <c r="AF2207" s="186" t="str">
        <f>IF(AND(COUNTIFS($J$18:J2207,J2207)=1,AE2207=1),1,"")</f>
        <v/>
      </c>
      <c r="AG2207" s="186" t="str">
        <f>IF(C2207="","",IF(AND(COUNTIFS($J$18:J2207,J2207)=1,C2207&lt;&gt;""),1,""))</f>
        <v/>
      </c>
      <c r="AH2207" s="186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214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40</v>
      </c>
      <c r="B2208" s="179">
        <v>2022</v>
      </c>
      <c r="C2208" s="179">
        <v>3</v>
      </c>
      <c r="D2208" s="39" t="str">
        <f t="shared" si="544"/>
        <v>Q4</v>
      </c>
      <c r="E2208" s="13" t="s">
        <v>41</v>
      </c>
      <c r="F2208" s="179">
        <v>2022</v>
      </c>
      <c r="G2208" s="179">
        <v>7</v>
      </c>
      <c r="H2208" s="191"/>
      <c r="I2208" s="39" t="str">
        <f t="shared" si="545"/>
        <v>Q2</v>
      </c>
      <c r="J2208" s="191" t="s">
        <v>2126</v>
      </c>
      <c r="K2208" s="191" t="s">
        <v>2127</v>
      </c>
      <c r="L2208" s="17" t="s">
        <v>78</v>
      </c>
      <c r="M2208" s="13" t="s">
        <v>46</v>
      </c>
      <c r="N2208" s="13">
        <v>1</v>
      </c>
      <c r="O2208" s="13"/>
      <c r="P2208" s="39" t="str">
        <f t="shared" si="546"/>
        <v>MAIN UNIT</v>
      </c>
      <c r="Q2208" s="13" t="s">
        <v>47</v>
      </c>
      <c r="R2208" s="13" t="s">
        <v>48</v>
      </c>
      <c r="S2208" s="13" t="s">
        <v>36</v>
      </c>
      <c r="T2208" s="13" t="s">
        <v>64</v>
      </c>
      <c r="U2208" s="13" t="s">
        <v>65</v>
      </c>
      <c r="V2208" s="13" t="s">
        <v>66</v>
      </c>
      <c r="W2208" s="13" t="s">
        <v>95</v>
      </c>
      <c r="X2208" s="192">
        <v>13000000</v>
      </c>
      <c r="Y2208" s="196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85">
        <f t="shared" si="549"/>
        <v>105613.04</v>
      </c>
      <c r="AD2208" s="141">
        <v>0.1384</v>
      </c>
      <c r="AE2208" s="186">
        <f t="shared" si="550"/>
        <v>0</v>
      </c>
      <c r="AF2208" s="186" t="str">
        <f>IF(AND(COUNTIFS($J$18:J2208,J2208)=1,AE2208=1),1,"")</f>
        <v/>
      </c>
      <c r="AG2208" s="186" t="str">
        <f>IF(C2208="","",IF(AND(COUNTIFS($J$18:J2208,J2208)=1,C2208&lt;&gt;""),1,""))</f>
        <v/>
      </c>
      <c r="AH2208" s="186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214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40</v>
      </c>
      <c r="B2209" s="179">
        <v>2022</v>
      </c>
      <c r="C2209" s="179">
        <v>3</v>
      </c>
      <c r="D2209" s="39" t="str">
        <f t="shared" si="544"/>
        <v>Q4</v>
      </c>
      <c r="E2209" s="13" t="s">
        <v>41</v>
      </c>
      <c r="F2209" s="179">
        <v>2022</v>
      </c>
      <c r="G2209" s="179">
        <v>7</v>
      </c>
      <c r="H2209" s="191"/>
      <c r="I2209" s="39" t="str">
        <f t="shared" si="545"/>
        <v>Q2</v>
      </c>
      <c r="J2209" s="191" t="s">
        <v>2126</v>
      </c>
      <c r="K2209" s="191" t="s">
        <v>2127</v>
      </c>
      <c r="L2209" s="17" t="s">
        <v>78</v>
      </c>
      <c r="M2209" s="13" t="s">
        <v>46</v>
      </c>
      <c r="N2209" s="13">
        <v>1</v>
      </c>
      <c r="O2209" s="13"/>
      <c r="P2209" s="39" t="str">
        <f t="shared" si="546"/>
        <v>MAIN UNIT</v>
      </c>
      <c r="Q2209" s="13" t="s">
        <v>47</v>
      </c>
      <c r="R2209" s="13" t="s">
        <v>48</v>
      </c>
      <c r="S2209" s="13" t="s">
        <v>36</v>
      </c>
      <c r="T2209" s="13" t="s">
        <v>64</v>
      </c>
      <c r="U2209" s="13" t="s">
        <v>65</v>
      </c>
      <c r="V2209" s="13" t="s">
        <v>66</v>
      </c>
      <c r="W2209" s="13" t="s">
        <v>95</v>
      </c>
      <c r="X2209" s="192">
        <v>13000000</v>
      </c>
      <c r="Y2209" s="196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85">
        <f t="shared" si="549"/>
        <v>105613.04</v>
      </c>
      <c r="AD2209" s="141">
        <v>0.1384</v>
      </c>
      <c r="AE2209" s="186">
        <f t="shared" si="550"/>
        <v>0</v>
      </c>
      <c r="AF2209" s="186" t="str">
        <f>IF(AND(COUNTIFS($J$18:J2209,J2209)=1,AE2209=1),1,"")</f>
        <v/>
      </c>
      <c r="AG2209" s="186" t="str">
        <f>IF(C2209="","",IF(AND(COUNTIFS($J$18:J2209,J2209)=1,C2209&lt;&gt;""),1,""))</f>
        <v/>
      </c>
      <c r="AH2209" s="186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214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40</v>
      </c>
      <c r="B2210" s="179">
        <v>2022</v>
      </c>
      <c r="C2210" s="179">
        <v>3</v>
      </c>
      <c r="D2210" s="39" t="str">
        <f t="shared" si="544"/>
        <v>Q4</v>
      </c>
      <c r="E2210" s="13" t="s">
        <v>41</v>
      </c>
      <c r="F2210" s="179">
        <v>2022</v>
      </c>
      <c r="G2210" s="179">
        <v>7</v>
      </c>
      <c r="H2210" s="191"/>
      <c r="I2210" s="39" t="str">
        <f t="shared" si="545"/>
        <v>Q2</v>
      </c>
      <c r="J2210" s="191" t="s">
        <v>2126</v>
      </c>
      <c r="K2210" s="191" t="s">
        <v>2127</v>
      </c>
      <c r="L2210" s="17" t="s">
        <v>54</v>
      </c>
      <c r="M2210" s="13" t="s">
        <v>46</v>
      </c>
      <c r="N2210" s="13">
        <v>1</v>
      </c>
      <c r="O2210" s="13"/>
      <c r="P2210" s="39" t="str">
        <f t="shared" si="546"/>
        <v>MAIN UNIT</v>
      </c>
      <c r="Q2210" s="13" t="s">
        <v>47</v>
      </c>
      <c r="R2210" s="13" t="s">
        <v>48</v>
      </c>
      <c r="S2210" s="13" t="s">
        <v>36</v>
      </c>
      <c r="T2210" s="13" t="s">
        <v>64</v>
      </c>
      <c r="U2210" s="13" t="s">
        <v>65</v>
      </c>
      <c r="V2210" s="13" t="s">
        <v>66</v>
      </c>
      <c r="W2210" s="13" t="s">
        <v>95</v>
      </c>
      <c r="X2210" s="192">
        <v>8000000</v>
      </c>
      <c r="Y2210" s="196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85">
        <f t="shared" si="549"/>
        <v>64992.639999999999</v>
      </c>
      <c r="AD2210" s="141">
        <v>0.1384</v>
      </c>
      <c r="AE2210" s="186">
        <f t="shared" si="550"/>
        <v>0</v>
      </c>
      <c r="AF2210" s="186" t="str">
        <f>IF(AND(COUNTIFS($J$18:J2210,J2210)=1,AE2210=1),1,"")</f>
        <v/>
      </c>
      <c r="AG2210" s="186" t="str">
        <f>IF(C2210="","",IF(AND(COUNTIFS($J$18:J2210,J2210)=1,C2210&lt;&gt;""),1,""))</f>
        <v/>
      </c>
      <c r="AH2210" s="186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214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40</v>
      </c>
      <c r="B2211" s="179">
        <v>2022</v>
      </c>
      <c r="C2211" s="179">
        <v>3</v>
      </c>
      <c r="D2211" s="39" t="str">
        <f t="shared" si="544"/>
        <v>Q4</v>
      </c>
      <c r="E2211" s="13" t="s">
        <v>41</v>
      </c>
      <c r="F2211" s="179">
        <v>2022</v>
      </c>
      <c r="G2211" s="179">
        <v>7</v>
      </c>
      <c r="H2211" s="191"/>
      <c r="I2211" s="39" t="str">
        <f t="shared" si="545"/>
        <v>Q2</v>
      </c>
      <c r="J2211" s="191" t="s">
        <v>2126</v>
      </c>
      <c r="K2211" s="191" t="s">
        <v>2127</v>
      </c>
      <c r="L2211" s="17" t="s">
        <v>54</v>
      </c>
      <c r="M2211" s="13" t="s">
        <v>46</v>
      </c>
      <c r="N2211" s="13">
        <v>1</v>
      </c>
      <c r="O2211" s="13"/>
      <c r="P2211" s="39" t="str">
        <f t="shared" si="546"/>
        <v>MAIN UNIT</v>
      </c>
      <c r="Q2211" s="13" t="s">
        <v>47</v>
      </c>
      <c r="R2211" s="13" t="s">
        <v>48</v>
      </c>
      <c r="S2211" s="13" t="s">
        <v>36</v>
      </c>
      <c r="T2211" s="13" t="s">
        <v>64</v>
      </c>
      <c r="U2211" s="13" t="s">
        <v>65</v>
      </c>
      <c r="V2211" s="13" t="s">
        <v>66</v>
      </c>
      <c r="W2211" s="13" t="s">
        <v>95</v>
      </c>
      <c r="X2211" s="192">
        <v>8000000</v>
      </c>
      <c r="Y2211" s="196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85">
        <f t="shared" si="549"/>
        <v>64992.639999999999</v>
      </c>
      <c r="AD2211" s="141">
        <v>0.1384</v>
      </c>
      <c r="AE2211" s="186">
        <f t="shared" si="550"/>
        <v>0</v>
      </c>
      <c r="AF2211" s="186" t="str">
        <f>IF(AND(COUNTIFS($J$18:J2211,J2211)=1,AE2211=1),1,"")</f>
        <v/>
      </c>
      <c r="AG2211" s="186" t="str">
        <f>IF(C2211="","",IF(AND(COUNTIFS($J$18:J2211,J2211)=1,C2211&lt;&gt;""),1,""))</f>
        <v/>
      </c>
      <c r="AH2211" s="186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214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40</v>
      </c>
      <c r="B2212" s="179">
        <v>2022</v>
      </c>
      <c r="C2212" s="179">
        <v>3</v>
      </c>
      <c r="D2212" s="39" t="str">
        <f t="shared" si="544"/>
        <v>Q4</v>
      </c>
      <c r="E2212" s="13" t="s">
        <v>41</v>
      </c>
      <c r="F2212" s="179">
        <v>2022</v>
      </c>
      <c r="G2212" s="179">
        <v>7</v>
      </c>
      <c r="H2212" s="191"/>
      <c r="I2212" s="39" t="str">
        <f t="shared" si="545"/>
        <v>Q2</v>
      </c>
      <c r="J2212" s="191" t="s">
        <v>2126</v>
      </c>
      <c r="K2212" s="191" t="s">
        <v>2127</v>
      </c>
      <c r="L2212" s="17" t="s">
        <v>54</v>
      </c>
      <c r="M2212" s="13" t="s">
        <v>46</v>
      </c>
      <c r="N2212" s="13">
        <v>1</v>
      </c>
      <c r="O2212" s="13"/>
      <c r="P2212" s="39" t="str">
        <f t="shared" si="546"/>
        <v>MAIN UNIT</v>
      </c>
      <c r="Q2212" s="13" t="s">
        <v>47</v>
      </c>
      <c r="R2212" s="13" t="s">
        <v>48</v>
      </c>
      <c r="S2212" s="13" t="s">
        <v>36</v>
      </c>
      <c r="T2212" s="13" t="s">
        <v>64</v>
      </c>
      <c r="U2212" s="13" t="s">
        <v>65</v>
      </c>
      <c r="V2212" s="13" t="s">
        <v>66</v>
      </c>
      <c r="W2212" s="13" t="s">
        <v>95</v>
      </c>
      <c r="X2212" s="192">
        <v>8000000</v>
      </c>
      <c r="Y2212" s="196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85">
        <f t="shared" si="549"/>
        <v>64992.639999999999</v>
      </c>
      <c r="AD2212" s="141">
        <v>0.1384</v>
      </c>
      <c r="AE2212" s="186">
        <f t="shared" si="550"/>
        <v>0</v>
      </c>
      <c r="AF2212" s="186" t="str">
        <f>IF(AND(COUNTIFS($J$18:J2212,J2212)=1,AE2212=1),1,"")</f>
        <v/>
      </c>
      <c r="AG2212" s="186" t="str">
        <f>IF(C2212="","",IF(AND(COUNTIFS($J$18:J2212,J2212)=1,C2212&lt;&gt;""),1,""))</f>
        <v/>
      </c>
      <c r="AH2212" s="186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214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40</v>
      </c>
      <c r="B2213" s="179">
        <v>2022</v>
      </c>
      <c r="C2213" s="179">
        <v>3</v>
      </c>
      <c r="D2213" s="39" t="str">
        <f t="shared" si="544"/>
        <v>Q4</v>
      </c>
      <c r="E2213" s="13" t="s">
        <v>41</v>
      </c>
      <c r="F2213" s="179">
        <v>2022</v>
      </c>
      <c r="G2213" s="179">
        <v>7</v>
      </c>
      <c r="H2213" s="191"/>
      <c r="I2213" s="39" t="str">
        <f t="shared" si="545"/>
        <v>Q2</v>
      </c>
      <c r="J2213" s="191" t="s">
        <v>2126</v>
      </c>
      <c r="K2213" s="191" t="s">
        <v>2127</v>
      </c>
      <c r="L2213" s="17" t="s">
        <v>54</v>
      </c>
      <c r="M2213" s="13" t="s">
        <v>46</v>
      </c>
      <c r="N2213" s="13">
        <v>1</v>
      </c>
      <c r="O2213" s="13"/>
      <c r="P2213" s="39" t="str">
        <f t="shared" si="546"/>
        <v>MAIN UNIT</v>
      </c>
      <c r="Q2213" s="13" t="s">
        <v>47</v>
      </c>
      <c r="R2213" s="13" t="s">
        <v>48</v>
      </c>
      <c r="S2213" s="13" t="s">
        <v>36</v>
      </c>
      <c r="T2213" s="13" t="s">
        <v>64</v>
      </c>
      <c r="U2213" s="13" t="s">
        <v>65</v>
      </c>
      <c r="V2213" s="13" t="s">
        <v>66</v>
      </c>
      <c r="W2213" s="13" t="s">
        <v>95</v>
      </c>
      <c r="X2213" s="192">
        <v>8000000</v>
      </c>
      <c r="Y2213" s="196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85">
        <f t="shared" si="549"/>
        <v>64992.639999999999</v>
      </c>
      <c r="AD2213" s="141">
        <v>0.1384</v>
      </c>
      <c r="AE2213" s="186">
        <f t="shared" si="550"/>
        <v>0</v>
      </c>
      <c r="AF2213" s="186" t="str">
        <f>IF(AND(COUNTIFS($J$18:J2213,J2213)=1,AE2213=1),1,"")</f>
        <v/>
      </c>
      <c r="AG2213" s="186" t="str">
        <f>IF(C2213="","",IF(AND(COUNTIFS($J$18:J2213,J2213)=1,C2213&lt;&gt;""),1,""))</f>
        <v/>
      </c>
      <c r="AH2213" s="186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214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40</v>
      </c>
      <c r="B2214" s="179">
        <v>2022</v>
      </c>
      <c r="C2214" s="179">
        <v>3</v>
      </c>
      <c r="D2214" s="39" t="str">
        <f t="shared" si="544"/>
        <v>Q4</v>
      </c>
      <c r="E2214" s="13" t="s">
        <v>41</v>
      </c>
      <c r="F2214" s="179">
        <v>2022</v>
      </c>
      <c r="G2214" s="179">
        <v>7</v>
      </c>
      <c r="H2214" s="191"/>
      <c r="I2214" s="39" t="str">
        <f t="shared" si="545"/>
        <v>Q2</v>
      </c>
      <c r="J2214" s="191" t="s">
        <v>2128</v>
      </c>
      <c r="K2214" s="191" t="s">
        <v>319</v>
      </c>
      <c r="L2214" s="17" t="s">
        <v>78</v>
      </c>
      <c r="M2214" s="13" t="s">
        <v>46</v>
      </c>
      <c r="N2214" s="13">
        <v>1</v>
      </c>
      <c r="O2214" s="13"/>
      <c r="P2214" s="39" t="str">
        <f t="shared" si="546"/>
        <v>MAIN UNIT</v>
      </c>
      <c r="Q2214" s="13" t="s">
        <v>47</v>
      </c>
      <c r="R2214" s="13" t="s">
        <v>48</v>
      </c>
      <c r="S2214" s="13" t="s">
        <v>36</v>
      </c>
      <c r="T2214" s="13" t="s">
        <v>64</v>
      </c>
      <c r="U2214" s="13" t="s">
        <v>65</v>
      </c>
      <c r="V2214" s="13" t="s">
        <v>288</v>
      </c>
      <c r="W2214" s="13" t="s">
        <v>95</v>
      </c>
      <c r="X2214" s="192">
        <v>15786000</v>
      </c>
      <c r="Y2214" s="196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85">
        <f t="shared" si="549"/>
        <v>119258.33634000002</v>
      </c>
      <c r="AD2214" s="141">
        <v>0.12870000000000001</v>
      </c>
      <c r="AE2214" s="186">
        <f t="shared" si="550"/>
        <v>0</v>
      </c>
      <c r="AF2214" s="186" t="str">
        <f>IF(AND(COUNTIFS($J$18:J2214,J2214)=1,AE2214=1),1,"")</f>
        <v/>
      </c>
      <c r="AG2214" s="186">
        <f>IF(C2214="","",IF(AND(COUNTIFS($J$18:J2214,J2214)=1,C2214&lt;&gt;""),1,""))</f>
        <v>1</v>
      </c>
      <c r="AH2214" s="186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214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40</v>
      </c>
      <c r="B2215" s="179">
        <v>2022</v>
      </c>
      <c r="C2215" s="179">
        <v>3</v>
      </c>
      <c r="D2215" s="39" t="str">
        <f t="shared" si="544"/>
        <v>Q4</v>
      </c>
      <c r="E2215" s="13" t="s">
        <v>41</v>
      </c>
      <c r="F2215" s="179">
        <v>2022</v>
      </c>
      <c r="G2215" s="179">
        <v>7</v>
      </c>
      <c r="H2215" s="191"/>
      <c r="I2215" s="39" t="str">
        <f t="shared" si="545"/>
        <v>Q2</v>
      </c>
      <c r="J2215" s="191" t="s">
        <v>2128</v>
      </c>
      <c r="K2215" s="191" t="s">
        <v>319</v>
      </c>
      <c r="L2215" s="17" t="s">
        <v>78</v>
      </c>
      <c r="M2215" s="13" t="s">
        <v>46</v>
      </c>
      <c r="N2215" s="13">
        <v>1</v>
      </c>
      <c r="O2215" s="13"/>
      <c r="P2215" s="39" t="str">
        <f t="shared" si="546"/>
        <v>MAIN UNIT</v>
      </c>
      <c r="Q2215" s="13" t="s">
        <v>47</v>
      </c>
      <c r="R2215" s="13" t="s">
        <v>48</v>
      </c>
      <c r="S2215" s="13" t="s">
        <v>36</v>
      </c>
      <c r="T2215" s="13" t="s">
        <v>64</v>
      </c>
      <c r="U2215" s="13" t="s">
        <v>65</v>
      </c>
      <c r="V2215" s="13" t="s">
        <v>288</v>
      </c>
      <c r="W2215" s="13" t="s">
        <v>95</v>
      </c>
      <c r="X2215" s="192">
        <v>15786000</v>
      </c>
      <c r="Y2215" s="196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85">
        <f t="shared" si="549"/>
        <v>119258.33634000002</v>
      </c>
      <c r="AD2215" s="141">
        <v>0.12870000000000001</v>
      </c>
      <c r="AE2215" s="186">
        <f t="shared" si="550"/>
        <v>0</v>
      </c>
      <c r="AF2215" s="186" t="str">
        <f>IF(AND(COUNTIFS($J$18:J2215,J2215)=1,AE2215=1),1,"")</f>
        <v/>
      </c>
      <c r="AG2215" s="186" t="str">
        <f>IF(C2215="","",IF(AND(COUNTIFS($J$18:J2215,J2215)=1,C2215&lt;&gt;""),1,""))</f>
        <v/>
      </c>
      <c r="AH2215" s="186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214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40</v>
      </c>
      <c r="B2216" s="179">
        <v>2022</v>
      </c>
      <c r="C2216" s="179">
        <v>3</v>
      </c>
      <c r="D2216" s="39" t="str">
        <f t="shared" si="544"/>
        <v>Q4</v>
      </c>
      <c r="E2216" s="13" t="s">
        <v>41</v>
      </c>
      <c r="F2216" s="179">
        <v>2022</v>
      </c>
      <c r="G2216" s="179">
        <v>7</v>
      </c>
      <c r="H2216" s="191"/>
      <c r="I2216" s="39" t="str">
        <f t="shared" si="545"/>
        <v>Q2</v>
      </c>
      <c r="J2216" s="191" t="s">
        <v>2128</v>
      </c>
      <c r="K2216" s="191" t="s">
        <v>319</v>
      </c>
      <c r="L2216" s="17" t="s">
        <v>78</v>
      </c>
      <c r="M2216" s="13" t="s">
        <v>46</v>
      </c>
      <c r="N2216" s="13">
        <v>1</v>
      </c>
      <c r="O2216" s="13"/>
      <c r="P2216" s="39" t="str">
        <f t="shared" si="546"/>
        <v>MAIN UNIT</v>
      </c>
      <c r="Q2216" s="13" t="s">
        <v>47</v>
      </c>
      <c r="R2216" s="13" t="s">
        <v>48</v>
      </c>
      <c r="S2216" s="13" t="s">
        <v>36</v>
      </c>
      <c r="T2216" s="13" t="s">
        <v>64</v>
      </c>
      <c r="U2216" s="13" t="s">
        <v>65</v>
      </c>
      <c r="V2216" s="13" t="s">
        <v>288</v>
      </c>
      <c r="W2216" s="13" t="s">
        <v>95</v>
      </c>
      <c r="X2216" s="192">
        <v>15786000</v>
      </c>
      <c r="Y2216" s="196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85">
        <f t="shared" si="549"/>
        <v>119258.33634000002</v>
      </c>
      <c r="AD2216" s="141">
        <v>0.12870000000000001</v>
      </c>
      <c r="AE2216" s="186">
        <f t="shared" si="550"/>
        <v>0</v>
      </c>
      <c r="AF2216" s="186" t="str">
        <f>IF(AND(COUNTIFS($J$18:J2216,J2216)=1,AE2216=1),1,"")</f>
        <v/>
      </c>
      <c r="AG2216" s="186" t="str">
        <f>IF(C2216="","",IF(AND(COUNTIFS($J$18:J2216,J2216)=1,C2216&lt;&gt;""),1,""))</f>
        <v/>
      </c>
      <c r="AH2216" s="186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214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40</v>
      </c>
      <c r="B2217" s="179">
        <v>2022</v>
      </c>
      <c r="C2217" s="179">
        <v>3</v>
      </c>
      <c r="D2217" s="39" t="str">
        <f t="shared" si="544"/>
        <v>Q4</v>
      </c>
      <c r="E2217" s="13" t="s">
        <v>41</v>
      </c>
      <c r="F2217" s="179">
        <v>2022</v>
      </c>
      <c r="G2217" s="179">
        <v>7</v>
      </c>
      <c r="H2217" s="191"/>
      <c r="I2217" s="39" t="str">
        <f t="shared" si="545"/>
        <v>Q2</v>
      </c>
      <c r="J2217" s="191" t="s">
        <v>2128</v>
      </c>
      <c r="K2217" s="191" t="s">
        <v>319</v>
      </c>
      <c r="L2217" s="17" t="s">
        <v>54</v>
      </c>
      <c r="M2217" s="13" t="s">
        <v>46</v>
      </c>
      <c r="N2217" s="13">
        <v>1</v>
      </c>
      <c r="O2217" s="13"/>
      <c r="P2217" s="39" t="str">
        <f t="shared" si="546"/>
        <v>MAIN UNIT</v>
      </c>
      <c r="Q2217" s="13" t="s">
        <v>47</v>
      </c>
      <c r="R2217" s="13" t="s">
        <v>48</v>
      </c>
      <c r="S2217" s="13" t="s">
        <v>36</v>
      </c>
      <c r="T2217" s="13" t="s">
        <v>64</v>
      </c>
      <c r="U2217" s="13" t="s">
        <v>65</v>
      </c>
      <c r="V2217" s="13" t="s">
        <v>288</v>
      </c>
      <c r="W2217" s="13" t="s">
        <v>95</v>
      </c>
      <c r="X2217" s="192">
        <v>8700000</v>
      </c>
      <c r="Y2217" s="196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85">
        <f t="shared" si="549"/>
        <v>65725.803</v>
      </c>
      <c r="AD2217" s="141">
        <v>0.12870000000000001</v>
      </c>
      <c r="AE2217" s="186">
        <f t="shared" si="550"/>
        <v>0</v>
      </c>
      <c r="AF2217" s="186" t="str">
        <f>IF(AND(COUNTIFS($J$18:J2217,J2217)=1,AE2217=1),1,"")</f>
        <v/>
      </c>
      <c r="AG2217" s="186" t="str">
        <f>IF(C2217="","",IF(AND(COUNTIFS($J$18:J2217,J2217)=1,C2217&lt;&gt;""),1,""))</f>
        <v/>
      </c>
      <c r="AH2217" s="186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214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40</v>
      </c>
      <c r="B2218" s="179">
        <v>2022</v>
      </c>
      <c r="C2218" s="179">
        <v>3</v>
      </c>
      <c r="D2218" s="39" t="str">
        <f t="shared" si="544"/>
        <v>Q4</v>
      </c>
      <c r="E2218" s="13" t="s">
        <v>41</v>
      </c>
      <c r="F2218" s="179">
        <v>2022</v>
      </c>
      <c r="G2218" s="179">
        <v>7</v>
      </c>
      <c r="H2218" s="191"/>
      <c r="I2218" s="39" t="str">
        <f t="shared" si="545"/>
        <v>Q2</v>
      </c>
      <c r="J2218" s="191" t="s">
        <v>2128</v>
      </c>
      <c r="K2218" s="191" t="s">
        <v>319</v>
      </c>
      <c r="L2218" s="17" t="s">
        <v>54</v>
      </c>
      <c r="M2218" s="13" t="s">
        <v>46</v>
      </c>
      <c r="N2218" s="13">
        <v>1</v>
      </c>
      <c r="O2218" s="13"/>
      <c r="P2218" s="39" t="str">
        <f t="shared" si="546"/>
        <v>MAIN UNIT</v>
      </c>
      <c r="Q2218" s="13" t="s">
        <v>47</v>
      </c>
      <c r="R2218" s="13" t="s">
        <v>48</v>
      </c>
      <c r="S2218" s="13" t="s">
        <v>36</v>
      </c>
      <c r="T2218" s="13" t="s">
        <v>64</v>
      </c>
      <c r="U2218" s="13" t="s">
        <v>65</v>
      </c>
      <c r="V2218" s="13" t="s">
        <v>288</v>
      </c>
      <c r="W2218" s="13" t="s">
        <v>95</v>
      </c>
      <c r="X2218" s="192">
        <v>8700000</v>
      </c>
      <c r="Y2218" s="196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85">
        <f t="shared" si="549"/>
        <v>65725.803</v>
      </c>
      <c r="AD2218" s="141">
        <v>0.12870000000000001</v>
      </c>
      <c r="AE2218" s="186">
        <f t="shared" si="550"/>
        <v>0</v>
      </c>
      <c r="AF2218" s="186" t="str">
        <f>IF(AND(COUNTIFS($J$18:J2218,J2218)=1,AE2218=1),1,"")</f>
        <v/>
      </c>
      <c r="AG2218" s="186" t="str">
        <f>IF(C2218="","",IF(AND(COUNTIFS($J$18:J2218,J2218)=1,C2218&lt;&gt;""),1,""))</f>
        <v/>
      </c>
      <c r="AH2218" s="186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214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40</v>
      </c>
      <c r="B2219" s="179">
        <v>2022</v>
      </c>
      <c r="C2219" s="179">
        <v>3</v>
      </c>
      <c r="D2219" s="39" t="str">
        <f t="shared" si="544"/>
        <v>Q4</v>
      </c>
      <c r="E2219" s="13" t="s">
        <v>41</v>
      </c>
      <c r="F2219" s="179">
        <v>2022</v>
      </c>
      <c r="G2219" s="179">
        <v>7</v>
      </c>
      <c r="H2219" s="191"/>
      <c r="I2219" s="39" t="str">
        <f t="shared" si="545"/>
        <v>Q2</v>
      </c>
      <c r="J2219" s="191" t="s">
        <v>2129</v>
      </c>
      <c r="K2219" s="191" t="s">
        <v>1425</v>
      </c>
      <c r="L2219" s="17" t="s">
        <v>78</v>
      </c>
      <c r="M2219" s="13" t="s">
        <v>46</v>
      </c>
      <c r="N2219" s="13">
        <v>1</v>
      </c>
      <c r="O2219" s="13"/>
      <c r="P2219" s="39" t="str">
        <f t="shared" si="546"/>
        <v>MAIN UNIT</v>
      </c>
      <c r="Q2219" s="13" t="s">
        <v>47</v>
      </c>
      <c r="R2219" s="13" t="s">
        <v>48</v>
      </c>
      <c r="S2219" s="13" t="s">
        <v>36</v>
      </c>
      <c r="T2219" s="13" t="s">
        <v>64</v>
      </c>
      <c r="U2219" s="13" t="s">
        <v>65</v>
      </c>
      <c r="V2219" s="13" t="s">
        <v>288</v>
      </c>
      <c r="W2219" s="13" t="s">
        <v>95</v>
      </c>
      <c r="X2219" s="192">
        <v>13990000</v>
      </c>
      <c r="Y2219" s="196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85">
        <f t="shared" si="549"/>
        <v>75305.232100000008</v>
      </c>
      <c r="AD2219" s="141">
        <v>9.1700000000000004E-2</v>
      </c>
      <c r="AE2219" s="186">
        <f t="shared" si="550"/>
        <v>0</v>
      </c>
      <c r="AF2219" s="186" t="str">
        <f>IF(AND(COUNTIFS($J$18:J2219,J2219)=1,AE2219=1),1,"")</f>
        <v/>
      </c>
      <c r="AG2219" s="186">
        <f>IF(C2219="","",IF(AND(COUNTIFS($J$18:J2219,J2219)=1,C2219&lt;&gt;""),1,""))</f>
        <v>1</v>
      </c>
      <c r="AH2219" s="186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214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41</v>
      </c>
      <c r="B2220" s="179">
        <v>2022</v>
      </c>
      <c r="C2220" s="179">
        <v>5</v>
      </c>
      <c r="D2220" s="39" t="str">
        <f t="shared" si="544"/>
        <v>Q1</v>
      </c>
      <c r="E2220" s="13" t="s">
        <v>41</v>
      </c>
      <c r="F2220" s="179">
        <v>2022</v>
      </c>
      <c r="G2220" s="179">
        <v>7</v>
      </c>
      <c r="H2220" s="191"/>
      <c r="I2220" s="39" t="str">
        <f t="shared" si="545"/>
        <v>Q2</v>
      </c>
      <c r="J2220" s="191" t="s">
        <v>2130</v>
      </c>
      <c r="K2220" s="191" t="s">
        <v>2131</v>
      </c>
      <c r="L2220" s="17" t="s">
        <v>2132</v>
      </c>
      <c r="M2220" s="13" t="s">
        <v>352</v>
      </c>
      <c r="N2220" s="13">
        <v>1</v>
      </c>
      <c r="O2220" s="13"/>
      <c r="P2220" s="39" t="str">
        <f t="shared" si="546"/>
        <v>MAIN UNIT</v>
      </c>
      <c r="Q2220" s="13" t="s">
        <v>47</v>
      </c>
      <c r="R2220" s="13" t="s">
        <v>48</v>
      </c>
      <c r="S2220" s="13" t="s">
        <v>37</v>
      </c>
      <c r="T2220" s="13" t="s">
        <v>178</v>
      </c>
      <c r="U2220" s="13" t="s">
        <v>57</v>
      </c>
      <c r="V2220" s="13" t="s">
        <v>80</v>
      </c>
      <c r="W2220" s="13" t="s">
        <v>50</v>
      </c>
      <c r="X2220" s="192">
        <v>66000</v>
      </c>
      <c r="Y2220" s="196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85">
        <f t="shared" si="549"/>
        <v>24853.906194690269</v>
      </c>
      <c r="AD2220" s="141">
        <v>0.36370000000000002</v>
      </c>
      <c r="AE2220" s="186">
        <f t="shared" si="550"/>
        <v>0</v>
      </c>
      <c r="AF2220" s="186" t="str">
        <f>IF(AND(COUNTIFS($J$18:J2220,J2220)=1,AE2220=1),1,"")</f>
        <v/>
      </c>
      <c r="AG2220" s="186">
        <f>IF(C2220="","",IF(AND(COUNTIFS($J$18:J2220,J2220)=1,C2220&lt;&gt;""),1,""))</f>
        <v>1</v>
      </c>
      <c r="AH2220" s="186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214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41</v>
      </c>
      <c r="B2221" s="179">
        <v>2022</v>
      </c>
      <c r="C2221" s="179">
        <v>4</v>
      </c>
      <c r="D2221" s="39" t="str">
        <f t="shared" si="544"/>
        <v>Q1</v>
      </c>
      <c r="E2221" s="13" t="s">
        <v>41</v>
      </c>
      <c r="F2221" s="179">
        <v>2022</v>
      </c>
      <c r="G2221" s="179">
        <v>7</v>
      </c>
      <c r="H2221" s="191"/>
      <c r="I2221" s="39" t="str">
        <f t="shared" si="545"/>
        <v>Q2</v>
      </c>
      <c r="J2221" s="191" t="s">
        <v>2133</v>
      </c>
      <c r="K2221" s="191" t="s">
        <v>2134</v>
      </c>
      <c r="L2221" s="17" t="s">
        <v>78</v>
      </c>
      <c r="M2221" s="13" t="s">
        <v>46</v>
      </c>
      <c r="N2221" s="13">
        <v>1</v>
      </c>
      <c r="O2221" s="13"/>
      <c r="P2221" s="39" t="str">
        <f t="shared" si="546"/>
        <v>MAIN UNIT</v>
      </c>
      <c r="Q2221" s="13" t="s">
        <v>47</v>
      </c>
      <c r="R2221" s="13" t="s">
        <v>48</v>
      </c>
      <c r="S2221" s="13" t="s">
        <v>36</v>
      </c>
      <c r="T2221" s="13" t="s">
        <v>64</v>
      </c>
      <c r="U2221" s="13" t="s">
        <v>65</v>
      </c>
      <c r="V2221" s="13" t="s">
        <v>118</v>
      </c>
      <c r="W2221" s="13" t="s">
        <v>95</v>
      </c>
      <c r="X2221" s="192">
        <v>12800000</v>
      </c>
      <c r="Y2221" s="196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85">
        <f t="shared" si="549"/>
        <v>76788.991999999998</v>
      </c>
      <c r="AD2221" s="141">
        <v>0.1022</v>
      </c>
      <c r="AE2221" s="186">
        <f t="shared" si="550"/>
        <v>0</v>
      </c>
      <c r="AF2221" s="186" t="str">
        <f>IF(AND(COUNTIFS($J$18:J2221,J2221)=1,AE2221=1),1,"")</f>
        <v/>
      </c>
      <c r="AG2221" s="186">
        <f>IF(C2221="","",IF(AND(COUNTIFS($J$18:J2221,J2221)=1,C2221&lt;&gt;""),1,""))</f>
        <v>1</v>
      </c>
      <c r="AH2221" s="186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214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41</v>
      </c>
      <c r="B2222" s="179">
        <v>2022</v>
      </c>
      <c r="C2222" s="179">
        <v>5</v>
      </c>
      <c r="D2222" s="39" t="str">
        <f t="shared" si="544"/>
        <v>Q1</v>
      </c>
      <c r="E2222" s="13" t="s">
        <v>41</v>
      </c>
      <c r="F2222" s="179">
        <v>2022</v>
      </c>
      <c r="G2222" s="179">
        <v>7</v>
      </c>
      <c r="H2222" s="191"/>
      <c r="I2222" s="39" t="str">
        <f t="shared" si="545"/>
        <v>Q2</v>
      </c>
      <c r="J2222" s="191" t="s">
        <v>2135</v>
      </c>
      <c r="K2222" s="191" t="s">
        <v>1329</v>
      </c>
      <c r="L2222" s="17" t="s">
        <v>78</v>
      </c>
      <c r="M2222" s="13" t="s">
        <v>46</v>
      </c>
      <c r="N2222" s="13">
        <v>1</v>
      </c>
      <c r="O2222" s="13"/>
      <c r="P2222" s="39" t="str">
        <f t="shared" si="546"/>
        <v>MAIN UNIT</v>
      </c>
      <c r="Q2222" s="13" t="s">
        <v>47</v>
      </c>
      <c r="R2222" s="13" t="s">
        <v>48</v>
      </c>
      <c r="S2222" s="13" t="s">
        <v>36</v>
      </c>
      <c r="T2222" s="13" t="s">
        <v>64</v>
      </c>
      <c r="U2222" s="13" t="s">
        <v>65</v>
      </c>
      <c r="V2222" s="13" t="s">
        <v>118</v>
      </c>
      <c r="W2222" s="13" t="s">
        <v>95</v>
      </c>
      <c r="X2222" s="192">
        <v>15000000</v>
      </c>
      <c r="Y2222" s="196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85">
        <f t="shared" si="549"/>
        <v>144402</v>
      </c>
      <c r="AD2222" s="141">
        <v>0.16400000000000001</v>
      </c>
      <c r="AE2222" s="186">
        <f t="shared" si="550"/>
        <v>0</v>
      </c>
      <c r="AF2222" s="186" t="str">
        <f>IF(AND(COUNTIFS($J$18:J2222,J2222)=1,AE2222=1),1,"")</f>
        <v/>
      </c>
      <c r="AG2222" s="186">
        <f>IF(C2222="","",IF(AND(COUNTIFS($J$18:J2222,J2222)=1,C2222&lt;&gt;""),1,""))</f>
        <v>1</v>
      </c>
      <c r="AH2222" s="186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214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41</v>
      </c>
      <c r="B2223" s="179">
        <v>2022</v>
      </c>
      <c r="C2223" s="179">
        <v>5</v>
      </c>
      <c r="D2223" s="39" t="str">
        <f t="shared" si="544"/>
        <v>Q1</v>
      </c>
      <c r="E2223" s="13" t="s">
        <v>41</v>
      </c>
      <c r="F2223" s="179">
        <v>2022</v>
      </c>
      <c r="G2223" s="179">
        <v>7</v>
      </c>
      <c r="H2223" s="191"/>
      <c r="I2223" s="39" t="str">
        <f t="shared" si="545"/>
        <v>Q2</v>
      </c>
      <c r="J2223" s="191" t="s">
        <v>2135</v>
      </c>
      <c r="K2223" s="191" t="s">
        <v>1329</v>
      </c>
      <c r="L2223" s="17" t="s">
        <v>54</v>
      </c>
      <c r="M2223" s="13" t="s">
        <v>46</v>
      </c>
      <c r="N2223" s="13">
        <v>1</v>
      </c>
      <c r="O2223" s="13"/>
      <c r="P2223" s="39" t="str">
        <f t="shared" si="546"/>
        <v>MAIN UNIT</v>
      </c>
      <c r="Q2223" s="13" t="s">
        <v>47</v>
      </c>
      <c r="R2223" s="13" t="s">
        <v>48</v>
      </c>
      <c r="S2223" s="13" t="s">
        <v>36</v>
      </c>
      <c r="T2223" s="13" t="s">
        <v>64</v>
      </c>
      <c r="U2223" s="13" t="s">
        <v>65</v>
      </c>
      <c r="V2223" s="13" t="s">
        <v>118</v>
      </c>
      <c r="W2223" s="13" t="s">
        <v>95</v>
      </c>
      <c r="X2223" s="192">
        <v>10400000</v>
      </c>
      <c r="Y2223" s="196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85">
        <f t="shared" si="549"/>
        <v>100118.72</v>
      </c>
      <c r="AD2223" s="141">
        <v>0.16400000000000001</v>
      </c>
      <c r="AE2223" s="186">
        <f t="shared" si="550"/>
        <v>0</v>
      </c>
      <c r="AF2223" s="186" t="str">
        <f>IF(AND(COUNTIFS($J$18:J2223,J2223)=1,AE2223=1),1,"")</f>
        <v/>
      </c>
      <c r="AG2223" s="186" t="str">
        <f>IF(C2223="","",IF(AND(COUNTIFS($J$18:J2223,J2223)=1,C2223&lt;&gt;""),1,""))</f>
        <v/>
      </c>
      <c r="AH2223" s="186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214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41</v>
      </c>
      <c r="B2224" s="179">
        <v>2022</v>
      </c>
      <c r="C2224" s="179">
        <v>6</v>
      </c>
      <c r="D2224" s="39" t="str">
        <f t="shared" si="544"/>
        <v>Q1</v>
      </c>
      <c r="E2224" s="13" t="s">
        <v>41</v>
      </c>
      <c r="F2224" s="179">
        <v>2022</v>
      </c>
      <c r="G2224" s="179">
        <v>7</v>
      </c>
      <c r="H2224" s="191"/>
      <c r="I2224" s="39" t="str">
        <f t="shared" si="545"/>
        <v>Q2</v>
      </c>
      <c r="J2224" s="191" t="s">
        <v>2136</v>
      </c>
      <c r="K2224" s="191" t="s">
        <v>1664</v>
      </c>
      <c r="L2224" s="17" t="s">
        <v>78</v>
      </c>
      <c r="M2224" s="13" t="s">
        <v>46</v>
      </c>
      <c r="N2224" s="13">
        <v>1</v>
      </c>
      <c r="O2224" s="13"/>
      <c r="P2224" s="39" t="str">
        <f t="shared" si="546"/>
        <v>MAIN UNIT</v>
      </c>
      <c r="Q2224" s="13" t="s">
        <v>47</v>
      </c>
      <c r="R2224" s="13" t="s">
        <v>48</v>
      </c>
      <c r="S2224" s="13" t="s">
        <v>37</v>
      </c>
      <c r="T2224" s="13" t="s">
        <v>87</v>
      </c>
      <c r="U2224" s="13" t="s">
        <v>57</v>
      </c>
      <c r="V2224" s="13" t="s">
        <v>88</v>
      </c>
      <c r="W2224" s="13" t="s">
        <v>50</v>
      </c>
      <c r="X2224" s="192">
        <v>1020000</v>
      </c>
      <c r="Y2224" s="196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85">
        <f t="shared" si="549"/>
        <v>142679.94690265486</v>
      </c>
      <c r="AD2224" s="141">
        <v>0.1351</v>
      </c>
      <c r="AE2224" s="186">
        <f t="shared" si="550"/>
        <v>0</v>
      </c>
      <c r="AF2224" s="186" t="str">
        <f>IF(AND(COUNTIFS($J$18:J2224,J2224)=1,AE2224=1),1,"")</f>
        <v/>
      </c>
      <c r="AG2224" s="186">
        <f>IF(C2224="","",IF(AND(COUNTIFS($J$18:J2224,J2224)=1,C2224&lt;&gt;""),1,""))</f>
        <v>1</v>
      </c>
      <c r="AH2224" s="186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214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41</v>
      </c>
      <c r="B2225" s="179">
        <v>2022</v>
      </c>
      <c r="C2225" s="179">
        <v>6</v>
      </c>
      <c r="D2225" s="39" t="str">
        <f t="shared" si="544"/>
        <v>Q1</v>
      </c>
      <c r="E2225" s="13" t="s">
        <v>41</v>
      </c>
      <c r="F2225" s="179">
        <v>2022</v>
      </c>
      <c r="G2225" s="179">
        <v>7</v>
      </c>
      <c r="H2225" s="191"/>
      <c r="I2225" s="39" t="str">
        <f t="shared" si="545"/>
        <v>Q2</v>
      </c>
      <c r="J2225" s="191" t="s">
        <v>2137</v>
      </c>
      <c r="K2225" s="191" t="s">
        <v>2138</v>
      </c>
      <c r="L2225" s="17" t="s">
        <v>78</v>
      </c>
      <c r="M2225" s="13" t="s">
        <v>46</v>
      </c>
      <c r="N2225" s="13">
        <v>1</v>
      </c>
      <c r="O2225" s="13"/>
      <c r="P2225" s="39" t="str">
        <f t="shared" si="546"/>
        <v>MAIN UNIT</v>
      </c>
      <c r="Q2225" s="13" t="s">
        <v>936</v>
      </c>
      <c r="R2225" s="13" t="s">
        <v>48</v>
      </c>
      <c r="S2225" s="13" t="s">
        <v>37</v>
      </c>
      <c r="T2225" s="13" t="s">
        <v>87</v>
      </c>
      <c r="U2225" s="13" t="s">
        <v>57</v>
      </c>
      <c r="V2225" s="13" t="s">
        <v>155</v>
      </c>
      <c r="W2225" s="13" t="s">
        <v>50</v>
      </c>
      <c r="X2225" s="192">
        <v>1020000</v>
      </c>
      <c r="Y2225" s="196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85">
        <f t="shared" si="549"/>
        <v>160316.92035398228</v>
      </c>
      <c r="AD2225" s="141">
        <v>0.15179999999999999</v>
      </c>
      <c r="AE2225" s="186">
        <f t="shared" si="550"/>
        <v>1</v>
      </c>
      <c r="AF2225" s="186">
        <f>IF(AND(COUNTIFS($J$18:J2225,J2225)=1,AE2225=1),1,"")</f>
        <v>1</v>
      </c>
      <c r="AG2225" s="186">
        <f>IF(C2225="","",IF(AND(COUNTIFS($J$18:J2225,J2225)=1,C2225&lt;&gt;""),1,""))</f>
        <v>1</v>
      </c>
      <c r="AH2225" s="186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214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41</v>
      </c>
      <c r="B2226" s="179">
        <v>2022</v>
      </c>
      <c r="C2226" s="179">
        <v>6</v>
      </c>
      <c r="D2226" s="39" t="str">
        <f t="shared" si="544"/>
        <v>Q1</v>
      </c>
      <c r="E2226" s="13" t="s">
        <v>41</v>
      </c>
      <c r="F2226" s="179">
        <v>2022</v>
      </c>
      <c r="G2226" s="179">
        <v>7</v>
      </c>
      <c r="H2226" s="191"/>
      <c r="I2226" s="39" t="str">
        <f t="shared" si="545"/>
        <v>Q2</v>
      </c>
      <c r="J2226" s="191" t="s">
        <v>2139</v>
      </c>
      <c r="K2226" s="191" t="s">
        <v>1469</v>
      </c>
      <c r="L2226" s="17" t="s">
        <v>54</v>
      </c>
      <c r="M2226" s="13" t="s">
        <v>46</v>
      </c>
      <c r="N2226" s="13">
        <v>1</v>
      </c>
      <c r="O2226" s="13"/>
      <c r="P2226" s="39" t="str">
        <f t="shared" si="546"/>
        <v>MAIN UNIT</v>
      </c>
      <c r="Q2226" s="13" t="s">
        <v>47</v>
      </c>
      <c r="R2226" s="13" t="s">
        <v>48</v>
      </c>
      <c r="S2226" s="13" t="s">
        <v>37</v>
      </c>
      <c r="T2226" s="13" t="s">
        <v>301</v>
      </c>
      <c r="U2226" s="13" t="s">
        <v>57</v>
      </c>
      <c r="V2226" s="13" t="s">
        <v>155</v>
      </c>
      <c r="W2226" s="13" t="s">
        <v>50</v>
      </c>
      <c r="X2226" s="192">
        <v>460000</v>
      </c>
      <c r="Y2226" s="196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85">
        <f t="shared" si="549"/>
        <v>64679.256637168146</v>
      </c>
      <c r="AD2226" s="141">
        <v>0.1358</v>
      </c>
      <c r="AE2226" s="186">
        <f t="shared" si="550"/>
        <v>0</v>
      </c>
      <c r="AF2226" s="186" t="str">
        <f>IF(AND(COUNTIFS($J$18:J2226,J2226)=1,AE2226=1),1,"")</f>
        <v/>
      </c>
      <c r="AG2226" s="186">
        <f>IF(C2226="","",IF(AND(COUNTIFS($J$18:J2226,J2226)=1,C2226&lt;&gt;""),1,""))</f>
        <v>1</v>
      </c>
      <c r="AH2226" s="186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214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41</v>
      </c>
      <c r="B2227" s="179">
        <v>2022</v>
      </c>
      <c r="C2227" s="179">
        <v>6</v>
      </c>
      <c r="D2227" s="39" t="str">
        <f t="shared" si="544"/>
        <v>Q1</v>
      </c>
      <c r="E2227" s="13" t="s">
        <v>41</v>
      </c>
      <c r="F2227" s="179">
        <v>2022</v>
      </c>
      <c r="G2227" s="179">
        <v>7</v>
      </c>
      <c r="H2227" s="191"/>
      <c r="I2227" s="39" t="str">
        <f t="shared" si="545"/>
        <v>Q2</v>
      </c>
      <c r="J2227" s="191" t="s">
        <v>2140</v>
      </c>
      <c r="K2227" s="191" t="s">
        <v>734</v>
      </c>
      <c r="L2227" s="17" t="s">
        <v>54</v>
      </c>
      <c r="M2227" s="13" t="s">
        <v>46</v>
      </c>
      <c r="N2227" s="13">
        <v>1</v>
      </c>
      <c r="O2227" s="13"/>
      <c r="P2227" s="39" t="str">
        <f t="shared" si="546"/>
        <v>MAIN UNIT</v>
      </c>
      <c r="Q2227" s="13" t="s">
        <v>47</v>
      </c>
      <c r="R2227" s="13" t="s">
        <v>48</v>
      </c>
      <c r="S2227" s="13" t="s">
        <v>37</v>
      </c>
      <c r="T2227" s="13" t="s">
        <v>74</v>
      </c>
      <c r="U2227" s="13" t="s">
        <v>57</v>
      </c>
      <c r="V2227" s="13" t="s">
        <v>155</v>
      </c>
      <c r="W2227" s="13" t="s">
        <v>50</v>
      </c>
      <c r="X2227" s="192">
        <v>590000</v>
      </c>
      <c r="Y2227" s="196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85">
        <f t="shared" si="549"/>
        <v>111303.23893805311</v>
      </c>
      <c r="AD2227" s="141">
        <v>0.1822</v>
      </c>
      <c r="AE2227" s="186">
        <f t="shared" si="550"/>
        <v>0</v>
      </c>
      <c r="AF2227" s="186" t="str">
        <f>IF(AND(COUNTIFS($J$18:J2227,J2227)=1,AE2227=1),1,"")</f>
        <v/>
      </c>
      <c r="AG2227" s="186">
        <f>IF(C2227="","",IF(AND(COUNTIFS($J$18:J2227,J2227)=1,C2227&lt;&gt;""),1,""))</f>
        <v>1</v>
      </c>
      <c r="AH2227" s="186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214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41</v>
      </c>
      <c r="B2228" s="179">
        <v>2022</v>
      </c>
      <c r="C2228" s="179">
        <v>6</v>
      </c>
      <c r="D2228" s="39" t="str">
        <f t="shared" si="544"/>
        <v>Q1</v>
      </c>
      <c r="E2228" s="13" t="s">
        <v>41</v>
      </c>
      <c r="F2228" s="179">
        <v>2022</v>
      </c>
      <c r="G2228" s="179">
        <v>7</v>
      </c>
      <c r="H2228" s="191"/>
      <c r="I2228" s="39" t="str">
        <f t="shared" si="545"/>
        <v>Q2</v>
      </c>
      <c r="J2228" s="191" t="s">
        <v>2140</v>
      </c>
      <c r="K2228" s="191" t="s">
        <v>734</v>
      </c>
      <c r="L2228" s="17" t="s">
        <v>54</v>
      </c>
      <c r="M2228" s="13" t="s">
        <v>46</v>
      </c>
      <c r="N2228" s="13">
        <v>1</v>
      </c>
      <c r="O2228" s="13"/>
      <c r="P2228" s="39" t="str">
        <f t="shared" si="546"/>
        <v>MAIN UNIT</v>
      </c>
      <c r="Q2228" s="13" t="s">
        <v>47</v>
      </c>
      <c r="R2228" s="13" t="s">
        <v>48</v>
      </c>
      <c r="S2228" s="13" t="s">
        <v>37</v>
      </c>
      <c r="T2228" s="13" t="s">
        <v>74</v>
      </c>
      <c r="U2228" s="13" t="s">
        <v>57</v>
      </c>
      <c r="V2228" s="13" t="s">
        <v>155</v>
      </c>
      <c r="W2228" s="13" t="s">
        <v>50</v>
      </c>
      <c r="X2228" s="192">
        <v>590000</v>
      </c>
      <c r="Y2228" s="196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85">
        <f t="shared" si="549"/>
        <v>111303.23893805311</v>
      </c>
      <c r="AD2228" s="141">
        <v>0.1822</v>
      </c>
      <c r="AE2228" s="186">
        <f t="shared" si="550"/>
        <v>0</v>
      </c>
      <c r="AF2228" s="186" t="str">
        <f>IF(AND(COUNTIFS($J$18:J2228,J2228)=1,AE2228=1),1,"")</f>
        <v/>
      </c>
      <c r="AG2228" s="186" t="str">
        <f>IF(C2228="","",IF(AND(COUNTIFS($J$18:J2228,J2228)=1,C2228&lt;&gt;""),1,""))</f>
        <v/>
      </c>
      <c r="AH2228" s="186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214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41</v>
      </c>
      <c r="B2229" s="179">
        <v>2022</v>
      </c>
      <c r="C2229" s="179">
        <v>6</v>
      </c>
      <c r="D2229" s="39" t="str">
        <f t="shared" si="544"/>
        <v>Q1</v>
      </c>
      <c r="E2229" s="13" t="s">
        <v>41</v>
      </c>
      <c r="F2229" s="179">
        <v>2022</v>
      </c>
      <c r="G2229" s="179">
        <v>7</v>
      </c>
      <c r="H2229" s="191"/>
      <c r="I2229" s="39" t="str">
        <f t="shared" si="545"/>
        <v>Q2</v>
      </c>
      <c r="J2229" s="191" t="s">
        <v>2141</v>
      </c>
      <c r="K2229" s="191" t="s">
        <v>2142</v>
      </c>
      <c r="L2229" s="17" t="s">
        <v>54</v>
      </c>
      <c r="M2229" s="13" t="s">
        <v>46</v>
      </c>
      <c r="N2229" s="13">
        <v>1</v>
      </c>
      <c r="O2229" s="13"/>
      <c r="P2229" s="39" t="str">
        <f t="shared" si="546"/>
        <v>MAIN UNIT</v>
      </c>
      <c r="Q2229" s="13" t="s">
        <v>55</v>
      </c>
      <c r="R2229" s="13" t="s">
        <v>48</v>
      </c>
      <c r="S2229" s="13" t="s">
        <v>36</v>
      </c>
      <c r="T2229" s="13" t="s">
        <v>64</v>
      </c>
      <c r="U2229" s="13" t="s">
        <v>65</v>
      </c>
      <c r="V2229" s="13" t="s">
        <v>1925</v>
      </c>
      <c r="W2229" s="13" t="s">
        <v>50</v>
      </c>
      <c r="X2229" s="192">
        <v>623546</v>
      </c>
      <c r="Y2229" s="196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85">
        <f t="shared" si="549"/>
        <v>150622.77850088495</v>
      </c>
      <c r="AD2229" s="141">
        <v>0.23330000000000001</v>
      </c>
      <c r="AE2229" s="186">
        <f t="shared" si="550"/>
        <v>1</v>
      </c>
      <c r="AF2229" s="186">
        <f>IF(AND(COUNTIFS($J$18:J2229,J2229)=1,AE2229=1),1,"")</f>
        <v>1</v>
      </c>
      <c r="AG2229" s="186">
        <f>IF(C2229="","",IF(AND(COUNTIFS($J$18:J2229,J2229)=1,C2229&lt;&gt;""),1,""))</f>
        <v>1</v>
      </c>
      <c r="AH2229" s="186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214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41</v>
      </c>
      <c r="B2230" s="179">
        <v>2022</v>
      </c>
      <c r="C2230" s="179">
        <v>6</v>
      </c>
      <c r="D2230" s="39" t="str">
        <f t="shared" si="544"/>
        <v>Q1</v>
      </c>
      <c r="E2230" s="13" t="s">
        <v>41</v>
      </c>
      <c r="F2230" s="179">
        <v>2022</v>
      </c>
      <c r="G2230" s="179">
        <v>7</v>
      </c>
      <c r="H2230" s="191"/>
      <c r="I2230" s="39" t="str">
        <f t="shared" si="545"/>
        <v>Q2</v>
      </c>
      <c r="J2230" s="191" t="s">
        <v>2143</v>
      </c>
      <c r="K2230" s="191" t="s">
        <v>1504</v>
      </c>
      <c r="L2230" s="17" t="s">
        <v>78</v>
      </c>
      <c r="M2230" s="13" t="s">
        <v>46</v>
      </c>
      <c r="N2230" s="13">
        <v>1</v>
      </c>
      <c r="O2230" s="13"/>
      <c r="P2230" s="39" t="str">
        <f t="shared" si="546"/>
        <v>MAIN UNIT</v>
      </c>
      <c r="Q2230" s="13" t="s">
        <v>47</v>
      </c>
      <c r="R2230" s="13" t="s">
        <v>48</v>
      </c>
      <c r="S2230" s="13" t="s">
        <v>36</v>
      </c>
      <c r="T2230" s="13" t="s">
        <v>64</v>
      </c>
      <c r="U2230" s="13" t="s">
        <v>65</v>
      </c>
      <c r="V2230" s="13" t="s">
        <v>108</v>
      </c>
      <c r="W2230" s="13" t="s">
        <v>50</v>
      </c>
      <c r="X2230" s="192">
        <v>762233</v>
      </c>
      <c r="Y2230" s="196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85">
        <f t="shared" si="549"/>
        <v>144268.44699823009</v>
      </c>
      <c r="AD2230" s="141">
        <v>0.18279999999999999</v>
      </c>
      <c r="AE2230" s="186">
        <f t="shared" si="550"/>
        <v>0</v>
      </c>
      <c r="AF2230" s="186" t="str">
        <f>IF(AND(COUNTIFS($J$18:J2230,J2230)=1,AE2230=1),1,"")</f>
        <v/>
      </c>
      <c r="AG2230" s="186">
        <f>IF(C2230="","",IF(AND(COUNTIFS($J$18:J2230,J2230)=1,C2230&lt;&gt;""),1,""))</f>
        <v>1</v>
      </c>
      <c r="AH2230" s="186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214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41</v>
      </c>
      <c r="B2231" s="179">
        <v>2022</v>
      </c>
      <c r="C2231" s="179">
        <v>6</v>
      </c>
      <c r="D2231" s="39" t="str">
        <f t="shared" si="544"/>
        <v>Q1</v>
      </c>
      <c r="E2231" s="13" t="s">
        <v>41</v>
      </c>
      <c r="F2231" s="179">
        <v>2022</v>
      </c>
      <c r="G2231" s="179">
        <v>7</v>
      </c>
      <c r="H2231" s="191"/>
      <c r="I2231" s="39" t="str">
        <f t="shared" si="545"/>
        <v>Q2</v>
      </c>
      <c r="J2231" s="191" t="s">
        <v>2143</v>
      </c>
      <c r="K2231" s="191" t="s">
        <v>1504</v>
      </c>
      <c r="L2231" s="17" t="s">
        <v>78</v>
      </c>
      <c r="M2231" s="13" t="s">
        <v>46</v>
      </c>
      <c r="N2231" s="13">
        <v>1</v>
      </c>
      <c r="O2231" s="13"/>
      <c r="P2231" s="39" t="str">
        <f t="shared" si="546"/>
        <v>MAIN UNIT</v>
      </c>
      <c r="Q2231" s="13" t="s">
        <v>47</v>
      </c>
      <c r="R2231" s="13" t="s">
        <v>48</v>
      </c>
      <c r="S2231" s="13" t="s">
        <v>36</v>
      </c>
      <c r="T2231" s="13" t="s">
        <v>64</v>
      </c>
      <c r="U2231" s="13" t="s">
        <v>65</v>
      </c>
      <c r="V2231" s="13" t="s">
        <v>108</v>
      </c>
      <c r="W2231" s="13" t="s">
        <v>50</v>
      </c>
      <c r="X2231" s="192">
        <v>762233</v>
      </c>
      <c r="Y2231" s="196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85">
        <f t="shared" si="549"/>
        <v>144268.44699823009</v>
      </c>
      <c r="AD2231" s="141">
        <v>0.18279999999999999</v>
      </c>
      <c r="AE2231" s="186">
        <f t="shared" si="550"/>
        <v>0</v>
      </c>
      <c r="AF2231" s="186" t="str">
        <f>IF(AND(COUNTIFS($J$18:J2231,J2231)=1,AE2231=1),1,"")</f>
        <v/>
      </c>
      <c r="AG2231" s="186" t="str">
        <f>IF(C2231="","",IF(AND(COUNTIFS($J$18:J2231,J2231)=1,C2231&lt;&gt;""),1,""))</f>
        <v/>
      </c>
      <c r="AH2231" s="186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214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41</v>
      </c>
      <c r="B2232" s="179">
        <v>2022</v>
      </c>
      <c r="C2232" s="179">
        <v>6</v>
      </c>
      <c r="D2232" s="39" t="str">
        <f t="shared" si="544"/>
        <v>Q1</v>
      </c>
      <c r="E2232" s="13" t="s">
        <v>41</v>
      </c>
      <c r="F2232" s="179">
        <v>2022</v>
      </c>
      <c r="G2232" s="179">
        <v>7</v>
      </c>
      <c r="H2232" s="191"/>
      <c r="I2232" s="39" t="str">
        <f t="shared" si="545"/>
        <v>Q2</v>
      </c>
      <c r="J2232" s="191" t="s">
        <v>2143</v>
      </c>
      <c r="K2232" s="191" t="s">
        <v>1504</v>
      </c>
      <c r="L2232" s="17" t="s">
        <v>54</v>
      </c>
      <c r="M2232" s="13" t="s">
        <v>46</v>
      </c>
      <c r="N2232" s="13">
        <v>1</v>
      </c>
      <c r="O2232" s="13"/>
      <c r="P2232" s="39" t="str">
        <f t="shared" si="546"/>
        <v>MAIN UNIT</v>
      </c>
      <c r="Q2232" s="13" t="s">
        <v>47</v>
      </c>
      <c r="R2232" s="13" t="s">
        <v>48</v>
      </c>
      <c r="S2232" s="13" t="s">
        <v>36</v>
      </c>
      <c r="T2232" s="13" t="s">
        <v>64</v>
      </c>
      <c r="U2232" s="13" t="s">
        <v>65</v>
      </c>
      <c r="V2232" s="13" t="s">
        <v>108</v>
      </c>
      <c r="W2232" s="13" t="s">
        <v>50</v>
      </c>
      <c r="X2232" s="192">
        <v>575779</v>
      </c>
      <c r="Y2232" s="196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85">
        <f t="shared" si="549"/>
        <v>108978.14991504424</v>
      </c>
      <c r="AD2232" s="141">
        <v>0.18279999999999999</v>
      </c>
      <c r="AE2232" s="186">
        <f t="shared" si="550"/>
        <v>0</v>
      </c>
      <c r="AF2232" s="186" t="str">
        <f>IF(AND(COUNTIFS($J$18:J2232,J2232)=1,AE2232=1),1,"")</f>
        <v/>
      </c>
      <c r="AG2232" s="186" t="str">
        <f>IF(C2232="","",IF(AND(COUNTIFS($J$18:J2232,J2232)=1,C2232&lt;&gt;""),1,""))</f>
        <v/>
      </c>
      <c r="AH2232" s="186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214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41</v>
      </c>
      <c r="B2233" s="179">
        <v>2022</v>
      </c>
      <c r="C2233" s="179">
        <v>6</v>
      </c>
      <c r="D2233" s="39" t="str">
        <f t="shared" si="544"/>
        <v>Q1</v>
      </c>
      <c r="E2233" s="13" t="s">
        <v>41</v>
      </c>
      <c r="F2233" s="179">
        <v>2022</v>
      </c>
      <c r="G2233" s="179">
        <v>7</v>
      </c>
      <c r="H2233" s="191"/>
      <c r="I2233" s="39" t="str">
        <f t="shared" si="545"/>
        <v>Q2</v>
      </c>
      <c r="J2233" s="191" t="s">
        <v>2144</v>
      </c>
      <c r="K2233" s="191" t="s">
        <v>1071</v>
      </c>
      <c r="L2233" s="17" t="s">
        <v>54</v>
      </c>
      <c r="M2233" s="13" t="s">
        <v>46</v>
      </c>
      <c r="N2233" s="13">
        <v>1</v>
      </c>
      <c r="O2233" s="13"/>
      <c r="P2233" s="39" t="str">
        <f t="shared" si="546"/>
        <v>MAIN UNIT</v>
      </c>
      <c r="Q2233" s="13" t="s">
        <v>47</v>
      </c>
      <c r="R2233" s="13" t="s">
        <v>48</v>
      </c>
      <c r="S2233" s="13" t="s">
        <v>36</v>
      </c>
      <c r="T2233" s="13" t="s">
        <v>64</v>
      </c>
      <c r="U2233" s="13" t="s">
        <v>65</v>
      </c>
      <c r="V2233" s="13" t="s">
        <v>98</v>
      </c>
      <c r="W2233" s="13" t="s">
        <v>50</v>
      </c>
      <c r="X2233" s="192">
        <v>570000</v>
      </c>
      <c r="Y2233" s="196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85">
        <f t="shared" si="549"/>
        <v>111425.41592920355</v>
      </c>
      <c r="AD2233" s="141">
        <v>0.1888</v>
      </c>
      <c r="AE2233" s="186">
        <f t="shared" si="550"/>
        <v>0</v>
      </c>
      <c r="AF2233" s="186" t="str">
        <f>IF(AND(COUNTIFS($J$18:J2233,J2233)=1,AE2233=1),1,"")</f>
        <v/>
      </c>
      <c r="AG2233" s="186">
        <f>IF(C2233="","",IF(AND(COUNTIFS($J$18:J2233,J2233)=1,C2233&lt;&gt;""),1,""))</f>
        <v>1</v>
      </c>
      <c r="AH2233" s="186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214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41</v>
      </c>
      <c r="B2234" s="179">
        <v>2022</v>
      </c>
      <c r="C2234" s="179">
        <v>6</v>
      </c>
      <c r="D2234" s="39" t="str">
        <f t="shared" si="544"/>
        <v>Q1</v>
      </c>
      <c r="E2234" s="13" t="s">
        <v>41</v>
      </c>
      <c r="F2234" s="179">
        <v>2022</v>
      </c>
      <c r="G2234" s="179">
        <v>7</v>
      </c>
      <c r="H2234" s="191"/>
      <c r="I2234" s="39" t="str">
        <f t="shared" si="545"/>
        <v>Q2</v>
      </c>
      <c r="J2234" s="191" t="s">
        <v>2145</v>
      </c>
      <c r="K2234" s="191" t="s">
        <v>2146</v>
      </c>
      <c r="L2234" s="17" t="s">
        <v>54</v>
      </c>
      <c r="M2234" s="13" t="s">
        <v>46</v>
      </c>
      <c r="N2234" s="13">
        <v>1</v>
      </c>
      <c r="O2234" s="13"/>
      <c r="P2234" s="39" t="str">
        <f t="shared" si="546"/>
        <v>MAIN UNIT</v>
      </c>
      <c r="Q2234" s="13" t="s">
        <v>55</v>
      </c>
      <c r="R2234" s="13" t="s">
        <v>48</v>
      </c>
      <c r="S2234" s="13" t="s">
        <v>39</v>
      </c>
      <c r="T2234" s="13" t="s">
        <v>385</v>
      </c>
      <c r="U2234" s="13" t="s">
        <v>991</v>
      </c>
      <c r="V2234" s="13" t="s">
        <v>131</v>
      </c>
      <c r="W2234" s="13" t="s">
        <v>50</v>
      </c>
      <c r="X2234" s="192">
        <v>500000</v>
      </c>
      <c r="Y2234" s="196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85">
        <f t="shared" si="549"/>
        <v>75687.610619469036</v>
      </c>
      <c r="AD2234" s="141">
        <v>0.1462</v>
      </c>
      <c r="AE2234" s="186">
        <f t="shared" si="550"/>
        <v>1</v>
      </c>
      <c r="AF2234" s="186">
        <f>IF(AND(COUNTIFS($J$18:J2234,J2234)=1,AE2234=1),1,"")</f>
        <v>1</v>
      </c>
      <c r="AG2234" s="186">
        <f>IF(C2234="","",IF(AND(COUNTIFS($J$18:J2234,J2234)=1,C2234&lt;&gt;""),1,""))</f>
        <v>1</v>
      </c>
      <c r="AH2234" s="186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214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41</v>
      </c>
      <c r="B2235" s="179">
        <v>2022</v>
      </c>
      <c r="C2235" s="179">
        <v>7</v>
      </c>
      <c r="D2235" s="39" t="str">
        <f t="shared" si="544"/>
        <v>Q2</v>
      </c>
      <c r="E2235" s="13" t="s">
        <v>41</v>
      </c>
      <c r="F2235" s="179">
        <v>2022</v>
      </c>
      <c r="G2235" s="179">
        <v>7</v>
      </c>
      <c r="H2235" s="191"/>
      <c r="I2235" s="39" t="str">
        <f t="shared" si="545"/>
        <v>Q2</v>
      </c>
      <c r="J2235" s="191" t="s">
        <v>2147</v>
      </c>
      <c r="K2235" s="191" t="s">
        <v>598</v>
      </c>
      <c r="L2235" s="17" t="s">
        <v>78</v>
      </c>
      <c r="M2235" s="13" t="s">
        <v>46</v>
      </c>
      <c r="N2235" s="13">
        <v>1</v>
      </c>
      <c r="O2235" s="13"/>
      <c r="P2235" s="39" t="str">
        <f t="shared" si="546"/>
        <v>MAIN UNIT</v>
      </c>
      <c r="Q2235" s="13" t="s">
        <v>47</v>
      </c>
      <c r="R2235" s="13" t="s">
        <v>48</v>
      </c>
      <c r="S2235" s="13" t="s">
        <v>36</v>
      </c>
      <c r="T2235" s="13" t="s">
        <v>64</v>
      </c>
      <c r="U2235" s="13" t="s">
        <v>65</v>
      </c>
      <c r="V2235" s="13" t="s">
        <v>288</v>
      </c>
      <c r="W2235" s="13" t="s">
        <v>50</v>
      </c>
      <c r="X2235" s="192">
        <v>750000</v>
      </c>
      <c r="Y2235" s="196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85">
        <f t="shared" si="549"/>
        <v>143506.19469026549</v>
      </c>
      <c r="AD2235" s="141">
        <v>0.18479999999999999</v>
      </c>
      <c r="AE2235" s="186">
        <f t="shared" si="550"/>
        <v>0</v>
      </c>
      <c r="AF2235" s="186" t="str">
        <f>IF(AND(COUNTIFS($J$18:J2235,J2235)=1,AE2235=1),1,"")</f>
        <v/>
      </c>
      <c r="AG2235" s="186">
        <f>IF(C2235="","",IF(AND(COUNTIFS($J$18:J2235,J2235)=1,C2235&lt;&gt;""),1,""))</f>
        <v>1</v>
      </c>
      <c r="AH2235" s="186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214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41</v>
      </c>
      <c r="B2236" s="179">
        <v>2022</v>
      </c>
      <c r="C2236" s="179">
        <v>7</v>
      </c>
      <c r="D2236" s="39" t="str">
        <f t="shared" si="544"/>
        <v>Q2</v>
      </c>
      <c r="E2236" s="13" t="s">
        <v>41</v>
      </c>
      <c r="F2236" s="179">
        <v>2022</v>
      </c>
      <c r="G2236" s="179">
        <v>7</v>
      </c>
      <c r="H2236" s="191"/>
      <c r="I2236" s="39" t="str">
        <f t="shared" si="545"/>
        <v>Q2</v>
      </c>
      <c r="J2236" s="191" t="s">
        <v>2148</v>
      </c>
      <c r="K2236" s="191" t="s">
        <v>1504</v>
      </c>
      <c r="L2236" s="17" t="s">
        <v>78</v>
      </c>
      <c r="M2236" s="13" t="s">
        <v>46</v>
      </c>
      <c r="N2236" s="13">
        <v>1</v>
      </c>
      <c r="O2236" s="13"/>
      <c r="P2236" s="39" t="str">
        <f t="shared" si="546"/>
        <v>MAIN UNIT</v>
      </c>
      <c r="Q2236" s="13" t="s">
        <v>47</v>
      </c>
      <c r="R2236" s="13" t="s">
        <v>48</v>
      </c>
      <c r="S2236" s="13" t="s">
        <v>36</v>
      </c>
      <c r="T2236" s="13" t="s">
        <v>64</v>
      </c>
      <c r="U2236" s="13" t="s">
        <v>65</v>
      </c>
      <c r="V2236" s="13" t="s">
        <v>108</v>
      </c>
      <c r="W2236" s="13" t="s">
        <v>95</v>
      </c>
      <c r="X2236" s="192">
        <v>17000000</v>
      </c>
      <c r="Y2236" s="196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85">
        <f t="shared" si="549"/>
        <v>170042.16</v>
      </c>
      <c r="AD2236" s="141">
        <v>0.1704</v>
      </c>
      <c r="AE2236" s="186">
        <f t="shared" si="550"/>
        <v>0</v>
      </c>
      <c r="AF2236" s="186" t="str">
        <f>IF(AND(COUNTIFS($J$18:J2236,J2236)=1,AE2236=1),1,"")</f>
        <v/>
      </c>
      <c r="AG2236" s="186">
        <f>IF(C2236="","",IF(AND(COUNTIFS($J$18:J2236,J2236)=1,C2236&lt;&gt;""),1,""))</f>
        <v>1</v>
      </c>
      <c r="AH2236" s="186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214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41</v>
      </c>
      <c r="B2237" s="179">
        <v>2022</v>
      </c>
      <c r="C2237" s="179">
        <v>7</v>
      </c>
      <c r="D2237" s="39" t="str">
        <f t="shared" si="544"/>
        <v>Q2</v>
      </c>
      <c r="E2237" s="13" t="s">
        <v>41</v>
      </c>
      <c r="F2237" s="179">
        <v>2022</v>
      </c>
      <c r="G2237" s="179">
        <v>7</v>
      </c>
      <c r="H2237" s="191"/>
      <c r="I2237" s="39" t="str">
        <f t="shared" si="545"/>
        <v>Q2</v>
      </c>
      <c r="J2237" s="191" t="s">
        <v>2148</v>
      </c>
      <c r="K2237" s="191" t="s">
        <v>1504</v>
      </c>
      <c r="L2237" s="17" t="s">
        <v>78</v>
      </c>
      <c r="M2237" s="13" t="s">
        <v>46</v>
      </c>
      <c r="N2237" s="13">
        <v>1</v>
      </c>
      <c r="O2237" s="13"/>
      <c r="P2237" s="39" t="str">
        <f t="shared" si="546"/>
        <v>MAIN UNIT</v>
      </c>
      <c r="Q2237" s="13" t="s">
        <v>47</v>
      </c>
      <c r="R2237" s="13" t="s">
        <v>48</v>
      </c>
      <c r="S2237" s="13" t="s">
        <v>36</v>
      </c>
      <c r="T2237" s="13" t="s">
        <v>64</v>
      </c>
      <c r="U2237" s="13" t="s">
        <v>65</v>
      </c>
      <c r="V2237" s="13" t="s">
        <v>108</v>
      </c>
      <c r="W2237" s="13" t="s">
        <v>95</v>
      </c>
      <c r="X2237" s="192">
        <v>17000000</v>
      </c>
      <c r="Y2237" s="196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85">
        <f t="shared" si="549"/>
        <v>170042.16</v>
      </c>
      <c r="AD2237" s="141">
        <v>0.1704</v>
      </c>
      <c r="AE2237" s="186">
        <f t="shared" si="550"/>
        <v>0</v>
      </c>
      <c r="AF2237" s="186" t="str">
        <f>IF(AND(COUNTIFS($J$18:J2237,J2237)=1,AE2237=1),1,"")</f>
        <v/>
      </c>
      <c r="AG2237" s="186" t="str">
        <f>IF(C2237="","",IF(AND(COUNTIFS($J$18:J2237,J2237)=1,C2237&lt;&gt;""),1,""))</f>
        <v/>
      </c>
      <c r="AH2237" s="186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214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41</v>
      </c>
      <c r="B2238" s="179">
        <v>2022</v>
      </c>
      <c r="C2238" s="179">
        <v>7</v>
      </c>
      <c r="D2238" s="39" t="str">
        <f t="shared" si="544"/>
        <v>Q2</v>
      </c>
      <c r="E2238" s="13" t="s">
        <v>41</v>
      </c>
      <c r="F2238" s="179">
        <v>2022</v>
      </c>
      <c r="G2238" s="179">
        <v>7</v>
      </c>
      <c r="H2238" s="191"/>
      <c r="I2238" s="39" t="str">
        <f t="shared" si="545"/>
        <v>Q2</v>
      </c>
      <c r="J2238" s="191" t="s">
        <v>2148</v>
      </c>
      <c r="K2238" s="191" t="s">
        <v>1504</v>
      </c>
      <c r="L2238" s="17" t="s">
        <v>78</v>
      </c>
      <c r="M2238" s="13" t="s">
        <v>46</v>
      </c>
      <c r="N2238" s="13">
        <v>1</v>
      </c>
      <c r="O2238" s="13"/>
      <c r="P2238" s="39" t="str">
        <f t="shared" si="546"/>
        <v>MAIN UNIT</v>
      </c>
      <c r="Q2238" s="13" t="s">
        <v>47</v>
      </c>
      <c r="R2238" s="13" t="s">
        <v>48</v>
      </c>
      <c r="S2238" s="13" t="s">
        <v>36</v>
      </c>
      <c r="T2238" s="13" t="s">
        <v>64</v>
      </c>
      <c r="U2238" s="13" t="s">
        <v>65</v>
      </c>
      <c r="V2238" s="13" t="s">
        <v>108</v>
      </c>
      <c r="W2238" s="13" t="s">
        <v>95</v>
      </c>
      <c r="X2238" s="192">
        <v>17000000</v>
      </c>
      <c r="Y2238" s="196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85">
        <f t="shared" si="549"/>
        <v>170042.16</v>
      </c>
      <c r="AD2238" s="141">
        <v>0.1704</v>
      </c>
      <c r="AE2238" s="186">
        <f t="shared" si="550"/>
        <v>0</v>
      </c>
      <c r="AF2238" s="186" t="str">
        <f>IF(AND(COUNTIFS($J$18:J2238,J2238)=1,AE2238=1),1,"")</f>
        <v/>
      </c>
      <c r="AG2238" s="186" t="str">
        <f>IF(C2238="","",IF(AND(COUNTIFS($J$18:J2238,J2238)=1,C2238&lt;&gt;""),1,""))</f>
        <v/>
      </c>
      <c r="AH2238" s="186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214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41</v>
      </c>
      <c r="B2239" s="179">
        <v>2022</v>
      </c>
      <c r="C2239" s="179">
        <v>7</v>
      </c>
      <c r="D2239" s="39" t="str">
        <f t="shared" si="544"/>
        <v>Q2</v>
      </c>
      <c r="E2239" s="13" t="s">
        <v>41</v>
      </c>
      <c r="F2239" s="179">
        <v>2022</v>
      </c>
      <c r="G2239" s="179">
        <v>7</v>
      </c>
      <c r="H2239" s="191"/>
      <c r="I2239" s="39" t="str">
        <f t="shared" si="545"/>
        <v>Q2</v>
      </c>
      <c r="J2239" s="191" t="s">
        <v>2148</v>
      </c>
      <c r="K2239" s="191" t="s">
        <v>1504</v>
      </c>
      <c r="L2239" s="17" t="s">
        <v>54</v>
      </c>
      <c r="M2239" s="13" t="s">
        <v>46</v>
      </c>
      <c r="N2239" s="13">
        <v>1</v>
      </c>
      <c r="O2239" s="13"/>
      <c r="P2239" s="39" t="str">
        <f t="shared" si="546"/>
        <v>MAIN UNIT</v>
      </c>
      <c r="Q2239" s="13" t="s">
        <v>47</v>
      </c>
      <c r="R2239" s="13" t="s">
        <v>48</v>
      </c>
      <c r="S2239" s="13" t="s">
        <v>36</v>
      </c>
      <c r="T2239" s="13" t="s">
        <v>64</v>
      </c>
      <c r="U2239" s="13" t="s">
        <v>65</v>
      </c>
      <c r="V2239" s="13" t="s">
        <v>108</v>
      </c>
      <c r="W2239" s="13" t="s">
        <v>95</v>
      </c>
      <c r="X2239" s="192">
        <v>12014500</v>
      </c>
      <c r="Y2239" s="196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85">
        <f t="shared" si="549"/>
        <v>120174.79596</v>
      </c>
      <c r="AD2239" s="141">
        <v>0.1704</v>
      </c>
      <c r="AE2239" s="186">
        <f t="shared" si="550"/>
        <v>0</v>
      </c>
      <c r="AF2239" s="186" t="str">
        <f>IF(AND(COUNTIFS($J$18:J2239,J2239)=1,AE2239=1),1,"")</f>
        <v/>
      </c>
      <c r="AG2239" s="186" t="str">
        <f>IF(C2239="","",IF(AND(COUNTIFS($J$18:J2239,J2239)=1,C2239&lt;&gt;""),1,""))</f>
        <v/>
      </c>
      <c r="AH2239" s="186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214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41</v>
      </c>
      <c r="B2240" s="179">
        <v>2022</v>
      </c>
      <c r="C2240" s="179">
        <v>7</v>
      </c>
      <c r="D2240" s="39" t="str">
        <f t="shared" si="544"/>
        <v>Q2</v>
      </c>
      <c r="E2240" s="13" t="s">
        <v>41</v>
      </c>
      <c r="F2240" s="179">
        <v>2022</v>
      </c>
      <c r="G2240" s="179">
        <v>7</v>
      </c>
      <c r="H2240" s="191"/>
      <c r="I2240" s="39" t="str">
        <f t="shared" si="545"/>
        <v>Q2</v>
      </c>
      <c r="J2240" s="191" t="s">
        <v>2148</v>
      </c>
      <c r="K2240" s="191" t="s">
        <v>1504</v>
      </c>
      <c r="L2240" s="17" t="s">
        <v>54</v>
      </c>
      <c r="M2240" s="13" t="s">
        <v>46</v>
      </c>
      <c r="N2240" s="13">
        <v>1</v>
      </c>
      <c r="O2240" s="13"/>
      <c r="P2240" s="39" t="str">
        <f t="shared" si="546"/>
        <v>MAIN UNIT</v>
      </c>
      <c r="Q2240" s="13" t="s">
        <v>47</v>
      </c>
      <c r="R2240" s="13" t="s">
        <v>48</v>
      </c>
      <c r="S2240" s="13" t="s">
        <v>36</v>
      </c>
      <c r="T2240" s="13" t="s">
        <v>64</v>
      </c>
      <c r="U2240" s="13" t="s">
        <v>65</v>
      </c>
      <c r="V2240" s="13" t="s">
        <v>108</v>
      </c>
      <c r="W2240" s="13" t="s">
        <v>95</v>
      </c>
      <c r="X2240" s="192">
        <v>12014500</v>
      </c>
      <c r="Y2240" s="196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85">
        <f t="shared" si="549"/>
        <v>120174.79596</v>
      </c>
      <c r="AD2240" s="141">
        <v>0.1704</v>
      </c>
      <c r="AE2240" s="186">
        <f t="shared" si="550"/>
        <v>0</v>
      </c>
      <c r="AF2240" s="186" t="str">
        <f>IF(AND(COUNTIFS($J$18:J2240,J2240)=1,AE2240=1),1,"")</f>
        <v/>
      </c>
      <c r="AG2240" s="186" t="str">
        <f>IF(C2240="","",IF(AND(COUNTIFS($J$18:J2240,J2240)=1,C2240&lt;&gt;""),1,""))</f>
        <v/>
      </c>
      <c r="AH2240" s="186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214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41</v>
      </c>
      <c r="B2241" s="179">
        <v>2022</v>
      </c>
      <c r="C2241" s="179">
        <v>7</v>
      </c>
      <c r="D2241" s="39" t="str">
        <f t="shared" si="544"/>
        <v>Q2</v>
      </c>
      <c r="E2241" s="13" t="s">
        <v>41</v>
      </c>
      <c r="F2241" s="179">
        <v>2022</v>
      </c>
      <c r="G2241" s="179">
        <v>7</v>
      </c>
      <c r="H2241" s="191"/>
      <c r="I2241" s="39" t="str">
        <f t="shared" si="545"/>
        <v>Q2</v>
      </c>
      <c r="J2241" s="191" t="s">
        <v>2148</v>
      </c>
      <c r="K2241" s="191" t="s">
        <v>1504</v>
      </c>
      <c r="L2241" s="17" t="s">
        <v>54</v>
      </c>
      <c r="M2241" s="13" t="s">
        <v>46</v>
      </c>
      <c r="N2241" s="13">
        <v>1</v>
      </c>
      <c r="O2241" s="13"/>
      <c r="P2241" s="39" t="str">
        <f t="shared" si="546"/>
        <v>MAIN UNIT</v>
      </c>
      <c r="Q2241" s="13" t="s">
        <v>47</v>
      </c>
      <c r="R2241" s="13" t="s">
        <v>48</v>
      </c>
      <c r="S2241" s="13" t="s">
        <v>36</v>
      </c>
      <c r="T2241" s="13" t="s">
        <v>64</v>
      </c>
      <c r="U2241" s="13" t="s">
        <v>65</v>
      </c>
      <c r="V2241" s="13" t="s">
        <v>108</v>
      </c>
      <c r="W2241" s="13" t="s">
        <v>95</v>
      </c>
      <c r="X2241" s="192">
        <v>12014500</v>
      </c>
      <c r="Y2241" s="196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85">
        <f t="shared" si="549"/>
        <v>120174.79596</v>
      </c>
      <c r="AD2241" s="141">
        <v>0.1704</v>
      </c>
      <c r="AE2241" s="186">
        <f t="shared" si="550"/>
        <v>0</v>
      </c>
      <c r="AF2241" s="186" t="str">
        <f>IF(AND(COUNTIFS($J$18:J2241,J2241)=1,AE2241=1),1,"")</f>
        <v/>
      </c>
      <c r="AG2241" s="186" t="str">
        <f>IF(C2241="","",IF(AND(COUNTIFS($J$18:J2241,J2241)=1,C2241&lt;&gt;""),1,""))</f>
        <v/>
      </c>
      <c r="AH2241" s="186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214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41</v>
      </c>
      <c r="B2242" s="179">
        <v>2022</v>
      </c>
      <c r="C2242" s="179">
        <v>7</v>
      </c>
      <c r="D2242" s="39" t="str">
        <f t="shared" si="544"/>
        <v>Q2</v>
      </c>
      <c r="E2242" s="13" t="s">
        <v>41</v>
      </c>
      <c r="F2242" s="179">
        <v>2022</v>
      </c>
      <c r="G2242" s="179">
        <v>7</v>
      </c>
      <c r="H2242" s="191"/>
      <c r="I2242" s="39" t="str">
        <f t="shared" si="545"/>
        <v>Q2</v>
      </c>
      <c r="J2242" s="191" t="s">
        <v>2149</v>
      </c>
      <c r="K2242" s="191" t="s">
        <v>2150</v>
      </c>
      <c r="L2242" s="17" t="s">
        <v>54</v>
      </c>
      <c r="M2242" s="13" t="s">
        <v>46</v>
      </c>
      <c r="N2242" s="13">
        <v>1</v>
      </c>
      <c r="O2242" s="13"/>
      <c r="P2242" s="39" t="str">
        <f t="shared" si="546"/>
        <v>MAIN UNIT</v>
      </c>
      <c r="Q2242" s="13" t="s">
        <v>55</v>
      </c>
      <c r="R2242" s="13" t="s">
        <v>48</v>
      </c>
      <c r="S2242" s="13" t="s">
        <v>38</v>
      </c>
      <c r="T2242" s="13" t="s">
        <v>959</v>
      </c>
      <c r="U2242" s="13" t="s">
        <v>136</v>
      </c>
      <c r="V2242" s="13" t="s">
        <v>877</v>
      </c>
      <c r="W2242" s="13" t="s">
        <v>50</v>
      </c>
      <c r="X2242" s="192">
        <v>640000</v>
      </c>
      <c r="Y2242" s="196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85">
        <f t="shared" si="549"/>
        <v>71765.52212389381</v>
      </c>
      <c r="AD2242" s="141">
        <v>0.10829999999999999</v>
      </c>
      <c r="AE2242" s="186">
        <f t="shared" si="550"/>
        <v>1</v>
      </c>
      <c r="AF2242" s="186">
        <f>IF(AND(COUNTIFS($J$18:J2242,J2242)=1,AE2242=1),1,"")</f>
        <v>1</v>
      </c>
      <c r="AG2242" s="186">
        <f>IF(C2242="","",IF(AND(COUNTIFS($J$18:J2242,J2242)=1,C2242&lt;&gt;""),1,""))</f>
        <v>1</v>
      </c>
      <c r="AH2242" s="186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214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6.4">
      <c r="A2243" s="13" t="s">
        <v>41</v>
      </c>
      <c r="B2243" s="179">
        <v>2022</v>
      </c>
      <c r="C2243" s="179">
        <v>6</v>
      </c>
      <c r="D2243" s="39" t="str">
        <f t="shared" si="544"/>
        <v>Q1</v>
      </c>
      <c r="E2243" s="13" t="s">
        <v>41</v>
      </c>
      <c r="F2243" s="179">
        <v>2022</v>
      </c>
      <c r="G2243" s="179">
        <v>7</v>
      </c>
      <c r="H2243" s="191"/>
      <c r="I2243" s="39" t="str">
        <f t="shared" si="545"/>
        <v>Q2</v>
      </c>
      <c r="J2243" s="191" t="s">
        <v>2151</v>
      </c>
      <c r="K2243" s="191" t="s">
        <v>1480</v>
      </c>
      <c r="L2243" s="17" t="s">
        <v>1065</v>
      </c>
      <c r="M2243" s="13" t="s">
        <v>352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47</v>
      </c>
      <c r="R2243" s="13" t="s">
        <v>48</v>
      </c>
      <c r="S2243" s="13" t="s">
        <v>37</v>
      </c>
      <c r="T2243" s="13" t="s">
        <v>74</v>
      </c>
      <c r="U2243" s="13" t="s">
        <v>57</v>
      </c>
      <c r="V2243" s="13" t="s">
        <v>58</v>
      </c>
      <c r="W2243" s="13" t="s">
        <v>50</v>
      </c>
      <c r="X2243" s="192">
        <v>556</v>
      </c>
      <c r="Y2243" s="196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85">
        <f t="shared" si="549"/>
        <v>3635.4281415929204</v>
      </c>
      <c r="AD2243" s="141">
        <v>0.25259999999999999</v>
      </c>
      <c r="AE2243" s="186">
        <f t="shared" si="550"/>
        <v>0</v>
      </c>
      <c r="AF2243" s="186" t="str">
        <f>IF(AND(COUNTIFS($J$18:J2243,J2243)=1,AE2243=1),1,"")</f>
        <v/>
      </c>
      <c r="AG2243" s="186">
        <f>IF(C2243="","",IF(AND(COUNTIFS($J$18:J2243,J2243)=1,C2243&lt;&gt;""),1,""))</f>
        <v>1</v>
      </c>
      <c r="AH2243" s="186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214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6.4">
      <c r="A2244" s="13" t="s">
        <v>41</v>
      </c>
      <c r="B2244" s="179">
        <v>2022</v>
      </c>
      <c r="C2244" s="179">
        <v>6</v>
      </c>
      <c r="D2244" s="39" t="str">
        <f t="shared" si="544"/>
        <v>Q1</v>
      </c>
      <c r="E2244" s="13" t="s">
        <v>41</v>
      </c>
      <c r="F2244" s="179">
        <v>2022</v>
      </c>
      <c r="G2244" s="179">
        <v>7</v>
      </c>
      <c r="H2244" s="191"/>
      <c r="I2244" s="39" t="str">
        <f t="shared" si="545"/>
        <v>Q2</v>
      </c>
      <c r="J2244" s="191" t="s">
        <v>2151</v>
      </c>
      <c r="K2244" s="191" t="s">
        <v>1480</v>
      </c>
      <c r="L2244" s="17" t="s">
        <v>2152</v>
      </c>
      <c r="M2244" s="13" t="s">
        <v>352</v>
      </c>
      <c r="N2244" s="13">
        <v>0</v>
      </c>
      <c r="O2244" s="13">
        <v>3</v>
      </c>
      <c r="P2244" s="39" t="str">
        <f t="shared" si="546"/>
        <v>SERVICE/ PARTS</v>
      </c>
      <c r="Q2244" s="13" t="s">
        <v>47</v>
      </c>
      <c r="R2244" s="13" t="s">
        <v>48</v>
      </c>
      <c r="S2244" s="13" t="s">
        <v>37</v>
      </c>
      <c r="T2244" s="13" t="s">
        <v>74</v>
      </c>
      <c r="U2244" s="13" t="s">
        <v>57</v>
      </c>
      <c r="V2244" s="13" t="s">
        <v>58</v>
      </c>
      <c r="W2244" s="13" t="s">
        <v>50</v>
      </c>
      <c r="X2244" s="192">
        <v>1300</v>
      </c>
      <c r="Y2244" s="196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85">
        <f t="shared" si="549"/>
        <v>1020.0122123893805</v>
      </c>
      <c r="AD2244" s="141">
        <v>0.25259999999999999</v>
      </c>
      <c r="AE2244" s="186">
        <f t="shared" si="550"/>
        <v>0</v>
      </c>
      <c r="AF2244" s="186" t="str">
        <f>IF(AND(COUNTIFS($J$18:J2244,J2244)=1,AE2244=1),1,"")</f>
        <v/>
      </c>
      <c r="AG2244" s="186" t="str">
        <f>IF(C2244="","",IF(AND(COUNTIFS($J$18:J2244,J2244)=1,C2244&lt;&gt;""),1,""))</f>
        <v/>
      </c>
      <c r="AH2244" s="186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214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41</v>
      </c>
      <c r="B2245" s="179">
        <v>2022</v>
      </c>
      <c r="C2245" s="179">
        <v>4</v>
      </c>
      <c r="D2245" s="39" t="str">
        <f t="shared" si="544"/>
        <v>Q1</v>
      </c>
      <c r="E2245" s="13" t="s">
        <v>41</v>
      </c>
      <c r="F2245" s="179">
        <v>2022</v>
      </c>
      <c r="G2245" s="179">
        <v>8</v>
      </c>
      <c r="H2245" s="191"/>
      <c r="I2245" s="39" t="str">
        <f t="shared" si="545"/>
        <v>Q2</v>
      </c>
      <c r="J2245" s="191" t="s">
        <v>2103</v>
      </c>
      <c r="K2245" s="191" t="s">
        <v>2104</v>
      </c>
      <c r="L2245" s="17" t="s">
        <v>78</v>
      </c>
      <c r="M2245" s="13" t="s">
        <v>46</v>
      </c>
      <c r="N2245" s="13">
        <v>1</v>
      </c>
      <c r="O2245" s="13"/>
      <c r="P2245" s="39" t="str">
        <f t="shared" si="546"/>
        <v>MAIN UNIT</v>
      </c>
      <c r="Q2245" s="13" t="s">
        <v>47</v>
      </c>
      <c r="R2245" s="13" t="s">
        <v>48</v>
      </c>
      <c r="S2245" s="13" t="s">
        <v>36</v>
      </c>
      <c r="T2245" s="13" t="s">
        <v>64</v>
      </c>
      <c r="U2245" s="13" t="s">
        <v>65</v>
      </c>
      <c r="V2245" s="13" t="s">
        <v>66</v>
      </c>
      <c r="W2245" s="13" t="s">
        <v>95</v>
      </c>
      <c r="X2245" s="192">
        <v>11300000</v>
      </c>
      <c r="Y2245" s="196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85">
        <f t="shared" si="549"/>
        <v>34078.087999999996</v>
      </c>
      <c r="AD2245" s="141">
        <v>5.0599999999999999E-2</v>
      </c>
      <c r="AE2245" s="186">
        <f t="shared" si="550"/>
        <v>0</v>
      </c>
      <c r="AF2245" s="186" t="str">
        <f>IF(AND(COUNTIFS($J$18:J2245,J2245)=1,AE2245=1),1,"")</f>
        <v/>
      </c>
      <c r="AG2245" s="186" t="str">
        <f>IF(C2245="","",IF(AND(COUNTIFS($J$18:J2245,J2245)=1,C2245&lt;&gt;""),1,""))</f>
        <v/>
      </c>
      <c r="AH2245" s="186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214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41</v>
      </c>
      <c r="B2246" s="179">
        <v>2022</v>
      </c>
      <c r="C2246" s="179">
        <v>4</v>
      </c>
      <c r="D2246" s="39" t="str">
        <f t="shared" si="544"/>
        <v>Q1</v>
      </c>
      <c r="E2246" s="13" t="s">
        <v>41</v>
      </c>
      <c r="F2246" s="179">
        <v>2022</v>
      </c>
      <c r="G2246" s="179">
        <v>8</v>
      </c>
      <c r="H2246" s="191"/>
      <c r="I2246" s="39" t="str">
        <f t="shared" si="545"/>
        <v>Q2</v>
      </c>
      <c r="J2246" s="191" t="s">
        <v>2103</v>
      </c>
      <c r="K2246" s="191" t="s">
        <v>2104</v>
      </c>
      <c r="L2246" s="17" t="s">
        <v>54</v>
      </c>
      <c r="M2246" s="13" t="s">
        <v>46</v>
      </c>
      <c r="N2246" s="13">
        <v>1</v>
      </c>
      <c r="O2246" s="13"/>
      <c r="P2246" s="39" t="str">
        <f t="shared" si="546"/>
        <v>MAIN UNIT</v>
      </c>
      <c r="Q2246" s="13" t="s">
        <v>47</v>
      </c>
      <c r="R2246" s="13" t="s">
        <v>48</v>
      </c>
      <c r="S2246" s="13" t="s">
        <v>36</v>
      </c>
      <c r="T2246" s="13" t="s">
        <v>64</v>
      </c>
      <c r="U2246" s="13" t="s">
        <v>65</v>
      </c>
      <c r="V2246" s="13" t="s">
        <v>66</v>
      </c>
      <c r="W2246" s="13" t="s">
        <v>95</v>
      </c>
      <c r="X2246" s="192">
        <v>7000000</v>
      </c>
      <c r="Y2246" s="196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85">
        <f t="shared" si="549"/>
        <v>21110.32</v>
      </c>
      <c r="AD2246" s="141">
        <v>5.0599999999999999E-2</v>
      </c>
      <c r="AE2246" s="186">
        <f t="shared" si="550"/>
        <v>0</v>
      </c>
      <c r="AF2246" s="186" t="str">
        <f>IF(AND(COUNTIFS($J$18:J2246,J2246)=1,AE2246=1),1,"")</f>
        <v/>
      </c>
      <c r="AG2246" s="186" t="str">
        <f>IF(C2246="","",IF(AND(COUNTIFS($J$18:J2246,J2246)=1,C2246&lt;&gt;""),1,""))</f>
        <v/>
      </c>
      <c r="AH2246" s="186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214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41</v>
      </c>
      <c r="B2247" s="179">
        <v>2022</v>
      </c>
      <c r="C2247" s="179">
        <v>4</v>
      </c>
      <c r="D2247" s="39" t="str">
        <f t="shared" si="544"/>
        <v>Q1</v>
      </c>
      <c r="E2247" s="13" t="s">
        <v>41</v>
      </c>
      <c r="F2247" s="179">
        <v>2022</v>
      </c>
      <c r="G2247" s="179">
        <v>8</v>
      </c>
      <c r="H2247" s="191"/>
      <c r="I2247" s="39" t="str">
        <f t="shared" si="545"/>
        <v>Q2</v>
      </c>
      <c r="J2247" s="191" t="s">
        <v>2153</v>
      </c>
      <c r="K2247" s="191" t="s">
        <v>1660</v>
      </c>
      <c r="L2247" s="17" t="s">
        <v>78</v>
      </c>
      <c r="M2247" s="13" t="s">
        <v>46</v>
      </c>
      <c r="N2247" s="13">
        <v>1</v>
      </c>
      <c r="O2247" s="13"/>
      <c r="P2247" s="39" t="str">
        <f t="shared" si="546"/>
        <v>MAIN UNIT</v>
      </c>
      <c r="Q2247" s="13" t="s">
        <v>47</v>
      </c>
      <c r="R2247" s="13" t="s">
        <v>48</v>
      </c>
      <c r="S2247" s="13" t="s">
        <v>36</v>
      </c>
      <c r="T2247" s="13" t="s">
        <v>64</v>
      </c>
      <c r="U2247" s="13" t="s">
        <v>65</v>
      </c>
      <c r="V2247" s="13" t="s">
        <v>113</v>
      </c>
      <c r="W2247" s="13" t="s">
        <v>95</v>
      </c>
      <c r="X2247" s="192">
        <v>13900000</v>
      </c>
      <c r="Y2247" s="196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85">
        <f t="shared" si="549"/>
        <v>83341.063999999998</v>
      </c>
      <c r="AD2247" s="141">
        <v>0.10059999999999999</v>
      </c>
      <c r="AE2247" s="186">
        <f t="shared" si="550"/>
        <v>0</v>
      </c>
      <c r="AF2247" s="186" t="str">
        <f>IF(AND(COUNTIFS($J$18:J2247,J2247)=1,AE2247=1),1,"")</f>
        <v/>
      </c>
      <c r="AG2247" s="186">
        <f>IF(C2247="","",IF(AND(COUNTIFS($J$18:J2247,J2247)=1,C2247&lt;&gt;""),1,""))</f>
        <v>1</v>
      </c>
      <c r="AH2247" s="186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214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41</v>
      </c>
      <c r="B2248" s="179">
        <v>2022</v>
      </c>
      <c r="C2248" s="179">
        <v>4</v>
      </c>
      <c r="D2248" s="39" t="str">
        <f t="shared" si="544"/>
        <v>Q1</v>
      </c>
      <c r="E2248" s="13" t="s">
        <v>41</v>
      </c>
      <c r="F2248" s="179">
        <v>2022</v>
      </c>
      <c r="G2248" s="179">
        <v>8</v>
      </c>
      <c r="H2248" s="191"/>
      <c r="I2248" s="39" t="str">
        <f t="shared" si="545"/>
        <v>Q2</v>
      </c>
      <c r="J2248" s="191" t="s">
        <v>2153</v>
      </c>
      <c r="K2248" s="191" t="s">
        <v>1660</v>
      </c>
      <c r="L2248" s="17" t="s">
        <v>54</v>
      </c>
      <c r="M2248" s="13" t="s">
        <v>46</v>
      </c>
      <c r="N2248" s="13">
        <v>1</v>
      </c>
      <c r="O2248" s="13"/>
      <c r="P2248" s="39" t="str">
        <f t="shared" si="546"/>
        <v>MAIN UNIT</v>
      </c>
      <c r="Q2248" s="13" t="s">
        <v>47</v>
      </c>
      <c r="R2248" s="13" t="s">
        <v>48</v>
      </c>
      <c r="S2248" s="13" t="s">
        <v>36</v>
      </c>
      <c r="T2248" s="13" t="s">
        <v>64</v>
      </c>
      <c r="U2248" s="13" t="s">
        <v>65</v>
      </c>
      <c r="V2248" s="13" t="s">
        <v>113</v>
      </c>
      <c r="W2248" s="13" t="s">
        <v>95</v>
      </c>
      <c r="X2248" s="192">
        <v>9978000</v>
      </c>
      <c r="Y2248" s="196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85">
        <f t="shared" si="549"/>
        <v>59825.69328</v>
      </c>
      <c r="AD2248" s="141">
        <v>0.10059999999999999</v>
      </c>
      <c r="AE2248" s="186">
        <f t="shared" si="550"/>
        <v>0</v>
      </c>
      <c r="AF2248" s="186" t="str">
        <f>IF(AND(COUNTIFS($J$18:J2248,J2248)=1,AE2248=1),1,"")</f>
        <v/>
      </c>
      <c r="AG2248" s="186" t="str">
        <f>IF(C2248="","",IF(AND(COUNTIFS($J$18:J2248,J2248)=1,C2248&lt;&gt;""),1,""))</f>
        <v/>
      </c>
      <c r="AH2248" s="186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214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41</v>
      </c>
      <c r="B2249" s="179">
        <v>2022</v>
      </c>
      <c r="C2249" s="179">
        <v>4</v>
      </c>
      <c r="D2249" s="39" t="str">
        <f t="shared" si="544"/>
        <v>Q1</v>
      </c>
      <c r="E2249" s="13" t="s">
        <v>41</v>
      </c>
      <c r="F2249" s="179">
        <v>2022</v>
      </c>
      <c r="G2249" s="179">
        <v>8</v>
      </c>
      <c r="H2249" s="191"/>
      <c r="I2249" s="39" t="str">
        <f t="shared" si="545"/>
        <v>Q2</v>
      </c>
      <c r="J2249" s="191" t="s">
        <v>2154</v>
      </c>
      <c r="K2249" s="191" t="s">
        <v>1478</v>
      </c>
      <c r="L2249" s="17" t="s">
        <v>78</v>
      </c>
      <c r="M2249" s="13" t="s">
        <v>46</v>
      </c>
      <c r="N2249" s="13">
        <v>1</v>
      </c>
      <c r="O2249" s="13"/>
      <c r="P2249" s="39" t="str">
        <f t="shared" si="546"/>
        <v>MAIN UNIT</v>
      </c>
      <c r="Q2249" s="13" t="s">
        <v>47</v>
      </c>
      <c r="R2249" s="13" t="s">
        <v>48</v>
      </c>
      <c r="S2249" s="13" t="s">
        <v>37</v>
      </c>
      <c r="T2249" s="13" t="s">
        <v>79</v>
      </c>
      <c r="U2249" s="13" t="s">
        <v>57</v>
      </c>
      <c r="V2249" s="13" t="s">
        <v>155</v>
      </c>
      <c r="W2249" s="13" t="s">
        <v>50</v>
      </c>
      <c r="X2249" s="192">
        <v>845000</v>
      </c>
      <c r="Y2249" s="196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85">
        <f t="shared" si="549"/>
        <v>117928.2</v>
      </c>
      <c r="AD2249" s="141">
        <v>0.1356</v>
      </c>
      <c r="AE2249" s="186">
        <f t="shared" si="550"/>
        <v>0</v>
      </c>
      <c r="AF2249" s="186" t="str">
        <f>IF(AND(COUNTIFS($J$18:J2249,J2249)=1,AE2249=1),1,"")</f>
        <v/>
      </c>
      <c r="AG2249" s="186">
        <f>IF(C2249="","",IF(AND(COUNTIFS($J$18:J2249,J2249)=1,C2249&lt;&gt;""),1,""))</f>
        <v>1</v>
      </c>
      <c r="AH2249" s="186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214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41</v>
      </c>
      <c r="B2250" s="179">
        <v>2022</v>
      </c>
      <c r="C2250" s="179">
        <v>4</v>
      </c>
      <c r="D2250" s="39" t="str">
        <f t="shared" si="544"/>
        <v>Q1</v>
      </c>
      <c r="E2250" s="13" t="s">
        <v>41</v>
      </c>
      <c r="F2250" s="179">
        <v>2022</v>
      </c>
      <c r="G2250" s="179">
        <v>8</v>
      </c>
      <c r="H2250" s="191"/>
      <c r="I2250" s="39" t="str">
        <f t="shared" si="545"/>
        <v>Q2</v>
      </c>
      <c r="J2250" s="191" t="s">
        <v>2154</v>
      </c>
      <c r="K2250" s="191" t="s">
        <v>1478</v>
      </c>
      <c r="L2250" s="17" t="s">
        <v>78</v>
      </c>
      <c r="M2250" s="13" t="s">
        <v>46</v>
      </c>
      <c r="N2250" s="13">
        <v>1</v>
      </c>
      <c r="O2250" s="13"/>
      <c r="P2250" s="39" t="str">
        <f t="shared" si="546"/>
        <v>MAIN UNIT</v>
      </c>
      <c r="Q2250" s="13" t="s">
        <v>47</v>
      </c>
      <c r="R2250" s="13" t="s">
        <v>48</v>
      </c>
      <c r="S2250" s="13" t="s">
        <v>37</v>
      </c>
      <c r="T2250" s="13" t="s">
        <v>79</v>
      </c>
      <c r="U2250" s="13" t="s">
        <v>57</v>
      </c>
      <c r="V2250" s="13" t="s">
        <v>155</v>
      </c>
      <c r="W2250" s="13" t="s">
        <v>50</v>
      </c>
      <c r="X2250" s="192">
        <v>845000</v>
      </c>
      <c r="Y2250" s="196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85">
        <f t="shared" si="549"/>
        <v>117928.2</v>
      </c>
      <c r="AD2250" s="141">
        <v>0.1356</v>
      </c>
      <c r="AE2250" s="186">
        <f t="shared" si="550"/>
        <v>0</v>
      </c>
      <c r="AF2250" s="186" t="str">
        <f>IF(AND(COUNTIFS($J$18:J2250,J2250)=1,AE2250=1),1,"")</f>
        <v/>
      </c>
      <c r="AG2250" s="186" t="str">
        <f>IF(C2250="","",IF(AND(COUNTIFS($J$18:J2250,J2250)=1,C2250&lt;&gt;""),1,""))</f>
        <v/>
      </c>
      <c r="AH2250" s="186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214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41</v>
      </c>
      <c r="B2251" s="179">
        <v>2022</v>
      </c>
      <c r="C2251" s="179">
        <v>4</v>
      </c>
      <c r="D2251" s="39" t="str">
        <f t="shared" si="544"/>
        <v>Q1</v>
      </c>
      <c r="E2251" s="13" t="s">
        <v>41</v>
      </c>
      <c r="F2251" s="179">
        <v>2022</v>
      </c>
      <c r="G2251" s="179">
        <v>8</v>
      </c>
      <c r="H2251" s="191"/>
      <c r="I2251" s="39" t="str">
        <f t="shared" si="545"/>
        <v>Q2</v>
      </c>
      <c r="J2251" s="191" t="s">
        <v>2154</v>
      </c>
      <c r="K2251" s="191" t="s">
        <v>1478</v>
      </c>
      <c r="L2251" s="17" t="s">
        <v>54</v>
      </c>
      <c r="M2251" s="13" t="s">
        <v>46</v>
      </c>
      <c r="N2251" s="13">
        <v>1</v>
      </c>
      <c r="O2251" s="13"/>
      <c r="P2251" s="39" t="str">
        <f t="shared" si="546"/>
        <v>MAIN UNIT</v>
      </c>
      <c r="Q2251" s="13" t="s">
        <v>47</v>
      </c>
      <c r="R2251" s="13" t="s">
        <v>48</v>
      </c>
      <c r="S2251" s="13" t="s">
        <v>37</v>
      </c>
      <c r="T2251" s="13" t="s">
        <v>79</v>
      </c>
      <c r="U2251" s="13" t="s">
        <v>57</v>
      </c>
      <c r="V2251" s="13" t="s">
        <v>155</v>
      </c>
      <c r="W2251" s="13" t="s">
        <v>50</v>
      </c>
      <c r="X2251" s="192">
        <v>500000</v>
      </c>
      <c r="Y2251" s="196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85">
        <f t="shared" si="549"/>
        <v>69780.000000000015</v>
      </c>
      <c r="AD2251" s="141">
        <v>0.1356</v>
      </c>
      <c r="AE2251" s="186">
        <f t="shared" si="550"/>
        <v>0</v>
      </c>
      <c r="AF2251" s="186" t="str">
        <f>IF(AND(COUNTIFS($J$18:J2251,J2251)=1,AE2251=1),1,"")</f>
        <v/>
      </c>
      <c r="AG2251" s="186" t="str">
        <f>IF(C2251="","",IF(AND(COUNTIFS($J$18:J2251,J2251)=1,C2251&lt;&gt;""),1,""))</f>
        <v/>
      </c>
      <c r="AH2251" s="186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214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41</v>
      </c>
      <c r="B2252" s="179">
        <v>2022</v>
      </c>
      <c r="C2252" s="179">
        <v>4</v>
      </c>
      <c r="D2252" s="39" t="str">
        <f t="shared" si="544"/>
        <v>Q1</v>
      </c>
      <c r="E2252" s="13" t="s">
        <v>41</v>
      </c>
      <c r="F2252" s="179">
        <v>2022</v>
      </c>
      <c r="G2252" s="179">
        <v>8</v>
      </c>
      <c r="H2252" s="191"/>
      <c r="I2252" s="39" t="str">
        <f t="shared" si="545"/>
        <v>Q2</v>
      </c>
      <c r="J2252" s="191" t="s">
        <v>2154</v>
      </c>
      <c r="K2252" s="191" t="s">
        <v>1478</v>
      </c>
      <c r="L2252" s="17" t="s">
        <v>54</v>
      </c>
      <c r="M2252" s="13" t="s">
        <v>46</v>
      </c>
      <c r="N2252" s="13">
        <v>1</v>
      </c>
      <c r="O2252" s="13"/>
      <c r="P2252" s="39" t="str">
        <f t="shared" si="546"/>
        <v>MAIN UNIT</v>
      </c>
      <c r="Q2252" s="13" t="s">
        <v>47</v>
      </c>
      <c r="R2252" s="13" t="s">
        <v>48</v>
      </c>
      <c r="S2252" s="13" t="s">
        <v>37</v>
      </c>
      <c r="T2252" s="13" t="s">
        <v>79</v>
      </c>
      <c r="U2252" s="13" t="s">
        <v>57</v>
      </c>
      <c r="V2252" s="13" t="s">
        <v>155</v>
      </c>
      <c r="W2252" s="13" t="s">
        <v>50</v>
      </c>
      <c r="X2252" s="192">
        <v>500000</v>
      </c>
      <c r="Y2252" s="196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85">
        <f t="shared" si="549"/>
        <v>69780.000000000015</v>
      </c>
      <c r="AD2252" s="141">
        <v>0.1356</v>
      </c>
      <c r="AE2252" s="186">
        <f t="shared" si="550"/>
        <v>0</v>
      </c>
      <c r="AF2252" s="186" t="str">
        <f>IF(AND(COUNTIFS($J$18:J2252,J2252)=1,AE2252=1),1,"")</f>
        <v/>
      </c>
      <c r="AG2252" s="186" t="str">
        <f>IF(C2252="","",IF(AND(COUNTIFS($J$18:J2252,J2252)=1,C2252&lt;&gt;""),1,""))</f>
        <v/>
      </c>
      <c r="AH2252" s="186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214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41</v>
      </c>
      <c r="B2253" s="179">
        <v>2022</v>
      </c>
      <c r="C2253" s="179">
        <v>5</v>
      </c>
      <c r="D2253" s="39" t="str">
        <f t="shared" si="544"/>
        <v>Q1</v>
      </c>
      <c r="E2253" s="13" t="s">
        <v>41</v>
      </c>
      <c r="F2253" s="179">
        <v>2022</v>
      </c>
      <c r="G2253" s="179">
        <v>8</v>
      </c>
      <c r="H2253" s="191"/>
      <c r="I2253" s="39" t="str">
        <f t="shared" si="545"/>
        <v>Q2</v>
      </c>
      <c r="J2253" s="191" t="s">
        <v>2155</v>
      </c>
      <c r="K2253" s="191" t="s">
        <v>534</v>
      </c>
      <c r="L2253" s="17" t="s">
        <v>1214</v>
      </c>
      <c r="M2253" s="13" t="s">
        <v>46</v>
      </c>
      <c r="N2253" s="13">
        <v>1</v>
      </c>
      <c r="O2253" s="13"/>
      <c r="P2253" s="39" t="str">
        <f t="shared" si="546"/>
        <v>MAIN UNIT</v>
      </c>
      <c r="Q2253" s="13" t="s">
        <v>47</v>
      </c>
      <c r="R2253" s="13" t="s">
        <v>48</v>
      </c>
      <c r="S2253" s="13" t="s">
        <v>37</v>
      </c>
      <c r="T2253" s="13" t="s">
        <v>87</v>
      </c>
      <c r="U2253" s="13" t="s">
        <v>57</v>
      </c>
      <c r="V2253" s="13" t="s">
        <v>88</v>
      </c>
      <c r="W2253" s="13" t="s">
        <v>50</v>
      </c>
      <c r="X2253" s="192">
        <v>1288000</v>
      </c>
      <c r="Y2253" s="196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85">
        <f t="shared" si="549"/>
        <v>172594.96353982307</v>
      </c>
      <c r="AD2253" s="141">
        <v>0.13020000000000001</v>
      </c>
      <c r="AE2253" s="186">
        <f t="shared" si="550"/>
        <v>0</v>
      </c>
      <c r="AF2253" s="186" t="str">
        <f>IF(AND(COUNTIFS($J$18:J2253,J2253)=1,AE2253=1),1,"")</f>
        <v/>
      </c>
      <c r="AG2253" s="186">
        <f>IF(C2253="","",IF(AND(COUNTIFS($J$18:J2253,J2253)=1,C2253&lt;&gt;""),1,""))</f>
        <v>1</v>
      </c>
      <c r="AH2253" s="186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214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41</v>
      </c>
      <c r="B2254" s="179">
        <v>2022</v>
      </c>
      <c r="C2254" s="179">
        <v>5</v>
      </c>
      <c r="D2254" s="39" t="str">
        <f t="shared" si="544"/>
        <v>Q1</v>
      </c>
      <c r="E2254" s="13" t="s">
        <v>41</v>
      </c>
      <c r="F2254" s="179">
        <v>2022</v>
      </c>
      <c r="G2254" s="179">
        <v>8</v>
      </c>
      <c r="H2254" s="191"/>
      <c r="I2254" s="39" t="str">
        <f t="shared" si="545"/>
        <v>Q2</v>
      </c>
      <c r="J2254" s="191" t="s">
        <v>2156</v>
      </c>
      <c r="K2254" s="191" t="s">
        <v>208</v>
      </c>
      <c r="L2254" s="17" t="s">
        <v>54</v>
      </c>
      <c r="M2254" s="13" t="s">
        <v>46</v>
      </c>
      <c r="N2254" s="13">
        <v>1</v>
      </c>
      <c r="O2254" s="13"/>
      <c r="P2254" s="39" t="str">
        <f t="shared" si="546"/>
        <v>MAIN UNIT</v>
      </c>
      <c r="Q2254" s="13" t="s">
        <v>47</v>
      </c>
      <c r="R2254" s="13" t="s">
        <v>48</v>
      </c>
      <c r="S2254" s="13" t="s">
        <v>37</v>
      </c>
      <c r="T2254" s="13" t="s">
        <v>79</v>
      </c>
      <c r="U2254" s="13" t="s">
        <v>57</v>
      </c>
      <c r="V2254" s="13" t="s">
        <v>80</v>
      </c>
      <c r="W2254" s="13" t="s">
        <v>50</v>
      </c>
      <c r="X2254" s="192">
        <v>560000</v>
      </c>
      <c r="Y2254" s="196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85">
        <f t="shared" si="549"/>
        <v>100227.95752212391</v>
      </c>
      <c r="AD2254" s="141">
        <v>0.1739</v>
      </c>
      <c r="AE2254" s="186">
        <f t="shared" si="550"/>
        <v>0</v>
      </c>
      <c r="AF2254" s="186" t="str">
        <f>IF(AND(COUNTIFS($J$18:J2254,J2254)=1,AE2254=1),1,"")</f>
        <v/>
      </c>
      <c r="AG2254" s="186">
        <f>IF(C2254="","",IF(AND(COUNTIFS($J$18:J2254,J2254)=1,C2254&lt;&gt;""),1,""))</f>
        <v>1</v>
      </c>
      <c r="AH2254" s="186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214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41</v>
      </c>
      <c r="B2255" s="179">
        <v>2022</v>
      </c>
      <c r="C2255" s="179">
        <v>5</v>
      </c>
      <c r="D2255" s="39" t="str">
        <f t="shared" si="544"/>
        <v>Q1</v>
      </c>
      <c r="E2255" s="13" t="s">
        <v>41</v>
      </c>
      <c r="F2255" s="179">
        <v>2022</v>
      </c>
      <c r="G2255" s="179">
        <v>8</v>
      </c>
      <c r="H2255" s="191"/>
      <c r="I2255" s="39" t="str">
        <f t="shared" si="545"/>
        <v>Q2</v>
      </c>
      <c r="J2255" s="191" t="s">
        <v>2157</v>
      </c>
      <c r="K2255" s="191" t="s">
        <v>389</v>
      </c>
      <c r="L2255" s="17" t="s">
        <v>78</v>
      </c>
      <c r="M2255" s="13" t="s">
        <v>46</v>
      </c>
      <c r="N2255" s="13">
        <v>1</v>
      </c>
      <c r="O2255" s="13"/>
      <c r="P2255" s="39" t="str">
        <f t="shared" si="546"/>
        <v>MAIN UNIT</v>
      </c>
      <c r="Q2255" s="13" t="s">
        <v>47</v>
      </c>
      <c r="R2255" s="13" t="s">
        <v>48</v>
      </c>
      <c r="S2255" s="13" t="s">
        <v>36</v>
      </c>
      <c r="T2255" s="13" t="s">
        <v>64</v>
      </c>
      <c r="U2255" s="13" t="s">
        <v>65</v>
      </c>
      <c r="V2255" s="13" t="s">
        <v>98</v>
      </c>
      <c r="W2255" s="13" t="s">
        <v>95</v>
      </c>
      <c r="X2255" s="192">
        <v>14000000</v>
      </c>
      <c r="Y2255" s="196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85">
        <f t="shared" si="549"/>
        <v>110724.88</v>
      </c>
      <c r="AD2255" s="141">
        <v>0.13270000000000001</v>
      </c>
      <c r="AE2255" s="186">
        <f t="shared" si="550"/>
        <v>0</v>
      </c>
      <c r="AF2255" s="186" t="str">
        <f>IF(AND(COUNTIFS($J$18:J2255,J2255)=1,AE2255=1),1,"")</f>
        <v/>
      </c>
      <c r="AG2255" s="186">
        <f>IF(C2255="","",IF(AND(COUNTIFS($J$18:J2255,J2255)=1,C2255&lt;&gt;""),1,""))</f>
        <v>1</v>
      </c>
      <c r="AH2255" s="186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214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41</v>
      </c>
      <c r="B2256" s="179">
        <v>2022</v>
      </c>
      <c r="C2256" s="179">
        <v>5</v>
      </c>
      <c r="D2256" s="39" t="str">
        <f t="shared" si="544"/>
        <v>Q1</v>
      </c>
      <c r="E2256" s="13" t="s">
        <v>41</v>
      </c>
      <c r="F2256" s="179">
        <v>2022</v>
      </c>
      <c r="G2256" s="179">
        <v>8</v>
      </c>
      <c r="H2256" s="191"/>
      <c r="I2256" s="39" t="str">
        <f t="shared" si="545"/>
        <v>Q2</v>
      </c>
      <c r="J2256" s="191" t="s">
        <v>2157</v>
      </c>
      <c r="K2256" s="191" t="s">
        <v>389</v>
      </c>
      <c r="L2256" s="17" t="s">
        <v>54</v>
      </c>
      <c r="M2256" s="13" t="s">
        <v>46</v>
      </c>
      <c r="N2256" s="13">
        <v>1</v>
      </c>
      <c r="O2256" s="13"/>
      <c r="P2256" s="39" t="str">
        <f t="shared" si="546"/>
        <v>MAIN UNIT</v>
      </c>
      <c r="Q2256" s="13" t="s">
        <v>47</v>
      </c>
      <c r="R2256" s="13" t="s">
        <v>48</v>
      </c>
      <c r="S2256" s="13" t="s">
        <v>36</v>
      </c>
      <c r="T2256" s="13" t="s">
        <v>64</v>
      </c>
      <c r="U2256" s="13" t="s">
        <v>65</v>
      </c>
      <c r="V2256" s="13" t="s">
        <v>98</v>
      </c>
      <c r="W2256" s="13" t="s">
        <v>95</v>
      </c>
      <c r="X2256" s="192">
        <v>10000000</v>
      </c>
      <c r="Y2256" s="196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85">
        <f t="shared" si="549"/>
        <v>79089.200000000012</v>
      </c>
      <c r="AD2256" s="141">
        <v>0.13270000000000001</v>
      </c>
      <c r="AE2256" s="186">
        <f t="shared" si="550"/>
        <v>0</v>
      </c>
      <c r="AF2256" s="186" t="str">
        <f>IF(AND(COUNTIFS($J$18:J2256,J2256)=1,AE2256=1),1,"")</f>
        <v/>
      </c>
      <c r="AG2256" s="186" t="str">
        <f>IF(C2256="","",IF(AND(COUNTIFS($J$18:J2256,J2256)=1,C2256&lt;&gt;""),1,""))</f>
        <v/>
      </c>
      <c r="AH2256" s="186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214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41</v>
      </c>
      <c r="B2257" s="179">
        <v>2022</v>
      </c>
      <c r="C2257" s="179">
        <v>5</v>
      </c>
      <c r="D2257" s="39" t="str">
        <f t="shared" si="544"/>
        <v>Q1</v>
      </c>
      <c r="E2257" s="13" t="s">
        <v>41</v>
      </c>
      <c r="F2257" s="179">
        <v>2022</v>
      </c>
      <c r="G2257" s="179">
        <v>8</v>
      </c>
      <c r="H2257" s="191"/>
      <c r="I2257" s="39" t="str">
        <f t="shared" si="545"/>
        <v>Q2</v>
      </c>
      <c r="J2257" s="191" t="s">
        <v>2158</v>
      </c>
      <c r="K2257" s="191" t="s">
        <v>1801</v>
      </c>
      <c r="L2257" s="17" t="s">
        <v>78</v>
      </c>
      <c r="M2257" s="13" t="s">
        <v>46</v>
      </c>
      <c r="N2257" s="13">
        <v>1</v>
      </c>
      <c r="O2257" s="13"/>
      <c r="P2257" s="39" t="str">
        <f t="shared" si="546"/>
        <v>MAIN UNIT</v>
      </c>
      <c r="Q2257" s="13" t="s">
        <v>47</v>
      </c>
      <c r="R2257" s="13" t="s">
        <v>48</v>
      </c>
      <c r="S2257" s="13" t="s">
        <v>36</v>
      </c>
      <c r="T2257" s="13" t="s">
        <v>64</v>
      </c>
      <c r="U2257" s="13" t="s">
        <v>65</v>
      </c>
      <c r="V2257" s="13" t="s">
        <v>660</v>
      </c>
      <c r="W2257" s="13" t="s">
        <v>95</v>
      </c>
      <c r="X2257" s="192">
        <v>15000000</v>
      </c>
      <c r="Y2257" s="196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85">
        <f t="shared" si="549"/>
        <v>122209.79999999999</v>
      </c>
      <c r="AD2257" s="141">
        <v>0.13669999999999999</v>
      </c>
      <c r="AE2257" s="186">
        <f t="shared" si="550"/>
        <v>0</v>
      </c>
      <c r="AF2257" s="186" t="str">
        <f>IF(AND(COUNTIFS($J$18:J2257,J2257)=1,AE2257=1),1,"")</f>
        <v/>
      </c>
      <c r="AG2257" s="186">
        <f>IF(C2257="","",IF(AND(COUNTIFS($J$18:J2257,J2257)=1,C2257&lt;&gt;""),1,""))</f>
        <v>1</v>
      </c>
      <c r="AH2257" s="186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214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41</v>
      </c>
      <c r="B2258" s="179">
        <v>2022</v>
      </c>
      <c r="C2258" s="179">
        <v>5</v>
      </c>
      <c r="D2258" s="39" t="str">
        <f t="shared" si="544"/>
        <v>Q1</v>
      </c>
      <c r="E2258" s="13" t="s">
        <v>41</v>
      </c>
      <c r="F2258" s="179">
        <v>2022</v>
      </c>
      <c r="G2258" s="179">
        <v>8</v>
      </c>
      <c r="H2258" s="191"/>
      <c r="I2258" s="39" t="str">
        <f t="shared" si="545"/>
        <v>Q2</v>
      </c>
      <c r="J2258" s="191" t="s">
        <v>2158</v>
      </c>
      <c r="K2258" s="191" t="s">
        <v>1801</v>
      </c>
      <c r="L2258" s="17" t="s">
        <v>78</v>
      </c>
      <c r="M2258" s="13" t="s">
        <v>46</v>
      </c>
      <c r="N2258" s="13">
        <v>1</v>
      </c>
      <c r="O2258" s="13"/>
      <c r="P2258" s="39" t="str">
        <f t="shared" si="546"/>
        <v>MAIN UNIT</v>
      </c>
      <c r="Q2258" s="13" t="s">
        <v>47</v>
      </c>
      <c r="R2258" s="13" t="s">
        <v>48</v>
      </c>
      <c r="S2258" s="13" t="s">
        <v>36</v>
      </c>
      <c r="T2258" s="13" t="s">
        <v>64</v>
      </c>
      <c r="U2258" s="13" t="s">
        <v>65</v>
      </c>
      <c r="V2258" s="13" t="s">
        <v>660</v>
      </c>
      <c r="W2258" s="13" t="s">
        <v>95</v>
      </c>
      <c r="X2258" s="192">
        <v>15000000</v>
      </c>
      <c r="Y2258" s="196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85">
        <f t="shared" si="549"/>
        <v>122209.79999999999</v>
      </c>
      <c r="AD2258" s="141">
        <v>0.13669999999999999</v>
      </c>
      <c r="AE2258" s="186">
        <f t="shared" si="550"/>
        <v>0</v>
      </c>
      <c r="AF2258" s="186" t="str">
        <f>IF(AND(COUNTIFS($J$18:J2258,J2258)=1,AE2258=1),1,"")</f>
        <v/>
      </c>
      <c r="AG2258" s="186" t="str">
        <f>IF(C2258="","",IF(AND(COUNTIFS($J$18:J2258,J2258)=1,C2258&lt;&gt;""),1,""))</f>
        <v/>
      </c>
      <c r="AH2258" s="186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214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41</v>
      </c>
      <c r="B2259" s="179">
        <v>2022</v>
      </c>
      <c r="C2259" s="179">
        <v>5</v>
      </c>
      <c r="D2259" s="39" t="str">
        <f t="shared" si="544"/>
        <v>Q1</v>
      </c>
      <c r="E2259" s="13" t="s">
        <v>41</v>
      </c>
      <c r="F2259" s="179">
        <v>2022</v>
      </c>
      <c r="G2259" s="179">
        <v>8</v>
      </c>
      <c r="H2259" s="191"/>
      <c r="I2259" s="39" t="str">
        <f t="shared" si="545"/>
        <v>Q2</v>
      </c>
      <c r="J2259" s="191" t="s">
        <v>2159</v>
      </c>
      <c r="K2259" s="191" t="s">
        <v>2160</v>
      </c>
      <c r="L2259" s="17" t="s">
        <v>78</v>
      </c>
      <c r="M2259" s="13" t="s">
        <v>46</v>
      </c>
      <c r="N2259" s="13">
        <v>1</v>
      </c>
      <c r="O2259" s="13"/>
      <c r="P2259" s="39" t="str">
        <f t="shared" si="546"/>
        <v>MAIN UNIT</v>
      </c>
      <c r="Q2259" s="13" t="s">
        <v>55</v>
      </c>
      <c r="R2259" s="13" t="s">
        <v>48</v>
      </c>
      <c r="S2259" s="13" t="s">
        <v>38</v>
      </c>
      <c r="T2259" s="13" t="s">
        <v>2080</v>
      </c>
      <c r="U2259" s="13" t="s">
        <v>136</v>
      </c>
      <c r="V2259" s="13" t="s">
        <v>877</v>
      </c>
      <c r="W2259" s="13" t="s">
        <v>50</v>
      </c>
      <c r="X2259" s="192">
        <v>900000</v>
      </c>
      <c r="Y2259" s="196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85">
        <f t="shared" si="549"/>
        <v>132921.63716814161</v>
      </c>
      <c r="AD2259" s="141">
        <v>0.14349999999999999</v>
      </c>
      <c r="AE2259" s="186">
        <f t="shared" si="550"/>
        <v>1</v>
      </c>
      <c r="AF2259" s="186">
        <f>IF(AND(COUNTIFS($J$18:J2259,J2259)=1,AE2259=1),1,"")</f>
        <v>1</v>
      </c>
      <c r="AG2259" s="186">
        <f>IF(C2259="","",IF(AND(COUNTIFS($J$18:J2259,J2259)=1,C2259&lt;&gt;""),1,""))</f>
        <v>1</v>
      </c>
      <c r="AH2259" s="186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214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41</v>
      </c>
      <c r="B2260" s="179">
        <v>2022</v>
      </c>
      <c r="C2260" s="179">
        <v>5</v>
      </c>
      <c r="D2260" s="39" t="str">
        <f t="shared" si="544"/>
        <v>Q1</v>
      </c>
      <c r="E2260" s="13" t="s">
        <v>41</v>
      </c>
      <c r="F2260" s="179">
        <v>2022</v>
      </c>
      <c r="G2260" s="179">
        <v>8</v>
      </c>
      <c r="H2260" s="191"/>
      <c r="I2260" s="39" t="str">
        <f t="shared" si="545"/>
        <v>Q2</v>
      </c>
      <c r="J2260" s="191" t="s">
        <v>2159</v>
      </c>
      <c r="K2260" s="191" t="s">
        <v>2160</v>
      </c>
      <c r="L2260" s="17" t="s">
        <v>54</v>
      </c>
      <c r="M2260" s="13" t="s">
        <v>46</v>
      </c>
      <c r="N2260" s="13">
        <v>1</v>
      </c>
      <c r="O2260" s="13"/>
      <c r="P2260" s="39" t="str">
        <f t="shared" si="546"/>
        <v>MAIN UNIT</v>
      </c>
      <c r="Q2260" s="13" t="s">
        <v>55</v>
      </c>
      <c r="R2260" s="13" t="s">
        <v>48</v>
      </c>
      <c r="S2260" s="13" t="s">
        <v>38</v>
      </c>
      <c r="T2260" s="13" t="s">
        <v>2080</v>
      </c>
      <c r="U2260" s="13" t="s">
        <v>136</v>
      </c>
      <c r="V2260" s="13" t="s">
        <v>877</v>
      </c>
      <c r="W2260" s="13" t="s">
        <v>50</v>
      </c>
      <c r="X2260" s="192">
        <v>665000</v>
      </c>
      <c r="Y2260" s="196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85">
        <f t="shared" si="549"/>
        <v>98214.320796460175</v>
      </c>
      <c r="AD2260" s="141">
        <v>0.14349999999999999</v>
      </c>
      <c r="AE2260" s="186">
        <f t="shared" si="550"/>
        <v>1</v>
      </c>
      <c r="AF2260" s="186" t="str">
        <f>IF(AND(COUNTIFS($J$18:J2260,J2260)=1,AE2260=1),1,"")</f>
        <v/>
      </c>
      <c r="AG2260" s="186" t="str">
        <f>IF(C2260="","",IF(AND(COUNTIFS($J$18:J2260,J2260)=1,C2260&lt;&gt;""),1,""))</f>
        <v/>
      </c>
      <c r="AH2260" s="186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214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41</v>
      </c>
      <c r="B2261" s="179">
        <v>2022</v>
      </c>
      <c r="C2261" s="179">
        <v>6</v>
      </c>
      <c r="D2261" s="39" t="str">
        <f t="shared" si="544"/>
        <v>Q1</v>
      </c>
      <c r="E2261" s="13" t="s">
        <v>41</v>
      </c>
      <c r="F2261" s="179">
        <v>2022</v>
      </c>
      <c r="G2261" s="179">
        <v>8</v>
      </c>
      <c r="H2261" s="191"/>
      <c r="I2261" s="39" t="str">
        <f t="shared" si="545"/>
        <v>Q2</v>
      </c>
      <c r="J2261" s="191" t="s">
        <v>2161</v>
      </c>
      <c r="K2261" s="191" t="s">
        <v>2162</v>
      </c>
      <c r="L2261" s="17" t="s">
        <v>54</v>
      </c>
      <c r="M2261" s="13" t="s">
        <v>46</v>
      </c>
      <c r="N2261" s="13">
        <v>1</v>
      </c>
      <c r="O2261" s="13"/>
      <c r="P2261" s="39" t="str">
        <f t="shared" si="546"/>
        <v>MAIN UNIT</v>
      </c>
      <c r="Q2261" s="13" t="s">
        <v>47</v>
      </c>
      <c r="R2261" s="13" t="s">
        <v>48</v>
      </c>
      <c r="S2261" s="13" t="s">
        <v>37</v>
      </c>
      <c r="T2261" s="13" t="s">
        <v>154</v>
      </c>
      <c r="U2261" s="13" t="s">
        <v>75</v>
      </c>
      <c r="V2261" s="13" t="s">
        <v>70</v>
      </c>
      <c r="W2261" s="13" t="s">
        <v>50</v>
      </c>
      <c r="X2261" s="192">
        <v>460000</v>
      </c>
      <c r="Y2261" s="196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85">
        <f t="shared" si="549"/>
        <v>64860.407079646029</v>
      </c>
      <c r="AD2261" s="141">
        <v>0.13700000000000001</v>
      </c>
      <c r="AE2261" s="186">
        <f t="shared" si="550"/>
        <v>0</v>
      </c>
      <c r="AF2261" s="186" t="str">
        <f>IF(AND(COUNTIFS($J$18:J2261,J2261)=1,AE2261=1),1,"")</f>
        <v/>
      </c>
      <c r="AG2261" s="186">
        <f>IF(C2261="","",IF(AND(COUNTIFS($J$18:J2261,J2261)=1,C2261&lt;&gt;""),1,""))</f>
        <v>1</v>
      </c>
      <c r="AH2261" s="186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214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41</v>
      </c>
      <c r="B2262" s="179">
        <v>2022</v>
      </c>
      <c r="C2262" s="179">
        <v>6</v>
      </c>
      <c r="D2262" s="39" t="str">
        <f t="shared" si="544"/>
        <v>Q1</v>
      </c>
      <c r="E2262" s="13" t="s">
        <v>41</v>
      </c>
      <c r="F2262" s="179">
        <v>2022</v>
      </c>
      <c r="G2262" s="179">
        <v>8</v>
      </c>
      <c r="H2262" s="191"/>
      <c r="I2262" s="39" t="str">
        <f t="shared" si="545"/>
        <v>Q2</v>
      </c>
      <c r="J2262" s="191" t="s">
        <v>2163</v>
      </c>
      <c r="K2262" s="191" t="s">
        <v>153</v>
      </c>
      <c r="L2262" s="17" t="s">
        <v>54</v>
      </c>
      <c r="M2262" s="13" t="s">
        <v>46</v>
      </c>
      <c r="N2262" s="13">
        <v>1</v>
      </c>
      <c r="O2262" s="13"/>
      <c r="P2262" s="39" t="str">
        <f t="shared" si="546"/>
        <v>MAIN UNIT</v>
      </c>
      <c r="Q2262" s="13" t="s">
        <v>47</v>
      </c>
      <c r="R2262" s="13" t="s">
        <v>48</v>
      </c>
      <c r="S2262" s="13" t="s">
        <v>37</v>
      </c>
      <c r="T2262" s="13" t="s">
        <v>79</v>
      </c>
      <c r="U2262" s="13" t="s">
        <v>57</v>
      </c>
      <c r="V2262" s="13" t="s">
        <v>155</v>
      </c>
      <c r="W2262" s="13" t="s">
        <v>50</v>
      </c>
      <c r="X2262" s="192">
        <v>497000</v>
      </c>
      <c r="Y2262" s="196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85">
        <f t="shared" si="549"/>
        <v>82762.990973451335</v>
      </c>
      <c r="AD2262" s="141">
        <v>0.1618</v>
      </c>
      <c r="AE2262" s="186">
        <f t="shared" si="550"/>
        <v>0</v>
      </c>
      <c r="AF2262" s="186" t="str">
        <f>IF(AND(COUNTIFS($J$18:J2262,J2262)=1,AE2262=1),1,"")</f>
        <v/>
      </c>
      <c r="AG2262" s="186">
        <f>IF(C2262="","",IF(AND(COUNTIFS($J$18:J2262,J2262)=1,C2262&lt;&gt;""),1,""))</f>
        <v>1</v>
      </c>
      <c r="AH2262" s="186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214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41</v>
      </c>
      <c r="B2263" s="179">
        <v>2022</v>
      </c>
      <c r="C2263" s="179">
        <v>6</v>
      </c>
      <c r="D2263" s="39" t="str">
        <f t="shared" si="544"/>
        <v>Q1</v>
      </c>
      <c r="E2263" s="13" t="s">
        <v>41</v>
      </c>
      <c r="F2263" s="179">
        <v>2022</v>
      </c>
      <c r="G2263" s="179">
        <v>8</v>
      </c>
      <c r="H2263" s="191"/>
      <c r="I2263" s="39" t="str">
        <f t="shared" si="545"/>
        <v>Q2</v>
      </c>
      <c r="J2263" s="191" t="s">
        <v>2163</v>
      </c>
      <c r="K2263" s="191" t="s">
        <v>153</v>
      </c>
      <c r="L2263" s="17" t="s">
        <v>54</v>
      </c>
      <c r="M2263" s="13" t="s">
        <v>46</v>
      </c>
      <c r="N2263" s="13">
        <v>1</v>
      </c>
      <c r="O2263" s="13"/>
      <c r="P2263" s="39" t="str">
        <f t="shared" si="546"/>
        <v>MAIN UNIT</v>
      </c>
      <c r="Q2263" s="13" t="s">
        <v>47</v>
      </c>
      <c r="R2263" s="13" t="s">
        <v>48</v>
      </c>
      <c r="S2263" s="13" t="s">
        <v>37</v>
      </c>
      <c r="T2263" s="13" t="s">
        <v>79</v>
      </c>
      <c r="U2263" s="13" t="s">
        <v>57</v>
      </c>
      <c r="V2263" s="13" t="s">
        <v>155</v>
      </c>
      <c r="W2263" s="13" t="s">
        <v>50</v>
      </c>
      <c r="X2263" s="192">
        <v>497000</v>
      </c>
      <c r="Y2263" s="196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85">
        <f t="shared" si="549"/>
        <v>82762.990973451335</v>
      </c>
      <c r="AD2263" s="141">
        <v>0.1618</v>
      </c>
      <c r="AE2263" s="186">
        <f t="shared" si="550"/>
        <v>0</v>
      </c>
      <c r="AF2263" s="186" t="str">
        <f>IF(AND(COUNTIFS($J$18:J2263,J2263)=1,AE2263=1),1,"")</f>
        <v/>
      </c>
      <c r="AG2263" s="186" t="str">
        <f>IF(C2263="","",IF(AND(COUNTIFS($J$18:J2263,J2263)=1,C2263&lt;&gt;""),1,""))</f>
        <v/>
      </c>
      <c r="AH2263" s="186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214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41</v>
      </c>
      <c r="B2264" s="179">
        <v>2022</v>
      </c>
      <c r="C2264" s="179">
        <v>6</v>
      </c>
      <c r="D2264" s="39" t="str">
        <f t="shared" si="544"/>
        <v>Q1</v>
      </c>
      <c r="E2264" s="13" t="s">
        <v>41</v>
      </c>
      <c r="F2264" s="179">
        <v>2022</v>
      </c>
      <c r="G2264" s="179">
        <v>8</v>
      </c>
      <c r="H2264" s="191"/>
      <c r="I2264" s="39" t="str">
        <f t="shared" si="545"/>
        <v>Q2</v>
      </c>
      <c r="J2264" s="191" t="s">
        <v>2163</v>
      </c>
      <c r="K2264" s="191" t="s">
        <v>153</v>
      </c>
      <c r="L2264" s="17" t="s">
        <v>78</v>
      </c>
      <c r="M2264" s="13" t="s">
        <v>46</v>
      </c>
      <c r="N2264" s="13">
        <v>1</v>
      </c>
      <c r="O2264" s="13"/>
      <c r="P2264" s="39" t="str">
        <f t="shared" si="546"/>
        <v>MAIN UNIT</v>
      </c>
      <c r="Q2264" s="13" t="s">
        <v>47</v>
      </c>
      <c r="R2264" s="13" t="s">
        <v>48</v>
      </c>
      <c r="S2264" s="13" t="s">
        <v>37</v>
      </c>
      <c r="T2264" s="13" t="s">
        <v>79</v>
      </c>
      <c r="U2264" s="13" t="s">
        <v>57</v>
      </c>
      <c r="V2264" s="13" t="s">
        <v>155</v>
      </c>
      <c r="W2264" s="13" t="s">
        <v>50</v>
      </c>
      <c r="X2264" s="192">
        <v>956030</v>
      </c>
      <c r="Y2264" s="196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85">
        <f t="shared" si="549"/>
        <v>159203.02265663719</v>
      </c>
      <c r="AD2264" s="141">
        <v>0.1618</v>
      </c>
      <c r="AE2264" s="186">
        <f t="shared" si="550"/>
        <v>0</v>
      </c>
      <c r="AF2264" s="186" t="str">
        <f>IF(AND(COUNTIFS($J$18:J2264,J2264)=1,AE2264=1),1,"")</f>
        <v/>
      </c>
      <c r="AG2264" s="186" t="str">
        <f>IF(C2264="","",IF(AND(COUNTIFS($J$18:J2264,J2264)=1,C2264&lt;&gt;""),1,""))</f>
        <v/>
      </c>
      <c r="AH2264" s="186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214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41</v>
      </c>
      <c r="B2265" s="179">
        <v>2022</v>
      </c>
      <c r="C2265" s="179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41</v>
      </c>
      <c r="F2265" s="179">
        <v>2022</v>
      </c>
      <c r="G2265" s="179">
        <v>8</v>
      </c>
      <c r="H2265" s="191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1" t="s">
        <v>2163</v>
      </c>
      <c r="K2265" s="191" t="s">
        <v>153</v>
      </c>
      <c r="L2265" s="17" t="s">
        <v>78</v>
      </c>
      <c r="M2265" s="13" t="s">
        <v>46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47</v>
      </c>
      <c r="R2265" s="13" t="s">
        <v>48</v>
      </c>
      <c r="S2265" s="13" t="s">
        <v>37</v>
      </c>
      <c r="T2265" s="13" t="s">
        <v>79</v>
      </c>
      <c r="U2265" s="13" t="s">
        <v>57</v>
      </c>
      <c r="V2265" s="13" t="s">
        <v>155</v>
      </c>
      <c r="W2265" s="13" t="s">
        <v>50</v>
      </c>
      <c r="X2265" s="192">
        <v>956030</v>
      </c>
      <c r="Y2265" s="196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85">
        <f t="shared" ref="AC2265:AC2328" si="565">IF(R2265&lt;&gt;"",AB2265*AD2265,"")</f>
        <v>159203.02265663719</v>
      </c>
      <c r="AD2265" s="141">
        <v>0.1618</v>
      </c>
      <c r="AE2265" s="186">
        <f t="shared" ref="AE2265:AE2328" si="566">IF(Q2265="","",IF(Q2265="Yes",1,0))</f>
        <v>0</v>
      </c>
      <c r="AF2265" s="186" t="str">
        <f>IF(AND(COUNTIFS($J$18:J2265,J2265)=1,AE2265=1),1,"")</f>
        <v/>
      </c>
      <c r="AG2265" s="186" t="str">
        <f>IF(C2265="","",IF(AND(COUNTIFS($J$18:J2265,J2265)=1,C2265&lt;&gt;""),1,""))</f>
        <v/>
      </c>
      <c r="AH2265" s="186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214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41</v>
      </c>
      <c r="B2266" s="179">
        <v>2022</v>
      </c>
      <c r="C2266" s="179">
        <v>6</v>
      </c>
      <c r="D2266" s="39" t="str">
        <f t="shared" si="560"/>
        <v>Q1</v>
      </c>
      <c r="E2266" s="13" t="s">
        <v>41</v>
      </c>
      <c r="F2266" s="179">
        <v>2022</v>
      </c>
      <c r="G2266" s="179">
        <v>8</v>
      </c>
      <c r="H2266" s="191"/>
      <c r="I2266" s="39" t="str">
        <f t="shared" si="561"/>
        <v>Q2</v>
      </c>
      <c r="J2266" s="191" t="s">
        <v>2164</v>
      </c>
      <c r="K2266" s="191" t="s">
        <v>1671</v>
      </c>
      <c r="L2266" s="17" t="s">
        <v>54</v>
      </c>
      <c r="M2266" s="13" t="s">
        <v>46</v>
      </c>
      <c r="N2266" s="13">
        <v>1</v>
      </c>
      <c r="O2266" s="13"/>
      <c r="P2266" s="39" t="str">
        <f t="shared" si="562"/>
        <v>MAIN UNIT</v>
      </c>
      <c r="Q2266" s="13" t="s">
        <v>47</v>
      </c>
      <c r="R2266" s="13" t="s">
        <v>48</v>
      </c>
      <c r="S2266" s="13" t="s">
        <v>37</v>
      </c>
      <c r="T2266" s="13" t="s">
        <v>87</v>
      </c>
      <c r="U2266" s="13" t="s">
        <v>57</v>
      </c>
      <c r="V2266" s="13" t="s">
        <v>88</v>
      </c>
      <c r="W2266" s="13" t="s">
        <v>50</v>
      </c>
      <c r="X2266" s="192">
        <v>835000</v>
      </c>
      <c r="Y2266" s="196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85">
        <f t="shared" si="565"/>
        <v>111891.92123893807</v>
      </c>
      <c r="AD2266" s="141">
        <v>0.13020000000000001</v>
      </c>
      <c r="AE2266" s="186">
        <f t="shared" si="566"/>
        <v>0</v>
      </c>
      <c r="AF2266" s="186" t="str">
        <f>IF(AND(COUNTIFS($J$18:J2266,J2266)=1,AE2266=1),1,"")</f>
        <v/>
      </c>
      <c r="AG2266" s="186">
        <f>IF(C2266="","",IF(AND(COUNTIFS($J$18:J2266,J2266)=1,C2266&lt;&gt;""),1,""))</f>
        <v>1</v>
      </c>
      <c r="AH2266" s="186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214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41</v>
      </c>
      <c r="B2267" s="179">
        <v>2022</v>
      </c>
      <c r="C2267" s="179">
        <v>5</v>
      </c>
      <c r="D2267" s="39" t="str">
        <f t="shared" si="560"/>
        <v>Q1</v>
      </c>
      <c r="E2267" s="13" t="s">
        <v>41</v>
      </c>
      <c r="F2267" s="179">
        <v>2022</v>
      </c>
      <c r="G2267" s="179">
        <v>8</v>
      </c>
      <c r="H2267" s="191"/>
      <c r="I2267" s="39" t="str">
        <f t="shared" si="561"/>
        <v>Q2</v>
      </c>
      <c r="J2267" s="191" t="s">
        <v>2165</v>
      </c>
      <c r="K2267" s="191" t="s">
        <v>2166</v>
      </c>
      <c r="L2267" s="17" t="s">
        <v>54</v>
      </c>
      <c r="M2267" s="13" t="s">
        <v>46</v>
      </c>
      <c r="N2267" s="13">
        <v>1</v>
      </c>
      <c r="O2267" s="13"/>
      <c r="P2267" s="39" t="str">
        <f t="shared" si="562"/>
        <v>MAIN UNIT</v>
      </c>
      <c r="Q2267" s="13" t="s">
        <v>47</v>
      </c>
      <c r="R2267" s="13" t="s">
        <v>48</v>
      </c>
      <c r="S2267" s="13" t="s">
        <v>37</v>
      </c>
      <c r="T2267" s="13" t="s">
        <v>87</v>
      </c>
      <c r="U2267" s="13" t="s">
        <v>57</v>
      </c>
      <c r="V2267" s="13" t="s">
        <v>88</v>
      </c>
      <c r="W2267" s="13" t="s">
        <v>50</v>
      </c>
      <c r="X2267" s="192">
        <v>968760</v>
      </c>
      <c r="Y2267" s="196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85">
        <f t="shared" si="565"/>
        <v>197017.32131681417</v>
      </c>
      <c r="AD2267" s="141">
        <v>0.1976</v>
      </c>
      <c r="AE2267" s="186">
        <f t="shared" si="566"/>
        <v>0</v>
      </c>
      <c r="AF2267" s="186" t="str">
        <f>IF(AND(COUNTIFS($J$18:J2267,J2267)=1,AE2267=1),1,"")</f>
        <v/>
      </c>
      <c r="AG2267" s="186">
        <f>IF(C2267="","",IF(AND(COUNTIFS($J$18:J2267,J2267)=1,C2267&lt;&gt;""),1,""))</f>
        <v>1</v>
      </c>
      <c r="AH2267" s="186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214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41</v>
      </c>
      <c r="B2268" s="179">
        <v>2022</v>
      </c>
      <c r="C2268" s="179">
        <v>5</v>
      </c>
      <c r="D2268" s="39" t="str">
        <f t="shared" si="560"/>
        <v>Q1</v>
      </c>
      <c r="E2268" s="13" t="s">
        <v>41</v>
      </c>
      <c r="F2268" s="179">
        <v>2022</v>
      </c>
      <c r="G2268" s="179">
        <v>8</v>
      </c>
      <c r="H2268" s="191"/>
      <c r="I2268" s="39" t="str">
        <f t="shared" si="561"/>
        <v>Q2</v>
      </c>
      <c r="J2268" s="191" t="s">
        <v>2165</v>
      </c>
      <c r="K2268" s="191" t="s">
        <v>2166</v>
      </c>
      <c r="L2268" s="17" t="s">
        <v>78</v>
      </c>
      <c r="M2268" s="13" t="s">
        <v>46</v>
      </c>
      <c r="N2268" s="13">
        <v>1</v>
      </c>
      <c r="O2268" s="13"/>
      <c r="P2268" s="39" t="str">
        <f t="shared" si="562"/>
        <v>MAIN UNIT</v>
      </c>
      <c r="Q2268" s="13" t="s">
        <v>47</v>
      </c>
      <c r="R2268" s="13" t="s">
        <v>48</v>
      </c>
      <c r="S2268" s="13" t="s">
        <v>37</v>
      </c>
      <c r="T2268" s="13" t="s">
        <v>87</v>
      </c>
      <c r="U2268" s="13" t="s">
        <v>57</v>
      </c>
      <c r="V2268" s="13" t="s">
        <v>88</v>
      </c>
      <c r="W2268" s="13" t="s">
        <v>50</v>
      </c>
      <c r="X2268" s="192">
        <v>968760</v>
      </c>
      <c r="Y2268" s="196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85">
        <f t="shared" si="565"/>
        <v>197017.32131681417</v>
      </c>
      <c r="AD2268" s="141">
        <v>0.1976</v>
      </c>
      <c r="AE2268" s="186">
        <f t="shared" si="566"/>
        <v>0</v>
      </c>
      <c r="AF2268" s="186" t="str">
        <f>IF(AND(COUNTIFS($J$18:J2268,J2268)=1,AE2268=1),1,"")</f>
        <v/>
      </c>
      <c r="AG2268" s="186" t="str">
        <f>IF(C2268="","",IF(AND(COUNTIFS($J$18:J2268,J2268)=1,C2268&lt;&gt;""),1,""))</f>
        <v/>
      </c>
      <c r="AH2268" s="186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214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41</v>
      </c>
      <c r="B2269" s="179">
        <v>2022</v>
      </c>
      <c r="C2269" s="179">
        <v>5</v>
      </c>
      <c r="D2269" s="39" t="str">
        <f t="shared" si="560"/>
        <v>Q1</v>
      </c>
      <c r="E2269" s="13" t="s">
        <v>41</v>
      </c>
      <c r="F2269" s="179">
        <v>2022</v>
      </c>
      <c r="G2269" s="179">
        <v>8</v>
      </c>
      <c r="H2269" s="191"/>
      <c r="I2269" s="39" t="str">
        <f t="shared" si="561"/>
        <v>Q2</v>
      </c>
      <c r="J2269" s="191" t="s">
        <v>2165</v>
      </c>
      <c r="K2269" s="191" t="s">
        <v>2166</v>
      </c>
      <c r="L2269" s="17" t="s">
        <v>78</v>
      </c>
      <c r="M2269" s="13" t="s">
        <v>46</v>
      </c>
      <c r="N2269" s="13">
        <v>1</v>
      </c>
      <c r="O2269" s="13"/>
      <c r="P2269" s="39" t="str">
        <f t="shared" si="562"/>
        <v>MAIN UNIT</v>
      </c>
      <c r="Q2269" s="13" t="s">
        <v>47</v>
      </c>
      <c r="R2269" s="13" t="s">
        <v>48</v>
      </c>
      <c r="S2269" s="13" t="s">
        <v>37</v>
      </c>
      <c r="T2269" s="13" t="s">
        <v>87</v>
      </c>
      <c r="U2269" s="13" t="s">
        <v>57</v>
      </c>
      <c r="V2269" s="13" t="s">
        <v>88</v>
      </c>
      <c r="W2269" s="13" t="s">
        <v>50</v>
      </c>
      <c r="X2269" s="192">
        <v>968760</v>
      </c>
      <c r="Y2269" s="196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85">
        <f t="shared" si="565"/>
        <v>197017.32131681417</v>
      </c>
      <c r="AD2269" s="141">
        <v>0.1976</v>
      </c>
      <c r="AE2269" s="186">
        <f t="shared" si="566"/>
        <v>0</v>
      </c>
      <c r="AF2269" s="186" t="str">
        <f>IF(AND(COUNTIFS($J$18:J2269,J2269)=1,AE2269=1),1,"")</f>
        <v/>
      </c>
      <c r="AG2269" s="186" t="str">
        <f>IF(C2269="","",IF(AND(COUNTIFS($J$18:J2269,J2269)=1,C2269&lt;&gt;""),1,""))</f>
        <v/>
      </c>
      <c r="AH2269" s="186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214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41</v>
      </c>
      <c r="B2270" s="179">
        <v>2022</v>
      </c>
      <c r="C2270" s="179">
        <v>7</v>
      </c>
      <c r="D2270" s="39" t="str">
        <f t="shared" si="560"/>
        <v>Q2</v>
      </c>
      <c r="E2270" s="13" t="s">
        <v>41</v>
      </c>
      <c r="F2270" s="179">
        <v>2022</v>
      </c>
      <c r="G2270" s="179">
        <v>8</v>
      </c>
      <c r="H2270" s="191"/>
      <c r="I2270" s="39" t="str">
        <f t="shared" si="561"/>
        <v>Q2</v>
      </c>
      <c r="J2270" s="191" t="s">
        <v>2167</v>
      </c>
      <c r="K2270" s="191" t="s">
        <v>2168</v>
      </c>
      <c r="L2270" s="17" t="s">
        <v>78</v>
      </c>
      <c r="M2270" s="13" t="s">
        <v>46</v>
      </c>
      <c r="N2270" s="13">
        <v>1</v>
      </c>
      <c r="O2270" s="13"/>
      <c r="P2270" s="39" t="str">
        <f t="shared" si="562"/>
        <v>MAIN UNIT</v>
      </c>
      <c r="Q2270" s="13" t="s">
        <v>55</v>
      </c>
      <c r="R2270" s="13" t="s">
        <v>48</v>
      </c>
      <c r="S2270" s="13" t="s">
        <v>36</v>
      </c>
      <c r="T2270" s="13" t="s">
        <v>64</v>
      </c>
      <c r="U2270" s="13" t="s">
        <v>65</v>
      </c>
      <c r="V2270" s="13" t="s">
        <v>288</v>
      </c>
      <c r="W2270" s="13" t="s">
        <v>50</v>
      </c>
      <c r="X2270" s="192">
        <v>740000</v>
      </c>
      <c r="Y2270" s="196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85">
        <f t="shared" si="565"/>
        <v>73190.780530973469</v>
      </c>
      <c r="AD2270" s="141">
        <v>9.6100000000000005E-2</v>
      </c>
      <c r="AE2270" s="186">
        <f t="shared" si="566"/>
        <v>1</v>
      </c>
      <c r="AF2270" s="186">
        <f>IF(AND(COUNTIFS($J$18:J2270,J2270)=1,AE2270=1),1,"")</f>
        <v>1</v>
      </c>
      <c r="AG2270" s="186">
        <f>IF(C2270="","",IF(AND(COUNTIFS($J$18:J2270,J2270)=1,C2270&lt;&gt;""),1,""))</f>
        <v>1</v>
      </c>
      <c r="AH2270" s="186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214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41</v>
      </c>
      <c r="B2271" s="179">
        <v>2022</v>
      </c>
      <c r="C2271" s="179">
        <v>7</v>
      </c>
      <c r="D2271" s="39" t="str">
        <f t="shared" si="560"/>
        <v>Q2</v>
      </c>
      <c r="E2271" s="13" t="s">
        <v>41</v>
      </c>
      <c r="F2271" s="179">
        <v>2022</v>
      </c>
      <c r="G2271" s="179">
        <v>8</v>
      </c>
      <c r="H2271" s="191"/>
      <c r="I2271" s="39" t="str">
        <f t="shared" si="561"/>
        <v>Q2</v>
      </c>
      <c r="J2271" s="191" t="s">
        <v>2167</v>
      </c>
      <c r="K2271" s="191" t="s">
        <v>2168</v>
      </c>
      <c r="L2271" s="17" t="s">
        <v>54</v>
      </c>
      <c r="M2271" s="13" t="s">
        <v>46</v>
      </c>
      <c r="N2271" s="13">
        <v>1</v>
      </c>
      <c r="O2271" s="13"/>
      <c r="P2271" s="39" t="str">
        <f t="shared" si="562"/>
        <v>MAIN UNIT</v>
      </c>
      <c r="Q2271" s="13" t="s">
        <v>55</v>
      </c>
      <c r="R2271" s="13" t="s">
        <v>48</v>
      </c>
      <c r="S2271" s="13" t="s">
        <v>36</v>
      </c>
      <c r="T2271" s="13" t="s">
        <v>64</v>
      </c>
      <c r="U2271" s="13" t="s">
        <v>65</v>
      </c>
      <c r="V2271" s="13" t="s">
        <v>288</v>
      </c>
      <c r="W2271" s="13" t="s">
        <v>50</v>
      </c>
      <c r="X2271" s="192">
        <v>435000</v>
      </c>
      <c r="Y2271" s="196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85">
        <f t="shared" si="565"/>
        <v>43024.310176991159</v>
      </c>
      <c r="AD2271" s="141">
        <v>9.6100000000000005E-2</v>
      </c>
      <c r="AE2271" s="186">
        <f t="shared" si="566"/>
        <v>1</v>
      </c>
      <c r="AF2271" s="186" t="str">
        <f>IF(AND(COUNTIFS($J$18:J2271,J2271)=1,AE2271=1),1,"")</f>
        <v/>
      </c>
      <c r="AG2271" s="186" t="str">
        <f>IF(C2271="","",IF(AND(COUNTIFS($J$18:J2271,J2271)=1,C2271&lt;&gt;""),1,""))</f>
        <v/>
      </c>
      <c r="AH2271" s="186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214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41</v>
      </c>
      <c r="B2272" s="179">
        <v>2022</v>
      </c>
      <c r="C2272" s="179">
        <v>7</v>
      </c>
      <c r="D2272" s="39" t="str">
        <f t="shared" si="560"/>
        <v>Q2</v>
      </c>
      <c r="E2272" s="13" t="s">
        <v>41</v>
      </c>
      <c r="F2272" s="179">
        <v>2022</v>
      </c>
      <c r="G2272" s="179">
        <v>8</v>
      </c>
      <c r="H2272" s="191"/>
      <c r="I2272" s="39" t="str">
        <f t="shared" si="561"/>
        <v>Q2</v>
      </c>
      <c r="J2272" s="191" t="s">
        <v>2169</v>
      </c>
      <c r="K2272" s="191" t="s">
        <v>985</v>
      </c>
      <c r="L2272" s="17" t="s">
        <v>54</v>
      </c>
      <c r="M2272" s="13" t="s">
        <v>46</v>
      </c>
      <c r="N2272" s="13">
        <v>1</v>
      </c>
      <c r="O2272" s="13"/>
      <c r="P2272" s="39" t="str">
        <f t="shared" si="562"/>
        <v>MAIN UNIT</v>
      </c>
      <c r="Q2272" s="13" t="s">
        <v>47</v>
      </c>
      <c r="R2272" s="13" t="s">
        <v>48</v>
      </c>
      <c r="S2272" s="13" t="s">
        <v>36</v>
      </c>
      <c r="T2272" s="13" t="s">
        <v>64</v>
      </c>
      <c r="U2272" s="13" t="s">
        <v>65</v>
      </c>
      <c r="V2272" s="13" t="s">
        <v>66</v>
      </c>
      <c r="W2272" s="13" t="s">
        <v>50</v>
      </c>
      <c r="X2272" s="192">
        <v>475000</v>
      </c>
      <c r="Y2272" s="196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85">
        <f t="shared" si="565"/>
        <v>55731.371681415942</v>
      </c>
      <c r="AD2272" s="141">
        <v>0.114</v>
      </c>
      <c r="AE2272" s="186">
        <f t="shared" si="566"/>
        <v>0</v>
      </c>
      <c r="AF2272" s="186" t="str">
        <f>IF(AND(COUNTIFS($J$18:J2272,J2272)=1,AE2272=1),1,"")</f>
        <v/>
      </c>
      <c r="AG2272" s="186">
        <f>IF(C2272="","",IF(AND(COUNTIFS($J$18:J2272,J2272)=1,C2272&lt;&gt;""),1,""))</f>
        <v>1</v>
      </c>
      <c r="AH2272" s="186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214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41</v>
      </c>
      <c r="B2273" s="179">
        <v>2022</v>
      </c>
      <c r="C2273" s="179">
        <v>7</v>
      </c>
      <c r="D2273" s="39" t="str">
        <f t="shared" si="560"/>
        <v>Q2</v>
      </c>
      <c r="E2273" s="13" t="s">
        <v>41</v>
      </c>
      <c r="F2273" s="179">
        <v>2022</v>
      </c>
      <c r="G2273" s="179">
        <v>8</v>
      </c>
      <c r="H2273" s="191"/>
      <c r="I2273" s="39" t="str">
        <f t="shared" si="561"/>
        <v>Q2</v>
      </c>
      <c r="J2273" s="191" t="s">
        <v>2170</v>
      </c>
      <c r="K2273" s="191" t="s">
        <v>2171</v>
      </c>
      <c r="L2273" s="17" t="s">
        <v>271</v>
      </c>
      <c r="M2273" s="13" t="s">
        <v>46</v>
      </c>
      <c r="N2273" s="13">
        <v>1</v>
      </c>
      <c r="O2273" s="13"/>
      <c r="P2273" s="39" t="str">
        <f t="shared" si="562"/>
        <v>MAIN UNIT</v>
      </c>
      <c r="Q2273" s="13" t="s">
        <v>47</v>
      </c>
      <c r="R2273" s="13" t="s">
        <v>48</v>
      </c>
      <c r="S2273" s="13" t="s">
        <v>36</v>
      </c>
      <c r="T2273" s="13" t="s">
        <v>64</v>
      </c>
      <c r="U2273" s="13" t="s">
        <v>65</v>
      </c>
      <c r="V2273" s="13" t="s">
        <v>113</v>
      </c>
      <c r="W2273" s="13" t="s">
        <v>50</v>
      </c>
      <c r="X2273" s="192">
        <v>1440000</v>
      </c>
      <c r="Y2273" s="196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85">
        <f t="shared" si="565"/>
        <v>289741.38053097349</v>
      </c>
      <c r="AD2273" s="141">
        <v>0.19550000000000001</v>
      </c>
      <c r="AE2273" s="186">
        <f t="shared" si="566"/>
        <v>0</v>
      </c>
      <c r="AF2273" s="186" t="str">
        <f>IF(AND(COUNTIFS($J$18:J2273,J2273)=1,AE2273=1),1,"")</f>
        <v/>
      </c>
      <c r="AG2273" s="186">
        <f>IF(C2273="","",IF(AND(COUNTIFS($J$18:J2273,J2273)=1,C2273&lt;&gt;""),1,""))</f>
        <v>1</v>
      </c>
      <c r="AH2273" s="186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214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41</v>
      </c>
      <c r="B2274" s="179">
        <v>2022</v>
      </c>
      <c r="C2274" s="179">
        <v>7</v>
      </c>
      <c r="D2274" s="39" t="str">
        <f t="shared" si="560"/>
        <v>Q2</v>
      </c>
      <c r="E2274" s="13" t="s">
        <v>41</v>
      </c>
      <c r="F2274" s="179">
        <v>2022</v>
      </c>
      <c r="G2274" s="179">
        <v>8</v>
      </c>
      <c r="H2274" s="191"/>
      <c r="I2274" s="39" t="str">
        <f t="shared" si="561"/>
        <v>Q2</v>
      </c>
      <c r="J2274" s="191" t="s">
        <v>2170</v>
      </c>
      <c r="K2274" s="191" t="s">
        <v>2171</v>
      </c>
      <c r="L2274" s="17" t="s">
        <v>271</v>
      </c>
      <c r="M2274" s="13" t="s">
        <v>46</v>
      </c>
      <c r="N2274" s="13">
        <v>1</v>
      </c>
      <c r="O2274" s="13"/>
      <c r="P2274" s="39" t="str">
        <f t="shared" si="562"/>
        <v>MAIN UNIT</v>
      </c>
      <c r="Q2274" s="13" t="s">
        <v>47</v>
      </c>
      <c r="R2274" s="13" t="s">
        <v>48</v>
      </c>
      <c r="S2274" s="13" t="s">
        <v>36</v>
      </c>
      <c r="T2274" s="13" t="s">
        <v>64</v>
      </c>
      <c r="U2274" s="13" t="s">
        <v>65</v>
      </c>
      <c r="V2274" s="13" t="s">
        <v>113</v>
      </c>
      <c r="W2274" s="13" t="s">
        <v>50</v>
      </c>
      <c r="X2274" s="192">
        <v>1440000</v>
      </c>
      <c r="Y2274" s="196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85">
        <f t="shared" si="565"/>
        <v>289741.38053097349</v>
      </c>
      <c r="AD2274" s="141">
        <v>0.19550000000000001</v>
      </c>
      <c r="AE2274" s="186">
        <f t="shared" si="566"/>
        <v>0</v>
      </c>
      <c r="AF2274" s="186" t="str">
        <f>IF(AND(COUNTIFS($J$18:J2274,J2274)=1,AE2274=1),1,"")</f>
        <v/>
      </c>
      <c r="AG2274" s="186" t="str">
        <f>IF(C2274="","",IF(AND(COUNTIFS($J$18:J2274,J2274)=1,C2274&lt;&gt;""),1,""))</f>
        <v/>
      </c>
      <c r="AH2274" s="186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214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41</v>
      </c>
      <c r="B2275" s="179">
        <v>2022</v>
      </c>
      <c r="C2275" s="179">
        <v>7</v>
      </c>
      <c r="D2275" s="39" t="str">
        <f t="shared" si="560"/>
        <v>Q2</v>
      </c>
      <c r="E2275" s="13" t="s">
        <v>41</v>
      </c>
      <c r="F2275" s="179">
        <v>2022</v>
      </c>
      <c r="G2275" s="179">
        <v>8</v>
      </c>
      <c r="H2275" s="191"/>
      <c r="I2275" s="39" t="str">
        <f t="shared" si="561"/>
        <v>Q2</v>
      </c>
      <c r="J2275" s="191" t="s">
        <v>2172</v>
      </c>
      <c r="K2275" s="191" t="s">
        <v>2173</v>
      </c>
      <c r="L2275" s="17" t="s">
        <v>78</v>
      </c>
      <c r="M2275" s="13" t="s">
        <v>46</v>
      </c>
      <c r="N2275" s="13">
        <v>1</v>
      </c>
      <c r="O2275" s="13"/>
      <c r="P2275" s="39" t="str">
        <f t="shared" si="562"/>
        <v>MAIN UNIT</v>
      </c>
      <c r="Q2275" s="13" t="s">
        <v>47</v>
      </c>
      <c r="R2275" s="13" t="s">
        <v>48</v>
      </c>
      <c r="S2275" s="13" t="s">
        <v>36</v>
      </c>
      <c r="T2275" s="13" t="s">
        <v>64</v>
      </c>
      <c r="U2275" s="13" t="s">
        <v>65</v>
      </c>
      <c r="V2275" s="13" t="s">
        <v>113</v>
      </c>
      <c r="W2275" s="13" t="s">
        <v>50</v>
      </c>
      <c r="X2275" s="192">
        <v>860640</v>
      </c>
      <c r="Y2275" s="196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85">
        <f t="shared" si="565"/>
        <v>111341.75842831862</v>
      </c>
      <c r="AD2275" s="141">
        <v>0.12570000000000001</v>
      </c>
      <c r="AE2275" s="186">
        <f t="shared" si="566"/>
        <v>0</v>
      </c>
      <c r="AF2275" s="186" t="str">
        <f>IF(AND(COUNTIFS($J$18:J2275,J2275)=1,AE2275=1),1,"")</f>
        <v/>
      </c>
      <c r="AG2275" s="186">
        <f>IF(C2275="","",IF(AND(COUNTIFS($J$18:J2275,J2275)=1,C2275&lt;&gt;""),1,""))</f>
        <v>1</v>
      </c>
      <c r="AH2275" s="186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214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41</v>
      </c>
      <c r="B2276" s="179">
        <v>2022</v>
      </c>
      <c r="C2276" s="179">
        <v>7</v>
      </c>
      <c r="D2276" s="39" t="str">
        <f t="shared" si="560"/>
        <v>Q2</v>
      </c>
      <c r="E2276" s="13" t="s">
        <v>41</v>
      </c>
      <c r="F2276" s="179">
        <v>2022</v>
      </c>
      <c r="G2276" s="179">
        <v>8</v>
      </c>
      <c r="H2276" s="191"/>
      <c r="I2276" s="39" t="str">
        <f t="shared" si="561"/>
        <v>Q2</v>
      </c>
      <c r="J2276" s="191">
        <v>2022070501</v>
      </c>
      <c r="K2276" s="191" t="s">
        <v>2174</v>
      </c>
      <c r="L2276" s="17" t="s">
        <v>54</v>
      </c>
      <c r="M2276" s="13" t="s">
        <v>46</v>
      </c>
      <c r="N2276" s="13">
        <v>1</v>
      </c>
      <c r="O2276" s="13"/>
      <c r="P2276" s="39" t="str">
        <f t="shared" si="562"/>
        <v>MAIN UNIT</v>
      </c>
      <c r="Q2276" s="13" t="s">
        <v>936</v>
      </c>
      <c r="R2276" s="13" t="s">
        <v>48</v>
      </c>
      <c r="S2276" s="13" t="s">
        <v>37</v>
      </c>
      <c r="T2276" s="13" t="s">
        <v>87</v>
      </c>
      <c r="U2276" s="13" t="s">
        <v>57</v>
      </c>
      <c r="V2276" s="13" t="s">
        <v>927</v>
      </c>
      <c r="W2276" s="13" t="s">
        <v>50</v>
      </c>
      <c r="X2276" s="192">
        <v>543315</v>
      </c>
      <c r="Y2276" s="196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85">
        <f t="shared" si="565"/>
        <v>80410.331514159319</v>
      </c>
      <c r="AD2276" s="141">
        <v>0.14380000000000001</v>
      </c>
      <c r="AE2276" s="186">
        <f t="shared" si="566"/>
        <v>1</v>
      </c>
      <c r="AF2276" s="186">
        <f>IF(AND(COUNTIFS($J$18:J2276,J2276)=1,AE2276=1),1,"")</f>
        <v>1</v>
      </c>
      <c r="AG2276" s="186">
        <f>IF(C2276="","",IF(AND(COUNTIFS($J$18:J2276,J2276)=1,C2276&lt;&gt;""),1,""))</f>
        <v>1</v>
      </c>
      <c r="AH2276" s="186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214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41</v>
      </c>
      <c r="B2277" s="179">
        <v>2022</v>
      </c>
      <c r="C2277" s="179">
        <v>7</v>
      </c>
      <c r="D2277" s="39" t="str">
        <f t="shared" si="560"/>
        <v>Q2</v>
      </c>
      <c r="E2277" s="13" t="s">
        <v>41</v>
      </c>
      <c r="F2277" s="179">
        <v>2022</v>
      </c>
      <c r="G2277" s="179">
        <v>8</v>
      </c>
      <c r="H2277" s="191"/>
      <c r="I2277" s="39" t="str">
        <f t="shared" si="561"/>
        <v>Q2</v>
      </c>
      <c r="J2277" s="191" t="s">
        <v>2175</v>
      </c>
      <c r="K2277" s="191" t="s">
        <v>2176</v>
      </c>
      <c r="L2277" s="17" t="s">
        <v>54</v>
      </c>
      <c r="M2277" s="13" t="s">
        <v>46</v>
      </c>
      <c r="N2277" s="13">
        <v>1</v>
      </c>
      <c r="O2277" s="13"/>
      <c r="P2277" s="39" t="str">
        <f t="shared" si="562"/>
        <v>MAIN UNIT</v>
      </c>
      <c r="Q2277" s="13" t="s">
        <v>47</v>
      </c>
      <c r="R2277" s="13" t="s">
        <v>48</v>
      </c>
      <c r="S2277" s="13" t="s">
        <v>37</v>
      </c>
      <c r="T2277" s="13" t="s">
        <v>74</v>
      </c>
      <c r="U2277" s="13" t="s">
        <v>57</v>
      </c>
      <c r="V2277" s="13" t="s">
        <v>88</v>
      </c>
      <c r="W2277" s="13" t="s">
        <v>50</v>
      </c>
      <c r="X2277" s="192">
        <v>900000</v>
      </c>
      <c r="Y2277" s="196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85">
        <f t="shared" si="565"/>
        <v>157838.65486725664</v>
      </c>
      <c r="AD2277" s="141">
        <v>0.1704</v>
      </c>
      <c r="AE2277" s="186">
        <f t="shared" si="566"/>
        <v>0</v>
      </c>
      <c r="AF2277" s="186" t="str">
        <f>IF(AND(COUNTIFS($J$18:J2277,J2277)=1,AE2277=1),1,"")</f>
        <v/>
      </c>
      <c r="AG2277" s="186">
        <f>IF(C2277="","",IF(AND(COUNTIFS($J$18:J2277,J2277)=1,C2277&lt;&gt;""),1,""))</f>
        <v>1</v>
      </c>
      <c r="AH2277" s="186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214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41</v>
      </c>
      <c r="B2278" s="179">
        <v>2022</v>
      </c>
      <c r="C2278" s="179">
        <v>7</v>
      </c>
      <c r="D2278" s="39" t="str">
        <f t="shared" si="560"/>
        <v>Q2</v>
      </c>
      <c r="E2278" s="13" t="s">
        <v>41</v>
      </c>
      <c r="F2278" s="179">
        <v>2022</v>
      </c>
      <c r="G2278" s="179">
        <v>8</v>
      </c>
      <c r="H2278" s="191"/>
      <c r="I2278" s="39" t="str">
        <f t="shared" si="561"/>
        <v>Q2</v>
      </c>
      <c r="J2278" s="191" t="s">
        <v>2175</v>
      </c>
      <c r="K2278" s="191" t="s">
        <v>2176</v>
      </c>
      <c r="L2278" s="17" t="s">
        <v>78</v>
      </c>
      <c r="M2278" s="13" t="s">
        <v>46</v>
      </c>
      <c r="N2278" s="13">
        <v>1</v>
      </c>
      <c r="O2278" s="13"/>
      <c r="P2278" s="39" t="str">
        <f t="shared" si="562"/>
        <v>MAIN UNIT</v>
      </c>
      <c r="Q2278" s="13" t="s">
        <v>47</v>
      </c>
      <c r="R2278" s="13" t="s">
        <v>48</v>
      </c>
      <c r="S2278" s="13" t="s">
        <v>37</v>
      </c>
      <c r="T2278" s="13" t="s">
        <v>74</v>
      </c>
      <c r="U2278" s="13" t="s">
        <v>57</v>
      </c>
      <c r="V2278" s="13" t="s">
        <v>88</v>
      </c>
      <c r="W2278" s="13" t="s">
        <v>50</v>
      </c>
      <c r="X2278" s="192">
        <v>790000</v>
      </c>
      <c r="Y2278" s="196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85">
        <f t="shared" si="565"/>
        <v>138547.26371681417</v>
      </c>
      <c r="AD2278" s="141">
        <v>0.1704</v>
      </c>
      <c r="AE2278" s="186">
        <f t="shared" si="566"/>
        <v>0</v>
      </c>
      <c r="AF2278" s="186" t="str">
        <f>IF(AND(COUNTIFS($J$18:J2278,J2278)=1,AE2278=1),1,"")</f>
        <v/>
      </c>
      <c r="AG2278" s="186" t="str">
        <f>IF(C2278="","",IF(AND(COUNTIFS($J$18:J2278,J2278)=1,C2278&lt;&gt;""),1,""))</f>
        <v/>
      </c>
      <c r="AH2278" s="186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214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41</v>
      </c>
      <c r="B2279" s="179">
        <v>2022</v>
      </c>
      <c r="C2279" s="179">
        <v>7</v>
      </c>
      <c r="D2279" s="39" t="str">
        <f t="shared" si="560"/>
        <v>Q2</v>
      </c>
      <c r="E2279" s="13" t="s">
        <v>41</v>
      </c>
      <c r="F2279" s="179">
        <v>2022</v>
      </c>
      <c r="G2279" s="179">
        <v>8</v>
      </c>
      <c r="H2279" s="191"/>
      <c r="I2279" s="39" t="str">
        <f t="shared" si="561"/>
        <v>Q2</v>
      </c>
      <c r="J2279" s="191" t="s">
        <v>2175</v>
      </c>
      <c r="K2279" s="191" t="s">
        <v>2176</v>
      </c>
      <c r="L2279" s="17" t="s">
        <v>78</v>
      </c>
      <c r="M2279" s="13" t="s">
        <v>46</v>
      </c>
      <c r="N2279" s="13">
        <v>1</v>
      </c>
      <c r="O2279" s="13"/>
      <c r="P2279" s="39" t="str">
        <f t="shared" si="562"/>
        <v>MAIN UNIT</v>
      </c>
      <c r="Q2279" s="13" t="s">
        <v>47</v>
      </c>
      <c r="R2279" s="13" t="s">
        <v>48</v>
      </c>
      <c r="S2279" s="13" t="s">
        <v>37</v>
      </c>
      <c r="T2279" s="13" t="s">
        <v>74</v>
      </c>
      <c r="U2279" s="13" t="s">
        <v>57</v>
      </c>
      <c r="V2279" s="13" t="s">
        <v>88</v>
      </c>
      <c r="W2279" s="13" t="s">
        <v>50</v>
      </c>
      <c r="X2279" s="192">
        <v>790000</v>
      </c>
      <c r="Y2279" s="196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85">
        <f t="shared" si="565"/>
        <v>138547.26371681417</v>
      </c>
      <c r="AD2279" s="141">
        <v>0.1704</v>
      </c>
      <c r="AE2279" s="186">
        <f t="shared" si="566"/>
        <v>0</v>
      </c>
      <c r="AF2279" s="186" t="str">
        <f>IF(AND(COUNTIFS($J$18:J2279,J2279)=1,AE2279=1),1,"")</f>
        <v/>
      </c>
      <c r="AG2279" s="186" t="str">
        <f>IF(C2279="","",IF(AND(COUNTIFS($J$18:J2279,J2279)=1,C2279&lt;&gt;""),1,""))</f>
        <v/>
      </c>
      <c r="AH2279" s="186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214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41</v>
      </c>
      <c r="B2280" s="179">
        <v>2022</v>
      </c>
      <c r="C2280" s="179">
        <v>8</v>
      </c>
      <c r="D2280" s="39" t="str">
        <f t="shared" si="560"/>
        <v>Q2</v>
      </c>
      <c r="E2280" s="13" t="s">
        <v>41</v>
      </c>
      <c r="F2280" s="179">
        <v>2022</v>
      </c>
      <c r="G2280" s="179">
        <v>8</v>
      </c>
      <c r="H2280" s="191"/>
      <c r="I2280" s="39" t="str">
        <f t="shared" si="561"/>
        <v>Q2</v>
      </c>
      <c r="J2280" s="191" t="s">
        <v>2177</v>
      </c>
      <c r="K2280" s="191" t="s">
        <v>2178</v>
      </c>
      <c r="L2280" s="17" t="s">
        <v>54</v>
      </c>
      <c r="M2280" s="13" t="s">
        <v>46</v>
      </c>
      <c r="N2280" s="13">
        <v>1</v>
      </c>
      <c r="O2280" s="13"/>
      <c r="P2280" s="39" t="str">
        <f t="shared" si="562"/>
        <v>MAIN UNIT</v>
      </c>
      <c r="Q2280" s="13" t="s">
        <v>47</v>
      </c>
      <c r="R2280" s="13" t="s">
        <v>48</v>
      </c>
      <c r="S2280" s="13" t="s">
        <v>38</v>
      </c>
      <c r="T2280" s="13" t="s">
        <v>324</v>
      </c>
      <c r="U2280" s="13" t="s">
        <v>136</v>
      </c>
      <c r="V2280" s="13" t="s">
        <v>877</v>
      </c>
      <c r="W2280" s="13" t="s">
        <v>50</v>
      </c>
      <c r="X2280" s="192">
        <v>490000</v>
      </c>
      <c r="Y2280" s="196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85">
        <f t="shared" si="565"/>
        <v>49724.939823008855</v>
      </c>
      <c r="AD2280" s="141">
        <v>9.8599999999999993E-2</v>
      </c>
      <c r="AE2280" s="186">
        <f t="shared" si="566"/>
        <v>0</v>
      </c>
      <c r="AF2280" s="186" t="str">
        <f>IF(AND(COUNTIFS($J$18:J2280,J2280)=1,AE2280=1),1,"")</f>
        <v/>
      </c>
      <c r="AG2280" s="186">
        <f>IF(C2280="","",IF(AND(COUNTIFS($J$18:J2280,J2280)=1,C2280&lt;&gt;""),1,""))</f>
        <v>1</v>
      </c>
      <c r="AH2280" s="186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214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41</v>
      </c>
      <c r="B2281" s="179">
        <v>2022</v>
      </c>
      <c r="C2281" s="179">
        <v>8</v>
      </c>
      <c r="D2281" s="39" t="str">
        <f t="shared" si="560"/>
        <v>Q2</v>
      </c>
      <c r="E2281" s="13" t="s">
        <v>41</v>
      </c>
      <c r="F2281" s="179">
        <v>2022</v>
      </c>
      <c r="G2281" s="179">
        <v>8</v>
      </c>
      <c r="H2281" s="191"/>
      <c r="I2281" s="39" t="str">
        <f t="shared" si="561"/>
        <v>Q2</v>
      </c>
      <c r="J2281" s="191" t="s">
        <v>2179</v>
      </c>
      <c r="K2281" s="191" t="s">
        <v>2180</v>
      </c>
      <c r="L2281" s="17" t="s">
        <v>78</v>
      </c>
      <c r="M2281" s="13" t="s">
        <v>46</v>
      </c>
      <c r="N2281" s="13">
        <v>1</v>
      </c>
      <c r="O2281" s="13"/>
      <c r="P2281" s="39" t="str">
        <f t="shared" si="562"/>
        <v>MAIN UNIT</v>
      </c>
      <c r="Q2281" s="13" t="s">
        <v>47</v>
      </c>
      <c r="R2281" s="13" t="s">
        <v>48</v>
      </c>
      <c r="S2281" s="13" t="s">
        <v>37</v>
      </c>
      <c r="T2281" s="13" t="s">
        <v>87</v>
      </c>
      <c r="U2281" s="13" t="s">
        <v>57</v>
      </c>
      <c r="V2281" s="13" t="s">
        <v>88</v>
      </c>
      <c r="W2281" s="13" t="s">
        <v>50</v>
      </c>
      <c r="X2281" s="192">
        <v>1162603</v>
      </c>
      <c r="Y2281" s="196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85">
        <f t="shared" si="565"/>
        <v>246011.73329061954</v>
      </c>
      <c r="AD2281" s="141">
        <v>0.2056</v>
      </c>
      <c r="AE2281" s="186">
        <f t="shared" si="566"/>
        <v>0</v>
      </c>
      <c r="AF2281" s="186" t="str">
        <f>IF(AND(COUNTIFS($J$18:J2281,J2281)=1,AE2281=1),1,"")</f>
        <v/>
      </c>
      <c r="AG2281" s="186">
        <f>IF(C2281="","",IF(AND(COUNTIFS($J$18:J2281,J2281)=1,C2281&lt;&gt;""),1,""))</f>
        <v>1</v>
      </c>
      <c r="AH2281" s="186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214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41</v>
      </c>
      <c r="B2282" s="179">
        <v>2022</v>
      </c>
      <c r="C2282" s="179">
        <v>8</v>
      </c>
      <c r="D2282" s="39" t="str">
        <f t="shared" si="560"/>
        <v>Q2</v>
      </c>
      <c r="E2282" s="13" t="s">
        <v>41</v>
      </c>
      <c r="F2282" s="179">
        <v>2022</v>
      </c>
      <c r="G2282" s="179">
        <v>8</v>
      </c>
      <c r="H2282" s="191"/>
      <c r="I2282" s="39" t="str">
        <f t="shared" si="561"/>
        <v>Q2</v>
      </c>
      <c r="J2282" s="191" t="s">
        <v>2181</v>
      </c>
      <c r="K2282" s="191" t="s">
        <v>230</v>
      </c>
      <c r="L2282" s="17" t="s">
        <v>54</v>
      </c>
      <c r="M2282" s="13" t="s">
        <v>46</v>
      </c>
      <c r="N2282" s="13">
        <v>1</v>
      </c>
      <c r="O2282" s="13"/>
      <c r="P2282" s="39" t="str">
        <f t="shared" si="562"/>
        <v>MAIN UNIT</v>
      </c>
      <c r="Q2282" s="13" t="s">
        <v>47</v>
      </c>
      <c r="R2282" s="13" t="s">
        <v>48</v>
      </c>
      <c r="S2282" s="13" t="s">
        <v>36</v>
      </c>
      <c r="T2282" s="13" t="s">
        <v>64</v>
      </c>
      <c r="U2282" s="13" t="s">
        <v>65</v>
      </c>
      <c r="V2282" s="13" t="s">
        <v>98</v>
      </c>
      <c r="W2282" s="13" t="s">
        <v>50</v>
      </c>
      <c r="X2282" s="192">
        <v>480000</v>
      </c>
      <c r="Y2282" s="196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85">
        <f t="shared" si="565"/>
        <v>57602.463716814156</v>
      </c>
      <c r="AD2282" s="141">
        <v>0.1166</v>
      </c>
      <c r="AE2282" s="186">
        <f t="shared" si="566"/>
        <v>0</v>
      </c>
      <c r="AF2282" s="186" t="str">
        <f>IF(AND(COUNTIFS($J$18:J2282,J2282)=1,AE2282=1),1,"")</f>
        <v/>
      </c>
      <c r="AG2282" s="186">
        <f>IF(C2282="","",IF(AND(COUNTIFS($J$18:J2282,J2282)=1,C2282&lt;&gt;""),1,""))</f>
        <v>1</v>
      </c>
      <c r="AH2282" s="186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214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40</v>
      </c>
      <c r="B2283" s="179">
        <v>2022</v>
      </c>
      <c r="C2283" s="179">
        <v>1</v>
      </c>
      <c r="D2283" s="39" t="str">
        <f t="shared" si="560"/>
        <v>Q4</v>
      </c>
      <c r="E2283" s="13" t="s">
        <v>41</v>
      </c>
      <c r="F2283" s="179">
        <v>2022</v>
      </c>
      <c r="G2283" s="179">
        <v>9</v>
      </c>
      <c r="H2283" s="191"/>
      <c r="I2283" s="39" t="str">
        <f t="shared" si="561"/>
        <v>Q2</v>
      </c>
      <c r="J2283" s="191" t="s">
        <v>2182</v>
      </c>
      <c r="K2283" s="191" t="s">
        <v>1593</v>
      </c>
      <c r="L2283" s="17" t="s">
        <v>54</v>
      </c>
      <c r="M2283" s="13" t="s">
        <v>46</v>
      </c>
      <c r="N2283" s="13">
        <v>1</v>
      </c>
      <c r="O2283" s="13"/>
      <c r="P2283" s="39" t="str">
        <f t="shared" si="562"/>
        <v>MAIN UNIT</v>
      </c>
      <c r="Q2283" s="13" t="s">
        <v>47</v>
      </c>
      <c r="R2283" s="13" t="s">
        <v>48</v>
      </c>
      <c r="S2283" s="13" t="s">
        <v>36</v>
      </c>
      <c r="T2283" s="13" t="s">
        <v>64</v>
      </c>
      <c r="U2283" s="13" t="s">
        <v>65</v>
      </c>
      <c r="V2283" s="13" t="s">
        <v>1321</v>
      </c>
      <c r="W2283" s="13" t="s">
        <v>95</v>
      </c>
      <c r="X2283" s="192">
        <v>11200000</v>
      </c>
      <c r="Y2283" s="196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85">
        <f t="shared" si="565"/>
        <v>81567.360000000001</v>
      </c>
      <c r="AD2283" s="141">
        <v>0.126</v>
      </c>
      <c r="AE2283" s="186">
        <f t="shared" si="566"/>
        <v>0</v>
      </c>
      <c r="AF2283" s="186" t="str">
        <f>IF(AND(COUNTIFS($J$18:J2283,J2283)=1,AE2283=1),1,"")</f>
        <v/>
      </c>
      <c r="AG2283" s="186">
        <f>IF(C2283="","",IF(AND(COUNTIFS($J$18:J2283,J2283)=1,C2283&lt;&gt;""),1,""))</f>
        <v>1</v>
      </c>
      <c r="AH2283" s="186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214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41</v>
      </c>
      <c r="B2284" s="179">
        <v>2022</v>
      </c>
      <c r="C2284" s="179">
        <v>7</v>
      </c>
      <c r="D2284" s="39" t="str">
        <f t="shared" si="560"/>
        <v>Q2</v>
      </c>
      <c r="E2284" s="13" t="s">
        <v>41</v>
      </c>
      <c r="F2284" s="179">
        <v>2022</v>
      </c>
      <c r="G2284" s="179">
        <v>9</v>
      </c>
      <c r="H2284" s="191"/>
      <c r="I2284" s="39" t="str">
        <f t="shared" si="561"/>
        <v>Q2</v>
      </c>
      <c r="J2284" s="191" t="s">
        <v>2169</v>
      </c>
      <c r="K2284" s="191" t="s">
        <v>985</v>
      </c>
      <c r="L2284" s="17" t="s">
        <v>54</v>
      </c>
      <c r="M2284" s="13" t="s">
        <v>46</v>
      </c>
      <c r="N2284" s="13">
        <v>1</v>
      </c>
      <c r="O2284" s="13"/>
      <c r="P2284" s="39" t="str">
        <f t="shared" si="562"/>
        <v>MAIN UNIT</v>
      </c>
      <c r="Q2284" s="13" t="s">
        <v>47</v>
      </c>
      <c r="R2284" s="13" t="s">
        <v>48</v>
      </c>
      <c r="S2284" s="13" t="s">
        <v>36</v>
      </c>
      <c r="T2284" s="13" t="s">
        <v>64</v>
      </c>
      <c r="U2284" s="13" t="s">
        <v>65</v>
      </c>
      <c r="V2284" s="13" t="s">
        <v>66</v>
      </c>
      <c r="W2284" s="13" t="s">
        <v>50</v>
      </c>
      <c r="X2284" s="192">
        <v>475000</v>
      </c>
      <c r="Y2284" s="196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85">
        <f t="shared" si="565"/>
        <v>54389.601769911518</v>
      </c>
      <c r="AD2284" s="141">
        <v>0.114</v>
      </c>
      <c r="AE2284" s="186">
        <f t="shared" si="566"/>
        <v>0</v>
      </c>
      <c r="AF2284" s="186" t="str">
        <f>IF(AND(COUNTIFS($J$18:J2284,J2284)=1,AE2284=1),1,"")</f>
        <v/>
      </c>
      <c r="AG2284" s="186" t="str">
        <f>IF(C2284="","",IF(AND(COUNTIFS($J$18:J2284,J2284)=1,C2284&lt;&gt;""),1,""))</f>
        <v/>
      </c>
      <c r="AH2284" s="186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214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41</v>
      </c>
      <c r="B2285" s="179">
        <v>2022</v>
      </c>
      <c r="C2285" s="179">
        <v>7</v>
      </c>
      <c r="D2285" s="39" t="str">
        <f t="shared" si="560"/>
        <v>Q2</v>
      </c>
      <c r="E2285" s="13" t="s">
        <v>41</v>
      </c>
      <c r="F2285" s="179">
        <v>2022</v>
      </c>
      <c r="G2285" s="179">
        <v>9</v>
      </c>
      <c r="H2285" s="191"/>
      <c r="I2285" s="39" t="str">
        <f t="shared" si="561"/>
        <v>Q2</v>
      </c>
      <c r="J2285" s="191" t="s">
        <v>2183</v>
      </c>
      <c r="K2285" s="191" t="s">
        <v>1504</v>
      </c>
      <c r="L2285" s="17" t="s">
        <v>78</v>
      </c>
      <c r="M2285" s="13" t="s">
        <v>46</v>
      </c>
      <c r="N2285" s="13">
        <v>1</v>
      </c>
      <c r="O2285" s="13"/>
      <c r="P2285" s="39" t="str">
        <f t="shared" si="562"/>
        <v>MAIN UNIT</v>
      </c>
      <c r="Q2285" s="13" t="s">
        <v>47</v>
      </c>
      <c r="R2285" s="13" t="s">
        <v>48</v>
      </c>
      <c r="S2285" s="13" t="s">
        <v>36</v>
      </c>
      <c r="T2285" s="13" t="s">
        <v>64</v>
      </c>
      <c r="U2285" s="13" t="s">
        <v>65</v>
      </c>
      <c r="V2285" s="13" t="s">
        <v>108</v>
      </c>
      <c r="W2285" s="13" t="s">
        <v>95</v>
      </c>
      <c r="X2285" s="192">
        <v>17000000</v>
      </c>
      <c r="Y2285" s="196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85">
        <f t="shared" si="565"/>
        <v>169891.54</v>
      </c>
      <c r="AD2285" s="141">
        <v>0.1729</v>
      </c>
      <c r="AE2285" s="186">
        <f t="shared" si="566"/>
        <v>0</v>
      </c>
      <c r="AF2285" s="186" t="str">
        <f>IF(AND(COUNTIFS($J$18:J2285,J2285)=1,AE2285=1),1,"")</f>
        <v/>
      </c>
      <c r="AG2285" s="186">
        <f>IF(C2285="","",IF(AND(COUNTIFS($J$18:J2285,J2285)=1,C2285&lt;&gt;""),1,""))</f>
        <v>1</v>
      </c>
      <c r="AH2285" s="186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214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41</v>
      </c>
      <c r="B2286" s="179">
        <v>2022</v>
      </c>
      <c r="C2286" s="179">
        <v>7</v>
      </c>
      <c r="D2286" s="39" t="str">
        <f t="shared" si="560"/>
        <v>Q2</v>
      </c>
      <c r="E2286" s="13" t="s">
        <v>41</v>
      </c>
      <c r="F2286" s="179">
        <v>2022</v>
      </c>
      <c r="G2286" s="179">
        <v>9</v>
      </c>
      <c r="H2286" s="191"/>
      <c r="I2286" s="39" t="str">
        <f t="shared" si="561"/>
        <v>Q2</v>
      </c>
      <c r="J2286" s="191" t="s">
        <v>2183</v>
      </c>
      <c r="K2286" s="191" t="s">
        <v>1504</v>
      </c>
      <c r="L2286" s="17" t="s">
        <v>54</v>
      </c>
      <c r="M2286" s="13" t="s">
        <v>46</v>
      </c>
      <c r="N2286" s="13">
        <v>1</v>
      </c>
      <c r="O2286" s="13"/>
      <c r="P2286" s="39" t="str">
        <f t="shared" si="562"/>
        <v>MAIN UNIT</v>
      </c>
      <c r="Q2286" s="13" t="s">
        <v>47</v>
      </c>
      <c r="R2286" s="13" t="s">
        <v>48</v>
      </c>
      <c r="S2286" s="13" t="s">
        <v>36</v>
      </c>
      <c r="T2286" s="13" t="s">
        <v>64</v>
      </c>
      <c r="U2286" s="13" t="s">
        <v>65</v>
      </c>
      <c r="V2286" s="13" t="s">
        <v>108</v>
      </c>
      <c r="W2286" s="13" t="s">
        <v>95</v>
      </c>
      <c r="X2286" s="192">
        <v>12294000</v>
      </c>
      <c r="Y2286" s="196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85">
        <f t="shared" si="565"/>
        <v>122861.56427999999</v>
      </c>
      <c r="AD2286" s="141">
        <v>0.1729</v>
      </c>
      <c r="AE2286" s="186">
        <f t="shared" si="566"/>
        <v>0</v>
      </c>
      <c r="AF2286" s="186" t="str">
        <f>IF(AND(COUNTIFS($J$18:J2286,J2286)=1,AE2286=1),1,"")</f>
        <v/>
      </c>
      <c r="AG2286" s="186" t="str">
        <f>IF(C2286="","",IF(AND(COUNTIFS($J$18:J2286,J2286)=1,C2286&lt;&gt;""),1,""))</f>
        <v/>
      </c>
      <c r="AH2286" s="186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214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41</v>
      </c>
      <c r="B2287" s="179">
        <v>2022</v>
      </c>
      <c r="C2287" s="179">
        <v>8</v>
      </c>
      <c r="D2287" s="39" t="str">
        <f t="shared" si="560"/>
        <v>Q2</v>
      </c>
      <c r="E2287" s="13" t="s">
        <v>41</v>
      </c>
      <c r="F2287" s="179">
        <v>2022</v>
      </c>
      <c r="G2287" s="179">
        <v>9</v>
      </c>
      <c r="H2287" s="191"/>
      <c r="I2287" s="39" t="str">
        <f t="shared" si="561"/>
        <v>Q2</v>
      </c>
      <c r="J2287" s="191" t="s">
        <v>2184</v>
      </c>
      <c r="K2287" s="191" t="s">
        <v>2185</v>
      </c>
      <c r="L2287" s="17" t="s">
        <v>54</v>
      </c>
      <c r="M2287" s="13" t="s">
        <v>46</v>
      </c>
      <c r="N2287" s="13">
        <v>1</v>
      </c>
      <c r="O2287" s="13"/>
      <c r="P2287" s="39" t="str">
        <f t="shared" si="562"/>
        <v>MAIN UNIT</v>
      </c>
      <c r="Q2287" s="13" t="s">
        <v>936</v>
      </c>
      <c r="R2287" s="13" t="s">
        <v>48</v>
      </c>
      <c r="S2287" s="13" t="s">
        <v>37</v>
      </c>
      <c r="T2287" s="13" t="s">
        <v>178</v>
      </c>
      <c r="U2287" s="13" t="s">
        <v>57</v>
      </c>
      <c r="V2287" s="13" t="s">
        <v>927</v>
      </c>
      <c r="W2287" s="13" t="s">
        <v>50</v>
      </c>
      <c r="X2287" s="192">
        <v>560000</v>
      </c>
      <c r="Y2287" s="196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85">
        <f t="shared" si="565"/>
        <v>106027.07964601772</v>
      </c>
      <c r="AD2287" s="141">
        <v>0.1885</v>
      </c>
      <c r="AE2287" s="186">
        <f t="shared" si="566"/>
        <v>1</v>
      </c>
      <c r="AF2287" s="186">
        <f>IF(AND(COUNTIFS($J$18:J2287,J2287)=1,AE2287=1),1,"")</f>
        <v>1</v>
      </c>
      <c r="AG2287" s="186">
        <f>IF(C2287="","",IF(AND(COUNTIFS($J$18:J2287,J2287)=1,C2287&lt;&gt;""),1,""))</f>
        <v>1</v>
      </c>
      <c r="AH2287" s="186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214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41</v>
      </c>
      <c r="B2288" s="179">
        <v>2022</v>
      </c>
      <c r="C2288" s="179">
        <v>11</v>
      </c>
      <c r="D2288" s="39" t="str">
        <f t="shared" si="560"/>
        <v>Q3</v>
      </c>
      <c r="E2288" s="13" t="s">
        <v>42</v>
      </c>
      <c r="F2288" s="179">
        <v>2023</v>
      </c>
      <c r="G2288" s="179">
        <v>4</v>
      </c>
      <c r="H2288" s="191"/>
      <c r="I2288" s="39" t="str">
        <f t="shared" si="561"/>
        <v>Q1</v>
      </c>
      <c r="J2288" s="191" t="s">
        <v>2186</v>
      </c>
      <c r="K2288" s="191" t="s">
        <v>1709</v>
      </c>
      <c r="L2288" s="17" t="s">
        <v>78</v>
      </c>
      <c r="M2288" s="13" t="s">
        <v>46</v>
      </c>
      <c r="N2288" s="13">
        <v>1</v>
      </c>
      <c r="O2288" s="13"/>
      <c r="P2288" s="39" t="str">
        <f t="shared" si="562"/>
        <v>MAIN UNIT</v>
      </c>
      <c r="Q2288" s="13" t="s">
        <v>47</v>
      </c>
      <c r="R2288" s="13" t="s">
        <v>48</v>
      </c>
      <c r="S2288" s="13" t="s">
        <v>38</v>
      </c>
      <c r="T2288" s="13" t="s">
        <v>324</v>
      </c>
      <c r="U2288" s="13" t="s">
        <v>136</v>
      </c>
      <c r="V2288" s="13" t="s">
        <v>877</v>
      </c>
      <c r="W2288" s="13" t="s">
        <v>50</v>
      </c>
      <c r="X2288" s="192">
        <v>900000</v>
      </c>
      <c r="Y2288" s="196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85">
        <f t="shared" si="565"/>
        <v>86165.840707964599</v>
      </c>
      <c r="AD2288" s="141">
        <v>9.4899999999999998E-2</v>
      </c>
      <c r="AE2288" s="186">
        <f t="shared" si="566"/>
        <v>0</v>
      </c>
      <c r="AF2288" s="186" t="str">
        <f>IF(AND(COUNTIFS($J$18:J2288,J2288)=1,AE2288=1),1,"")</f>
        <v/>
      </c>
      <c r="AG2288" s="186">
        <f>IF(C2288="","",IF(AND(COUNTIFS($J$18:J2288,J2288)=1,C2288&lt;&gt;""),1,""))</f>
        <v>1</v>
      </c>
      <c r="AH2288" s="186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214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41</v>
      </c>
      <c r="B2289" s="179">
        <v>2022</v>
      </c>
      <c r="C2289" s="179">
        <v>11</v>
      </c>
      <c r="D2289" s="39" t="str">
        <f t="shared" si="560"/>
        <v>Q3</v>
      </c>
      <c r="E2289" s="13" t="s">
        <v>42</v>
      </c>
      <c r="F2289" s="179">
        <v>2023</v>
      </c>
      <c r="G2289" s="179">
        <v>4</v>
      </c>
      <c r="H2289" s="191"/>
      <c r="I2289" s="39" t="str">
        <f t="shared" si="561"/>
        <v>Q1</v>
      </c>
      <c r="J2289" s="191" t="s">
        <v>2186</v>
      </c>
      <c r="K2289" s="191" t="s">
        <v>1709</v>
      </c>
      <c r="L2289" s="17" t="s">
        <v>54</v>
      </c>
      <c r="M2289" s="13" t="s">
        <v>46</v>
      </c>
      <c r="N2289" s="13">
        <v>1</v>
      </c>
      <c r="O2289" s="13"/>
      <c r="P2289" s="39" t="str">
        <f t="shared" si="562"/>
        <v>MAIN UNIT</v>
      </c>
      <c r="Q2289" s="13" t="s">
        <v>47</v>
      </c>
      <c r="R2289" s="13" t="s">
        <v>48</v>
      </c>
      <c r="S2289" s="13" t="s">
        <v>38</v>
      </c>
      <c r="T2289" s="13" t="s">
        <v>324</v>
      </c>
      <c r="U2289" s="13" t="s">
        <v>136</v>
      </c>
      <c r="V2289" s="13" t="s">
        <v>877</v>
      </c>
      <c r="W2289" s="13" t="s">
        <v>50</v>
      </c>
      <c r="X2289" s="192">
        <v>700000</v>
      </c>
      <c r="Y2289" s="196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85">
        <f t="shared" si="565"/>
        <v>67017.876106194686</v>
      </c>
      <c r="AD2289" s="141">
        <v>9.4899999999999998E-2</v>
      </c>
      <c r="AE2289" s="186">
        <f t="shared" si="566"/>
        <v>0</v>
      </c>
      <c r="AF2289" s="186" t="str">
        <f>IF(AND(COUNTIFS($J$18:J2289,J2289)=1,AE2289=1),1,"")</f>
        <v/>
      </c>
      <c r="AG2289" s="186" t="str">
        <f>IF(C2289="","",IF(AND(COUNTIFS($J$18:J2289,J2289)=1,C2289&lt;&gt;""),1,""))</f>
        <v/>
      </c>
      <c r="AH2289" s="186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214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41</v>
      </c>
      <c r="B2290" s="179">
        <v>2022</v>
      </c>
      <c r="C2290" s="179">
        <v>12</v>
      </c>
      <c r="D2290" s="39" t="str">
        <f t="shared" si="560"/>
        <v>Q3</v>
      </c>
      <c r="E2290" s="13" t="s">
        <v>42</v>
      </c>
      <c r="F2290" s="179">
        <v>2023</v>
      </c>
      <c r="G2290" s="179">
        <v>4</v>
      </c>
      <c r="H2290" s="191"/>
      <c r="I2290" s="39" t="str">
        <f t="shared" si="561"/>
        <v>Q1</v>
      </c>
      <c r="J2290" s="191" t="s">
        <v>2187</v>
      </c>
      <c r="K2290" s="191" t="s">
        <v>1696</v>
      </c>
      <c r="L2290" s="17" t="s">
        <v>54</v>
      </c>
      <c r="M2290" s="13" t="s">
        <v>46</v>
      </c>
      <c r="N2290" s="13">
        <v>1</v>
      </c>
      <c r="O2290" s="13"/>
      <c r="P2290" s="39" t="str">
        <f t="shared" si="562"/>
        <v>MAIN UNIT</v>
      </c>
      <c r="Q2290" s="13" t="s">
        <v>47</v>
      </c>
      <c r="R2290" s="13" t="s">
        <v>48</v>
      </c>
      <c r="S2290" s="13" t="s">
        <v>36</v>
      </c>
      <c r="T2290" s="13" t="s">
        <v>64</v>
      </c>
      <c r="U2290" s="13" t="s">
        <v>65</v>
      </c>
      <c r="V2290" s="13" t="s">
        <v>66</v>
      </c>
      <c r="W2290" s="13" t="s">
        <v>50</v>
      </c>
      <c r="X2290" s="192">
        <v>415000</v>
      </c>
      <c r="Y2290" s="196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85">
        <f t="shared" si="565"/>
        <v>47728.672566371679</v>
      </c>
      <c r="AD2290" s="141">
        <v>0.114</v>
      </c>
      <c r="AE2290" s="186">
        <f t="shared" si="566"/>
        <v>0</v>
      </c>
      <c r="AF2290" s="186" t="str">
        <f>IF(AND(COUNTIFS($J$18:J2290,J2290)=1,AE2290=1),1,"")</f>
        <v/>
      </c>
      <c r="AG2290" s="186">
        <f>IF(C2290="","",IF(AND(COUNTIFS($J$18:J2290,J2290)=1,C2290&lt;&gt;""),1,""))</f>
        <v>1</v>
      </c>
      <c r="AH2290" s="186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214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41</v>
      </c>
      <c r="B2291" s="179">
        <v>2022</v>
      </c>
      <c r="C2291" s="179">
        <v>12</v>
      </c>
      <c r="D2291" s="39" t="str">
        <f t="shared" si="560"/>
        <v>Q3</v>
      </c>
      <c r="E2291" s="13" t="s">
        <v>42</v>
      </c>
      <c r="F2291" s="179">
        <v>2023</v>
      </c>
      <c r="G2291" s="179">
        <v>4</v>
      </c>
      <c r="H2291" s="191"/>
      <c r="I2291" s="39" t="str">
        <f t="shared" si="561"/>
        <v>Q1</v>
      </c>
      <c r="J2291" s="191" t="s">
        <v>2187</v>
      </c>
      <c r="K2291" s="191" t="s">
        <v>1696</v>
      </c>
      <c r="L2291" s="17" t="s">
        <v>54</v>
      </c>
      <c r="M2291" s="13" t="s">
        <v>46</v>
      </c>
      <c r="N2291" s="13">
        <v>1</v>
      </c>
      <c r="O2291" s="13"/>
      <c r="P2291" s="39" t="str">
        <f t="shared" si="562"/>
        <v>MAIN UNIT</v>
      </c>
      <c r="Q2291" s="13" t="s">
        <v>47</v>
      </c>
      <c r="R2291" s="13" t="s">
        <v>48</v>
      </c>
      <c r="S2291" s="13" t="s">
        <v>36</v>
      </c>
      <c r="T2291" s="13" t="s">
        <v>64</v>
      </c>
      <c r="U2291" s="13" t="s">
        <v>65</v>
      </c>
      <c r="V2291" s="13" t="s">
        <v>66</v>
      </c>
      <c r="W2291" s="13" t="s">
        <v>50</v>
      </c>
      <c r="X2291" s="192">
        <v>415000</v>
      </c>
      <c r="Y2291" s="196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85">
        <f t="shared" si="565"/>
        <v>47728.672566371679</v>
      </c>
      <c r="AD2291" s="141">
        <v>0.114</v>
      </c>
      <c r="AE2291" s="186">
        <f t="shared" si="566"/>
        <v>0</v>
      </c>
      <c r="AF2291" s="186" t="str">
        <f>IF(AND(COUNTIFS($J$18:J2291,J2291)=1,AE2291=1),1,"")</f>
        <v/>
      </c>
      <c r="AG2291" s="186" t="str">
        <f>IF(C2291="","",IF(AND(COUNTIFS($J$18:J2291,J2291)=1,C2291&lt;&gt;""),1,""))</f>
        <v/>
      </c>
      <c r="AH2291" s="186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214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41</v>
      </c>
      <c r="B2292" s="179">
        <v>2022</v>
      </c>
      <c r="C2292" s="179">
        <v>12</v>
      </c>
      <c r="D2292" s="39" t="str">
        <f t="shared" si="560"/>
        <v>Q3</v>
      </c>
      <c r="E2292" s="13" t="s">
        <v>42</v>
      </c>
      <c r="F2292" s="179">
        <v>2023</v>
      </c>
      <c r="G2292" s="179">
        <v>4</v>
      </c>
      <c r="H2292" s="191"/>
      <c r="I2292" s="39" t="str">
        <f t="shared" si="561"/>
        <v>Q1</v>
      </c>
      <c r="J2292" s="191" t="s">
        <v>2188</v>
      </c>
      <c r="K2292" s="191" t="s">
        <v>1128</v>
      </c>
      <c r="L2292" s="17" t="s">
        <v>54</v>
      </c>
      <c r="M2292" s="13" t="s">
        <v>46</v>
      </c>
      <c r="N2292" s="13">
        <v>1</v>
      </c>
      <c r="O2292" s="13"/>
      <c r="P2292" s="39" t="str">
        <f t="shared" si="562"/>
        <v>MAIN UNIT</v>
      </c>
      <c r="Q2292" s="13" t="s">
        <v>47</v>
      </c>
      <c r="R2292" s="13" t="s">
        <v>48</v>
      </c>
      <c r="S2292" s="13" t="s">
        <v>36</v>
      </c>
      <c r="T2292" s="13" t="s">
        <v>64</v>
      </c>
      <c r="U2292" s="13" t="s">
        <v>65</v>
      </c>
      <c r="V2292" s="13" t="s">
        <v>121</v>
      </c>
      <c r="W2292" s="13" t="s">
        <v>50</v>
      </c>
      <c r="X2292" s="192">
        <v>447500</v>
      </c>
      <c r="Y2292" s="196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85">
        <f t="shared" si="565"/>
        <v>93136.234513274336</v>
      </c>
      <c r="AD2292" s="141">
        <v>0.20630000000000001</v>
      </c>
      <c r="AE2292" s="186">
        <f t="shared" si="566"/>
        <v>0</v>
      </c>
      <c r="AF2292" s="186" t="str">
        <f>IF(AND(COUNTIFS($J$18:J2292,J2292)=1,AE2292=1),1,"")</f>
        <v/>
      </c>
      <c r="AG2292" s="186">
        <f>IF(C2292="","",IF(AND(COUNTIFS($J$18:J2292,J2292)=1,C2292&lt;&gt;""),1,""))</f>
        <v>1</v>
      </c>
      <c r="AH2292" s="186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214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41</v>
      </c>
      <c r="B2293" s="179">
        <v>2022</v>
      </c>
      <c r="C2293" s="179">
        <v>12</v>
      </c>
      <c r="D2293" s="39" t="str">
        <f t="shared" si="560"/>
        <v>Q3</v>
      </c>
      <c r="E2293" s="13" t="s">
        <v>42</v>
      </c>
      <c r="F2293" s="179">
        <v>2023</v>
      </c>
      <c r="G2293" s="179">
        <v>4</v>
      </c>
      <c r="H2293" s="191"/>
      <c r="I2293" s="39" t="str">
        <f t="shared" si="561"/>
        <v>Q1</v>
      </c>
      <c r="J2293" s="191" t="s">
        <v>2188</v>
      </c>
      <c r="K2293" s="191" t="s">
        <v>1128</v>
      </c>
      <c r="L2293" s="17" t="s">
        <v>54</v>
      </c>
      <c r="M2293" s="13" t="s">
        <v>46</v>
      </c>
      <c r="N2293" s="13">
        <v>1</v>
      </c>
      <c r="O2293" s="13"/>
      <c r="P2293" s="39" t="str">
        <f t="shared" si="562"/>
        <v>MAIN UNIT</v>
      </c>
      <c r="Q2293" s="13" t="s">
        <v>47</v>
      </c>
      <c r="R2293" s="13" t="s">
        <v>48</v>
      </c>
      <c r="S2293" s="13" t="s">
        <v>36</v>
      </c>
      <c r="T2293" s="13" t="s">
        <v>64</v>
      </c>
      <c r="U2293" s="13" t="s">
        <v>65</v>
      </c>
      <c r="V2293" s="13" t="s">
        <v>121</v>
      </c>
      <c r="W2293" s="13" t="s">
        <v>50</v>
      </c>
      <c r="X2293" s="192">
        <v>447500</v>
      </c>
      <c r="Y2293" s="196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85">
        <f t="shared" si="565"/>
        <v>93136.234513274336</v>
      </c>
      <c r="AD2293" s="141">
        <v>0.20630000000000001</v>
      </c>
      <c r="AE2293" s="186">
        <f t="shared" si="566"/>
        <v>0</v>
      </c>
      <c r="AF2293" s="186" t="str">
        <f>IF(AND(COUNTIFS($J$18:J2293,J2293)=1,AE2293=1),1,"")</f>
        <v/>
      </c>
      <c r="AG2293" s="186" t="str">
        <f>IF(C2293="","",IF(AND(COUNTIFS($J$18:J2293,J2293)=1,C2293&lt;&gt;""),1,""))</f>
        <v/>
      </c>
      <c r="AH2293" s="186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214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41</v>
      </c>
      <c r="B2294" s="179">
        <v>2022</v>
      </c>
      <c r="C2294" s="179">
        <v>12</v>
      </c>
      <c r="D2294" s="39" t="str">
        <f t="shared" si="560"/>
        <v>Q3</v>
      </c>
      <c r="E2294" s="13" t="s">
        <v>42</v>
      </c>
      <c r="F2294" s="179">
        <v>2023</v>
      </c>
      <c r="G2294" s="179">
        <v>4</v>
      </c>
      <c r="H2294" s="191"/>
      <c r="I2294" s="39" t="str">
        <f t="shared" si="561"/>
        <v>Q1</v>
      </c>
      <c r="J2294" s="191" t="s">
        <v>2188</v>
      </c>
      <c r="K2294" s="191" t="s">
        <v>1128</v>
      </c>
      <c r="L2294" s="17" t="s">
        <v>54</v>
      </c>
      <c r="M2294" s="13" t="s">
        <v>46</v>
      </c>
      <c r="N2294" s="13">
        <v>1</v>
      </c>
      <c r="O2294" s="13"/>
      <c r="P2294" s="39" t="str">
        <f t="shared" si="562"/>
        <v>MAIN UNIT</v>
      </c>
      <c r="Q2294" s="13" t="s">
        <v>47</v>
      </c>
      <c r="R2294" s="13" t="s">
        <v>48</v>
      </c>
      <c r="S2294" s="13" t="s">
        <v>36</v>
      </c>
      <c r="T2294" s="13" t="s">
        <v>64</v>
      </c>
      <c r="U2294" s="13" t="s">
        <v>65</v>
      </c>
      <c r="V2294" s="13" t="s">
        <v>121</v>
      </c>
      <c r="W2294" s="13" t="s">
        <v>50</v>
      </c>
      <c r="X2294" s="192">
        <v>447500</v>
      </c>
      <c r="Y2294" s="196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85">
        <f t="shared" si="565"/>
        <v>93136.234513274336</v>
      </c>
      <c r="AD2294" s="141">
        <v>0.20630000000000001</v>
      </c>
      <c r="AE2294" s="186">
        <f t="shared" si="566"/>
        <v>0</v>
      </c>
      <c r="AF2294" s="186" t="str">
        <f>IF(AND(COUNTIFS($J$18:J2294,J2294)=1,AE2294=1),1,"")</f>
        <v/>
      </c>
      <c r="AG2294" s="186" t="str">
        <f>IF(C2294="","",IF(AND(COUNTIFS($J$18:J2294,J2294)=1,C2294&lt;&gt;""),1,""))</f>
        <v/>
      </c>
      <c r="AH2294" s="186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214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41</v>
      </c>
      <c r="B2295" s="179">
        <v>2022</v>
      </c>
      <c r="C2295" s="179">
        <v>12</v>
      </c>
      <c r="D2295" s="39" t="str">
        <f t="shared" si="560"/>
        <v>Q3</v>
      </c>
      <c r="E2295" s="13" t="s">
        <v>42</v>
      </c>
      <c r="F2295" s="179">
        <v>2023</v>
      </c>
      <c r="G2295" s="179">
        <v>4</v>
      </c>
      <c r="H2295" s="191"/>
      <c r="I2295" s="39" t="str">
        <f t="shared" si="561"/>
        <v>Q1</v>
      </c>
      <c r="J2295" s="191" t="s">
        <v>2188</v>
      </c>
      <c r="K2295" s="191" t="s">
        <v>1128</v>
      </c>
      <c r="L2295" s="17" t="s">
        <v>54</v>
      </c>
      <c r="M2295" s="13" t="s">
        <v>46</v>
      </c>
      <c r="N2295" s="13">
        <v>1</v>
      </c>
      <c r="O2295" s="13"/>
      <c r="P2295" s="39" t="str">
        <f t="shared" si="562"/>
        <v>MAIN UNIT</v>
      </c>
      <c r="Q2295" s="13" t="s">
        <v>47</v>
      </c>
      <c r="R2295" s="13" t="s">
        <v>48</v>
      </c>
      <c r="S2295" s="13" t="s">
        <v>36</v>
      </c>
      <c r="T2295" s="13" t="s">
        <v>64</v>
      </c>
      <c r="U2295" s="13" t="s">
        <v>65</v>
      </c>
      <c r="V2295" s="13" t="s">
        <v>121</v>
      </c>
      <c r="W2295" s="13" t="s">
        <v>50</v>
      </c>
      <c r="X2295" s="192">
        <v>447500</v>
      </c>
      <c r="Y2295" s="196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85">
        <f t="shared" si="565"/>
        <v>93136.234513274336</v>
      </c>
      <c r="AD2295" s="141">
        <v>0.20630000000000001</v>
      </c>
      <c r="AE2295" s="186">
        <f t="shared" si="566"/>
        <v>0</v>
      </c>
      <c r="AF2295" s="186" t="str">
        <f>IF(AND(COUNTIFS($J$18:J2295,J2295)=1,AE2295=1),1,"")</f>
        <v/>
      </c>
      <c r="AG2295" s="186" t="str">
        <f>IF(C2295="","",IF(AND(COUNTIFS($J$18:J2295,J2295)=1,C2295&lt;&gt;""),1,""))</f>
        <v/>
      </c>
      <c r="AH2295" s="186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214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41</v>
      </c>
      <c r="B2296" s="179">
        <v>2022</v>
      </c>
      <c r="C2296" s="179">
        <v>12</v>
      </c>
      <c r="D2296" s="39" t="str">
        <f t="shared" si="560"/>
        <v>Q3</v>
      </c>
      <c r="E2296" s="13" t="s">
        <v>42</v>
      </c>
      <c r="F2296" s="179">
        <v>2023</v>
      </c>
      <c r="G2296" s="179">
        <v>4</v>
      </c>
      <c r="H2296" s="191"/>
      <c r="I2296" s="39" t="str">
        <f t="shared" si="561"/>
        <v>Q1</v>
      </c>
      <c r="J2296" s="191" t="s">
        <v>2188</v>
      </c>
      <c r="K2296" s="191" t="s">
        <v>1128</v>
      </c>
      <c r="L2296" s="17" t="s">
        <v>54</v>
      </c>
      <c r="M2296" s="13" t="s">
        <v>46</v>
      </c>
      <c r="N2296" s="13">
        <v>1</v>
      </c>
      <c r="O2296" s="13"/>
      <c r="P2296" s="39" t="str">
        <f t="shared" si="562"/>
        <v>MAIN UNIT</v>
      </c>
      <c r="Q2296" s="13" t="s">
        <v>47</v>
      </c>
      <c r="R2296" s="13" t="s">
        <v>48</v>
      </c>
      <c r="S2296" s="13" t="s">
        <v>36</v>
      </c>
      <c r="T2296" s="13" t="s">
        <v>64</v>
      </c>
      <c r="U2296" s="13" t="s">
        <v>65</v>
      </c>
      <c r="V2296" s="13" t="s">
        <v>121</v>
      </c>
      <c r="W2296" s="13" t="s">
        <v>50</v>
      </c>
      <c r="X2296" s="192">
        <v>447500</v>
      </c>
      <c r="Y2296" s="196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85">
        <f t="shared" si="565"/>
        <v>93136.234513274336</v>
      </c>
      <c r="AD2296" s="141">
        <v>0.20630000000000001</v>
      </c>
      <c r="AE2296" s="186">
        <f t="shared" si="566"/>
        <v>0</v>
      </c>
      <c r="AF2296" s="186" t="str">
        <f>IF(AND(COUNTIFS($J$18:J2296,J2296)=1,AE2296=1),1,"")</f>
        <v/>
      </c>
      <c r="AG2296" s="186" t="str">
        <f>IF(C2296="","",IF(AND(COUNTIFS($J$18:J2296,J2296)=1,C2296&lt;&gt;""),1,""))</f>
        <v/>
      </c>
      <c r="AH2296" s="186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214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41</v>
      </c>
      <c r="B2297" s="179">
        <v>2022</v>
      </c>
      <c r="C2297" s="179">
        <v>12</v>
      </c>
      <c r="D2297" s="39" t="str">
        <f t="shared" si="560"/>
        <v>Q3</v>
      </c>
      <c r="E2297" s="13" t="s">
        <v>42</v>
      </c>
      <c r="F2297" s="179">
        <v>2023</v>
      </c>
      <c r="G2297" s="179">
        <v>4</v>
      </c>
      <c r="H2297" s="191"/>
      <c r="I2297" s="39" t="str">
        <f t="shared" si="561"/>
        <v>Q1</v>
      </c>
      <c r="J2297" s="191" t="s">
        <v>2188</v>
      </c>
      <c r="K2297" s="191" t="s">
        <v>1128</v>
      </c>
      <c r="L2297" s="17" t="s">
        <v>54</v>
      </c>
      <c r="M2297" s="13" t="s">
        <v>46</v>
      </c>
      <c r="N2297" s="13">
        <v>1</v>
      </c>
      <c r="O2297" s="13"/>
      <c r="P2297" s="39" t="str">
        <f t="shared" si="562"/>
        <v>MAIN UNIT</v>
      </c>
      <c r="Q2297" s="13" t="s">
        <v>47</v>
      </c>
      <c r="R2297" s="13" t="s">
        <v>48</v>
      </c>
      <c r="S2297" s="13" t="s">
        <v>36</v>
      </c>
      <c r="T2297" s="13" t="s">
        <v>64</v>
      </c>
      <c r="U2297" s="13" t="s">
        <v>65</v>
      </c>
      <c r="V2297" s="13" t="s">
        <v>121</v>
      </c>
      <c r="W2297" s="13" t="s">
        <v>50</v>
      </c>
      <c r="X2297" s="192">
        <v>447500</v>
      </c>
      <c r="Y2297" s="196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85">
        <f t="shared" si="565"/>
        <v>93136.234513274336</v>
      </c>
      <c r="AD2297" s="141">
        <v>0.20630000000000001</v>
      </c>
      <c r="AE2297" s="186">
        <f t="shared" si="566"/>
        <v>0</v>
      </c>
      <c r="AF2297" s="186" t="str">
        <f>IF(AND(COUNTIFS($J$18:J2297,J2297)=1,AE2297=1),1,"")</f>
        <v/>
      </c>
      <c r="AG2297" s="186" t="str">
        <f>IF(C2297="","",IF(AND(COUNTIFS($J$18:J2297,J2297)=1,C2297&lt;&gt;""),1,""))</f>
        <v/>
      </c>
      <c r="AH2297" s="186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214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41</v>
      </c>
      <c r="B2298" s="179">
        <v>2022</v>
      </c>
      <c r="C2298" s="179">
        <v>8</v>
      </c>
      <c r="D2298" s="39" t="str">
        <f t="shared" si="560"/>
        <v>Q2</v>
      </c>
      <c r="E2298" s="13" t="s">
        <v>41</v>
      </c>
      <c r="F2298" s="179">
        <v>2022</v>
      </c>
      <c r="G2298" s="179">
        <v>9</v>
      </c>
      <c r="H2298" s="191"/>
      <c r="I2298" s="39" t="str">
        <f t="shared" si="561"/>
        <v>Q2</v>
      </c>
      <c r="J2298" s="191" t="s">
        <v>2189</v>
      </c>
      <c r="K2298" s="191" t="s">
        <v>2190</v>
      </c>
      <c r="L2298" s="17" t="s">
        <v>54</v>
      </c>
      <c r="M2298" s="13" t="s">
        <v>46</v>
      </c>
      <c r="N2298" s="13">
        <v>1</v>
      </c>
      <c r="O2298" s="13"/>
      <c r="P2298" s="39" t="str">
        <f t="shared" si="562"/>
        <v>MAIN UNIT</v>
      </c>
      <c r="Q2298" s="13" t="s">
        <v>936</v>
      </c>
      <c r="R2298" s="13" t="s">
        <v>48</v>
      </c>
      <c r="S2298" s="13" t="s">
        <v>37</v>
      </c>
      <c r="T2298" s="13" t="s">
        <v>178</v>
      </c>
      <c r="U2298" s="13" t="s">
        <v>57</v>
      </c>
      <c r="V2298" s="13" t="s">
        <v>927</v>
      </c>
      <c r="W2298" s="13" t="s">
        <v>50</v>
      </c>
      <c r="X2298" s="192">
        <v>560000</v>
      </c>
      <c r="Y2298" s="196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85">
        <f t="shared" si="565"/>
        <v>109345.69911504426</v>
      </c>
      <c r="AD2298" s="141">
        <v>0.19439999999999999</v>
      </c>
      <c r="AE2298" s="186">
        <f t="shared" si="566"/>
        <v>1</v>
      </c>
      <c r="AF2298" s="186">
        <f>IF(AND(COUNTIFS($J$18:J2298,J2298)=1,AE2298=1),1,"")</f>
        <v>1</v>
      </c>
      <c r="AG2298" s="186">
        <f>IF(C2298="","",IF(AND(COUNTIFS($J$18:J2298,J2298)=1,C2298&lt;&gt;""),1,""))</f>
        <v>1</v>
      </c>
      <c r="AH2298" s="186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214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41</v>
      </c>
      <c r="B2299" s="179">
        <v>2022</v>
      </c>
      <c r="C2299" s="179">
        <v>8</v>
      </c>
      <c r="D2299" s="39" t="str">
        <f t="shared" si="560"/>
        <v>Q2</v>
      </c>
      <c r="E2299" s="13" t="s">
        <v>41</v>
      </c>
      <c r="F2299" s="179">
        <v>2022</v>
      </c>
      <c r="G2299" s="179">
        <v>9</v>
      </c>
      <c r="H2299" s="191"/>
      <c r="I2299" s="39" t="str">
        <f t="shared" si="561"/>
        <v>Q2</v>
      </c>
      <c r="J2299" s="191" t="s">
        <v>2191</v>
      </c>
      <c r="K2299" s="191" t="s">
        <v>2180</v>
      </c>
      <c r="L2299" s="17" t="s">
        <v>78</v>
      </c>
      <c r="M2299" s="13" t="s">
        <v>46</v>
      </c>
      <c r="N2299" s="13">
        <v>1</v>
      </c>
      <c r="O2299" s="13"/>
      <c r="P2299" s="39" t="str">
        <f t="shared" si="562"/>
        <v>MAIN UNIT</v>
      </c>
      <c r="Q2299" s="13" t="s">
        <v>47</v>
      </c>
      <c r="R2299" s="13" t="s">
        <v>48</v>
      </c>
      <c r="S2299" s="13" t="s">
        <v>37</v>
      </c>
      <c r="T2299" s="13" t="s">
        <v>87</v>
      </c>
      <c r="U2299" s="13" t="s">
        <v>57</v>
      </c>
      <c r="V2299" s="13" t="s">
        <v>88</v>
      </c>
      <c r="W2299" s="13" t="s">
        <v>50</v>
      </c>
      <c r="X2299" s="192">
        <v>1162603</v>
      </c>
      <c r="Y2299" s="196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85">
        <f t="shared" si="565"/>
        <v>271384.46347079647</v>
      </c>
      <c r="AD2299" s="141">
        <v>0.2324</v>
      </c>
      <c r="AE2299" s="186">
        <f t="shared" si="566"/>
        <v>0</v>
      </c>
      <c r="AF2299" s="186" t="str">
        <f>IF(AND(COUNTIFS($J$18:J2299,J2299)=1,AE2299=1),1,"")</f>
        <v/>
      </c>
      <c r="AG2299" s="186">
        <f>IF(C2299="","",IF(AND(COUNTIFS($J$18:J2299,J2299)=1,C2299&lt;&gt;""),1,""))</f>
        <v>1</v>
      </c>
      <c r="AH2299" s="186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214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41</v>
      </c>
      <c r="B2300" s="179">
        <v>2022</v>
      </c>
      <c r="C2300" s="179">
        <v>8</v>
      </c>
      <c r="D2300" s="39" t="str">
        <f t="shared" si="560"/>
        <v>Q2</v>
      </c>
      <c r="E2300" s="13" t="s">
        <v>41</v>
      </c>
      <c r="F2300" s="179">
        <v>2022</v>
      </c>
      <c r="G2300" s="179">
        <v>9</v>
      </c>
      <c r="H2300" s="191"/>
      <c r="I2300" s="39" t="str">
        <f t="shared" si="561"/>
        <v>Q2</v>
      </c>
      <c r="J2300" s="191" t="s">
        <v>2191</v>
      </c>
      <c r="K2300" s="191" t="s">
        <v>2180</v>
      </c>
      <c r="L2300" s="17" t="s">
        <v>78</v>
      </c>
      <c r="M2300" s="13" t="s">
        <v>46</v>
      </c>
      <c r="N2300" s="13">
        <v>1</v>
      </c>
      <c r="O2300" s="13"/>
      <c r="P2300" s="39" t="str">
        <f t="shared" si="562"/>
        <v>MAIN UNIT</v>
      </c>
      <c r="Q2300" s="13" t="s">
        <v>47</v>
      </c>
      <c r="R2300" s="13" t="s">
        <v>48</v>
      </c>
      <c r="S2300" s="13" t="s">
        <v>37</v>
      </c>
      <c r="T2300" s="13" t="s">
        <v>87</v>
      </c>
      <c r="U2300" s="13" t="s">
        <v>57</v>
      </c>
      <c r="V2300" s="13" t="s">
        <v>88</v>
      </c>
      <c r="W2300" s="13" t="s">
        <v>50</v>
      </c>
      <c r="X2300" s="192">
        <v>1162603</v>
      </c>
      <c r="Y2300" s="196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85">
        <f t="shared" si="565"/>
        <v>271384.46347079647</v>
      </c>
      <c r="AD2300" s="141">
        <v>0.2324</v>
      </c>
      <c r="AE2300" s="186">
        <f t="shared" si="566"/>
        <v>0</v>
      </c>
      <c r="AF2300" s="186" t="str">
        <f>IF(AND(COUNTIFS($J$18:J2300,J2300)=1,AE2300=1),1,"")</f>
        <v/>
      </c>
      <c r="AG2300" s="186" t="str">
        <f>IF(C2300="","",IF(AND(COUNTIFS($J$18:J2300,J2300)=1,C2300&lt;&gt;""),1,""))</f>
        <v/>
      </c>
      <c r="AH2300" s="186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214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41</v>
      </c>
      <c r="B2301" s="179">
        <v>2022</v>
      </c>
      <c r="C2301" s="179">
        <v>8</v>
      </c>
      <c r="D2301" s="39" t="str">
        <f t="shared" si="560"/>
        <v>Q2</v>
      </c>
      <c r="E2301" s="13" t="s">
        <v>41</v>
      </c>
      <c r="F2301" s="179">
        <v>2022</v>
      </c>
      <c r="G2301" s="179">
        <v>9</v>
      </c>
      <c r="H2301" s="191"/>
      <c r="I2301" s="39" t="str">
        <f t="shared" si="561"/>
        <v>Q2</v>
      </c>
      <c r="J2301" s="191" t="s">
        <v>2191</v>
      </c>
      <c r="K2301" s="191" t="s">
        <v>2180</v>
      </c>
      <c r="L2301" s="17" t="s">
        <v>78</v>
      </c>
      <c r="M2301" s="13" t="s">
        <v>46</v>
      </c>
      <c r="N2301" s="13">
        <v>1</v>
      </c>
      <c r="O2301" s="13"/>
      <c r="P2301" s="39" t="str">
        <f t="shared" si="562"/>
        <v>MAIN UNIT</v>
      </c>
      <c r="Q2301" s="13" t="s">
        <v>47</v>
      </c>
      <c r="R2301" s="13" t="s">
        <v>48</v>
      </c>
      <c r="S2301" s="13" t="s">
        <v>37</v>
      </c>
      <c r="T2301" s="13" t="s">
        <v>87</v>
      </c>
      <c r="U2301" s="13" t="s">
        <v>57</v>
      </c>
      <c r="V2301" s="13" t="s">
        <v>88</v>
      </c>
      <c r="W2301" s="13" t="s">
        <v>50</v>
      </c>
      <c r="X2301" s="192">
        <v>1162603</v>
      </c>
      <c r="Y2301" s="196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85">
        <f t="shared" si="565"/>
        <v>271384.46347079647</v>
      </c>
      <c r="AD2301" s="141">
        <v>0.2324</v>
      </c>
      <c r="AE2301" s="186">
        <f t="shared" si="566"/>
        <v>0</v>
      </c>
      <c r="AF2301" s="186" t="str">
        <f>IF(AND(COUNTIFS($J$18:J2301,J2301)=1,AE2301=1),1,"")</f>
        <v/>
      </c>
      <c r="AG2301" s="186" t="str">
        <f>IF(C2301="","",IF(AND(COUNTIFS($J$18:J2301,J2301)=1,C2301&lt;&gt;""),1,""))</f>
        <v/>
      </c>
      <c r="AH2301" s="186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214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41</v>
      </c>
      <c r="B2302" s="179">
        <v>2022</v>
      </c>
      <c r="C2302" s="179">
        <v>9</v>
      </c>
      <c r="D2302" s="39" t="str">
        <f t="shared" si="560"/>
        <v>Q2</v>
      </c>
      <c r="E2302" s="13" t="s">
        <v>41</v>
      </c>
      <c r="F2302" s="179">
        <v>2022</v>
      </c>
      <c r="G2302" s="179">
        <v>9</v>
      </c>
      <c r="H2302" s="191"/>
      <c r="I2302" s="39" t="str">
        <f t="shared" si="561"/>
        <v>Q2</v>
      </c>
      <c r="J2302" s="191" t="s">
        <v>2192</v>
      </c>
      <c r="K2302" s="191" t="s">
        <v>2193</v>
      </c>
      <c r="L2302" s="17" t="s">
        <v>54</v>
      </c>
      <c r="M2302" s="13" t="s">
        <v>46</v>
      </c>
      <c r="N2302" s="13">
        <v>1</v>
      </c>
      <c r="O2302" s="13"/>
      <c r="P2302" s="39" t="str">
        <f t="shared" si="562"/>
        <v>MAIN UNIT</v>
      </c>
      <c r="Q2302" s="13" t="s">
        <v>936</v>
      </c>
      <c r="R2302" s="13" t="s">
        <v>48</v>
      </c>
      <c r="S2302" s="13" t="s">
        <v>38</v>
      </c>
      <c r="T2302" s="13" t="s">
        <v>959</v>
      </c>
      <c r="U2302" s="13" t="s">
        <v>136</v>
      </c>
      <c r="V2302" s="13" t="s">
        <v>877</v>
      </c>
      <c r="W2302" s="13" t="s">
        <v>50</v>
      </c>
      <c r="X2302" s="192">
        <v>600000</v>
      </c>
      <c r="Y2302" s="196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85">
        <f t="shared" si="565"/>
        <v>112816.99115044248</v>
      </c>
      <c r="AD2302" s="141">
        <v>0.18720000000000001</v>
      </c>
      <c r="AE2302" s="186">
        <f t="shared" si="566"/>
        <v>1</v>
      </c>
      <c r="AF2302" s="186">
        <f>IF(AND(COUNTIFS($J$18:J2302,J2302)=1,AE2302=1),1,"")</f>
        <v>1</v>
      </c>
      <c r="AG2302" s="186">
        <f>IF(C2302="","",IF(AND(COUNTIFS($J$18:J2302,J2302)=1,C2302&lt;&gt;""),1,""))</f>
        <v>1</v>
      </c>
      <c r="AH2302" s="186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214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41</v>
      </c>
      <c r="B2303" s="179">
        <v>2022</v>
      </c>
      <c r="C2303" s="179">
        <v>8</v>
      </c>
      <c r="D2303" s="39" t="str">
        <f t="shared" si="560"/>
        <v>Q2</v>
      </c>
      <c r="E2303" s="13" t="s">
        <v>41</v>
      </c>
      <c r="F2303" s="179">
        <v>2022</v>
      </c>
      <c r="G2303" s="179">
        <v>9</v>
      </c>
      <c r="H2303" s="191"/>
      <c r="I2303" s="39" t="str">
        <f t="shared" si="561"/>
        <v>Q2</v>
      </c>
      <c r="J2303" s="191" t="s">
        <v>2191</v>
      </c>
      <c r="K2303" s="191" t="s">
        <v>2180</v>
      </c>
      <c r="L2303" s="17" t="s">
        <v>54</v>
      </c>
      <c r="M2303" s="13" t="s">
        <v>46</v>
      </c>
      <c r="N2303" s="13">
        <v>1</v>
      </c>
      <c r="O2303" s="13"/>
      <c r="P2303" s="39" t="str">
        <f t="shared" si="562"/>
        <v>MAIN UNIT</v>
      </c>
      <c r="Q2303" s="13" t="s">
        <v>47</v>
      </c>
      <c r="R2303" s="13" t="s">
        <v>48</v>
      </c>
      <c r="S2303" s="13" t="s">
        <v>37</v>
      </c>
      <c r="T2303" s="13" t="s">
        <v>87</v>
      </c>
      <c r="U2303" s="13" t="s">
        <v>57</v>
      </c>
      <c r="V2303" s="13" t="s">
        <v>88</v>
      </c>
      <c r="W2303" s="13" t="s">
        <v>50</v>
      </c>
      <c r="X2303" s="192">
        <v>971079</v>
      </c>
      <c r="Y2303" s="196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85">
        <f t="shared" si="565"/>
        <v>226677.33818230091</v>
      </c>
      <c r="AD2303" s="141">
        <v>0.2324</v>
      </c>
      <c r="AE2303" s="186">
        <f t="shared" si="566"/>
        <v>0</v>
      </c>
      <c r="AF2303" s="186" t="str">
        <f>IF(AND(COUNTIFS($J$18:J2303,J2303)=1,AE2303=1),1,"")</f>
        <v/>
      </c>
      <c r="AG2303" s="186" t="str">
        <f>IF(C2303="","",IF(AND(COUNTIFS($J$18:J2303,J2303)=1,C2303&lt;&gt;""),1,""))</f>
        <v/>
      </c>
      <c r="AH2303" s="186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214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41</v>
      </c>
      <c r="B2304" s="179">
        <v>2022</v>
      </c>
      <c r="C2304" s="179">
        <v>8</v>
      </c>
      <c r="D2304" s="39" t="str">
        <f t="shared" si="560"/>
        <v>Q2</v>
      </c>
      <c r="E2304" s="13" t="s">
        <v>41</v>
      </c>
      <c r="F2304" s="179">
        <v>2022</v>
      </c>
      <c r="G2304" s="179">
        <v>9</v>
      </c>
      <c r="H2304" s="191"/>
      <c r="I2304" s="39" t="str">
        <f t="shared" si="561"/>
        <v>Q2</v>
      </c>
      <c r="J2304" s="191" t="s">
        <v>2194</v>
      </c>
      <c r="K2304" s="191" t="s">
        <v>2195</v>
      </c>
      <c r="L2304" s="17" t="s">
        <v>54</v>
      </c>
      <c r="M2304" s="13" t="s">
        <v>46</v>
      </c>
      <c r="N2304" s="13">
        <v>1</v>
      </c>
      <c r="O2304" s="13"/>
      <c r="P2304" s="39" t="str">
        <f t="shared" si="562"/>
        <v>MAIN UNIT</v>
      </c>
      <c r="Q2304" s="13" t="s">
        <v>936</v>
      </c>
      <c r="R2304" s="13" t="s">
        <v>48</v>
      </c>
      <c r="S2304" s="13" t="s">
        <v>37</v>
      </c>
      <c r="T2304" s="13" t="s">
        <v>56</v>
      </c>
      <c r="U2304" s="13" t="s">
        <v>57</v>
      </c>
      <c r="V2304" s="13" t="s">
        <v>1314</v>
      </c>
      <c r="W2304" s="13" t="s">
        <v>50</v>
      </c>
      <c r="X2304" s="192">
        <v>471400</v>
      </c>
      <c r="Y2304" s="196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85">
        <f t="shared" si="565"/>
        <v>72916.819469026552</v>
      </c>
      <c r="AD2304" s="141">
        <v>0.154</v>
      </c>
      <c r="AE2304" s="186">
        <f t="shared" si="566"/>
        <v>1</v>
      </c>
      <c r="AF2304" s="186">
        <f>IF(AND(COUNTIFS($J$18:J2304,J2304)=1,AE2304=1),1,"")</f>
        <v>1</v>
      </c>
      <c r="AG2304" s="186">
        <f>IF(C2304="","",IF(AND(COUNTIFS($J$18:J2304,J2304)=1,C2304&lt;&gt;""),1,""))</f>
        <v>1</v>
      </c>
      <c r="AH2304" s="186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214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41</v>
      </c>
      <c r="B2305" s="179">
        <v>2022</v>
      </c>
      <c r="C2305" s="179">
        <v>8</v>
      </c>
      <c r="D2305" s="39" t="str">
        <f t="shared" si="560"/>
        <v>Q2</v>
      </c>
      <c r="E2305" s="13" t="s">
        <v>41</v>
      </c>
      <c r="F2305" s="179">
        <v>2022</v>
      </c>
      <c r="G2305" s="179">
        <v>9</v>
      </c>
      <c r="H2305" s="191"/>
      <c r="I2305" s="39" t="str">
        <f t="shared" si="561"/>
        <v>Q2</v>
      </c>
      <c r="J2305" s="191" t="s">
        <v>2196</v>
      </c>
      <c r="K2305" s="191" t="s">
        <v>2197</v>
      </c>
      <c r="L2305" s="17" t="s">
        <v>54</v>
      </c>
      <c r="M2305" s="13" t="s">
        <v>46</v>
      </c>
      <c r="N2305" s="13">
        <v>1</v>
      </c>
      <c r="O2305" s="13"/>
      <c r="P2305" s="39" t="str">
        <f t="shared" si="562"/>
        <v>MAIN UNIT</v>
      </c>
      <c r="Q2305" s="13" t="s">
        <v>936</v>
      </c>
      <c r="R2305" s="13" t="s">
        <v>48</v>
      </c>
      <c r="S2305" s="13" t="s">
        <v>37</v>
      </c>
      <c r="T2305" s="13" t="s">
        <v>154</v>
      </c>
      <c r="U2305" s="13" t="s">
        <v>75</v>
      </c>
      <c r="V2305" s="13" t="s">
        <v>70</v>
      </c>
      <c r="W2305" s="13" t="s">
        <v>50</v>
      </c>
      <c r="X2305" s="192">
        <v>440000</v>
      </c>
      <c r="Y2305" s="196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85">
        <f t="shared" si="565"/>
        <v>60325.752212389394</v>
      </c>
      <c r="AD2305" s="141">
        <v>0.13650000000000001</v>
      </c>
      <c r="AE2305" s="186">
        <f t="shared" si="566"/>
        <v>1</v>
      </c>
      <c r="AF2305" s="186">
        <f>IF(AND(COUNTIFS($J$18:J2305,J2305)=1,AE2305=1),1,"")</f>
        <v>1</v>
      </c>
      <c r="AG2305" s="186">
        <f>IF(C2305="","",IF(AND(COUNTIFS($J$18:J2305,J2305)=1,C2305&lt;&gt;""),1,""))</f>
        <v>1</v>
      </c>
      <c r="AH2305" s="186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214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41</v>
      </c>
      <c r="B2306" s="179">
        <v>2022</v>
      </c>
      <c r="C2306" s="179">
        <v>8</v>
      </c>
      <c r="D2306" s="39" t="str">
        <f t="shared" si="560"/>
        <v>Q2</v>
      </c>
      <c r="E2306" s="13" t="s">
        <v>41</v>
      </c>
      <c r="F2306" s="179">
        <v>2022</v>
      </c>
      <c r="G2306" s="179">
        <v>9</v>
      </c>
      <c r="H2306" s="191"/>
      <c r="I2306" s="39" t="str">
        <f t="shared" si="561"/>
        <v>Q2</v>
      </c>
      <c r="J2306" s="191" t="s">
        <v>2198</v>
      </c>
      <c r="K2306" s="191" t="s">
        <v>2199</v>
      </c>
      <c r="L2306" s="17" t="s">
        <v>54</v>
      </c>
      <c r="M2306" s="13" t="s">
        <v>46</v>
      </c>
      <c r="N2306" s="13">
        <v>1</v>
      </c>
      <c r="O2306" s="13"/>
      <c r="P2306" s="39" t="str">
        <f t="shared" si="562"/>
        <v>MAIN UNIT</v>
      </c>
      <c r="Q2306" s="13" t="s">
        <v>55</v>
      </c>
      <c r="R2306" s="13" t="s">
        <v>48</v>
      </c>
      <c r="S2306" s="13" t="s">
        <v>36</v>
      </c>
      <c r="T2306" s="13" t="s">
        <v>64</v>
      </c>
      <c r="U2306" s="13" t="s">
        <v>65</v>
      </c>
      <c r="V2306" s="13" t="s">
        <v>1925</v>
      </c>
      <c r="W2306" s="13" t="s">
        <v>50</v>
      </c>
      <c r="X2306" s="192">
        <v>570000</v>
      </c>
      <c r="Y2306" s="196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85">
        <f t="shared" si="565"/>
        <v>80897.376106194715</v>
      </c>
      <c r="AD2306" s="141">
        <v>0.14130000000000001</v>
      </c>
      <c r="AE2306" s="186">
        <f t="shared" si="566"/>
        <v>1</v>
      </c>
      <c r="AF2306" s="186">
        <f>IF(AND(COUNTIFS($J$18:J2306,J2306)=1,AE2306=1),1,"")</f>
        <v>1</v>
      </c>
      <c r="AG2306" s="186">
        <f>IF(C2306="","",IF(AND(COUNTIFS($J$18:J2306,J2306)=1,C2306&lt;&gt;""),1,""))</f>
        <v>1</v>
      </c>
      <c r="AH2306" s="186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214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41</v>
      </c>
      <c r="B2307" s="179">
        <v>2022</v>
      </c>
      <c r="C2307" s="179">
        <v>8</v>
      </c>
      <c r="D2307" s="39" t="str">
        <f t="shared" si="560"/>
        <v>Q2</v>
      </c>
      <c r="E2307" s="13" t="s">
        <v>41</v>
      </c>
      <c r="F2307" s="179">
        <v>2022</v>
      </c>
      <c r="G2307" s="179">
        <v>9</v>
      </c>
      <c r="H2307" s="191"/>
      <c r="I2307" s="39" t="str">
        <f t="shared" si="561"/>
        <v>Q2</v>
      </c>
      <c r="J2307" s="191" t="s">
        <v>2198</v>
      </c>
      <c r="K2307" s="191" t="s">
        <v>2199</v>
      </c>
      <c r="L2307" s="17" t="s">
        <v>78</v>
      </c>
      <c r="M2307" s="13" t="s">
        <v>46</v>
      </c>
      <c r="N2307" s="13">
        <v>1</v>
      </c>
      <c r="O2307" s="13"/>
      <c r="P2307" s="39" t="str">
        <f t="shared" si="562"/>
        <v>MAIN UNIT</v>
      </c>
      <c r="Q2307" s="13" t="s">
        <v>55</v>
      </c>
      <c r="R2307" s="13" t="s">
        <v>48</v>
      </c>
      <c r="S2307" s="13" t="s">
        <v>36</v>
      </c>
      <c r="T2307" s="13" t="s">
        <v>64</v>
      </c>
      <c r="U2307" s="13" t="s">
        <v>65</v>
      </c>
      <c r="V2307" s="13" t="s">
        <v>1925</v>
      </c>
      <c r="W2307" s="13" t="s">
        <v>50</v>
      </c>
      <c r="X2307" s="192">
        <v>800000</v>
      </c>
      <c r="Y2307" s="196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85">
        <f t="shared" si="565"/>
        <v>113540.17699115047</v>
      </c>
      <c r="AD2307" s="141">
        <v>0.14130000000000001</v>
      </c>
      <c r="AE2307" s="186">
        <f t="shared" si="566"/>
        <v>1</v>
      </c>
      <c r="AF2307" s="186" t="str">
        <f>IF(AND(COUNTIFS($J$18:J2307,J2307)=1,AE2307=1),1,"")</f>
        <v/>
      </c>
      <c r="AG2307" s="186" t="str">
        <f>IF(C2307="","",IF(AND(COUNTIFS($J$18:J2307,J2307)=1,C2307&lt;&gt;""),1,""))</f>
        <v/>
      </c>
      <c r="AH2307" s="186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214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41</v>
      </c>
      <c r="B2308" s="179">
        <v>2022</v>
      </c>
      <c r="C2308" s="179">
        <v>6</v>
      </c>
      <c r="D2308" s="39" t="str">
        <f t="shared" si="560"/>
        <v>Q1</v>
      </c>
      <c r="E2308" s="13" t="s">
        <v>41</v>
      </c>
      <c r="F2308" s="179">
        <v>2022</v>
      </c>
      <c r="G2308" s="179">
        <v>9</v>
      </c>
      <c r="H2308" s="191"/>
      <c r="I2308" s="39" t="str">
        <f t="shared" si="561"/>
        <v>Q2</v>
      </c>
      <c r="J2308" s="191" t="s">
        <v>2200</v>
      </c>
      <c r="K2308" s="191" t="s">
        <v>2201</v>
      </c>
      <c r="L2308" s="17" t="s">
        <v>54</v>
      </c>
      <c r="M2308" s="13" t="s">
        <v>46</v>
      </c>
      <c r="N2308" s="13">
        <v>1</v>
      </c>
      <c r="O2308" s="13"/>
      <c r="P2308" s="39" t="str">
        <f t="shared" si="562"/>
        <v>MAIN UNIT</v>
      </c>
      <c r="Q2308" s="13" t="s">
        <v>55</v>
      </c>
      <c r="R2308" s="13" t="s">
        <v>48</v>
      </c>
      <c r="S2308" s="13" t="s">
        <v>38</v>
      </c>
      <c r="T2308" s="13" t="s">
        <v>324</v>
      </c>
      <c r="U2308" s="13" t="s">
        <v>136</v>
      </c>
      <c r="V2308" s="13" t="s">
        <v>877</v>
      </c>
      <c r="W2308" s="13" t="s">
        <v>50</v>
      </c>
      <c r="X2308" s="192">
        <v>610000</v>
      </c>
      <c r="Y2308" s="196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85">
        <f t="shared" si="565"/>
        <v>106915.99557522126</v>
      </c>
      <c r="AD2308" s="141">
        <v>0.17449999999999999</v>
      </c>
      <c r="AE2308" s="186">
        <f t="shared" si="566"/>
        <v>1</v>
      </c>
      <c r="AF2308" s="186">
        <f>IF(AND(COUNTIFS($J$18:J2308,J2308)=1,AE2308=1),1,"")</f>
        <v>1</v>
      </c>
      <c r="AG2308" s="186">
        <f>IF(C2308="","",IF(AND(COUNTIFS($J$18:J2308,J2308)=1,C2308&lt;&gt;""),1,""))</f>
        <v>1</v>
      </c>
      <c r="AH2308" s="186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214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41</v>
      </c>
      <c r="B2309" s="179">
        <v>2022</v>
      </c>
      <c r="C2309" s="179">
        <v>6</v>
      </c>
      <c r="D2309" s="39" t="str">
        <f t="shared" si="560"/>
        <v>Q1</v>
      </c>
      <c r="E2309" s="13" t="s">
        <v>41</v>
      </c>
      <c r="F2309" s="179">
        <v>2022</v>
      </c>
      <c r="G2309" s="179">
        <v>9</v>
      </c>
      <c r="H2309" s="191"/>
      <c r="I2309" s="39" t="str">
        <f t="shared" si="561"/>
        <v>Q2</v>
      </c>
      <c r="J2309" s="191" t="s">
        <v>2200</v>
      </c>
      <c r="K2309" s="191" t="s">
        <v>2201</v>
      </c>
      <c r="L2309" s="17" t="s">
        <v>54</v>
      </c>
      <c r="M2309" s="13" t="s">
        <v>46</v>
      </c>
      <c r="N2309" s="13">
        <v>1</v>
      </c>
      <c r="O2309" s="13"/>
      <c r="P2309" s="39" t="str">
        <f t="shared" si="562"/>
        <v>MAIN UNIT</v>
      </c>
      <c r="Q2309" s="13" t="s">
        <v>55</v>
      </c>
      <c r="R2309" s="13" t="s">
        <v>48</v>
      </c>
      <c r="S2309" s="13" t="s">
        <v>38</v>
      </c>
      <c r="T2309" s="13" t="s">
        <v>324</v>
      </c>
      <c r="U2309" s="13" t="s">
        <v>136</v>
      </c>
      <c r="V2309" s="13" t="s">
        <v>877</v>
      </c>
      <c r="W2309" s="13" t="s">
        <v>50</v>
      </c>
      <c r="X2309" s="192">
        <v>610000</v>
      </c>
      <c r="Y2309" s="196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85">
        <f t="shared" si="565"/>
        <v>106915.99557522126</v>
      </c>
      <c r="AD2309" s="141">
        <v>0.17449999999999999</v>
      </c>
      <c r="AE2309" s="186">
        <f t="shared" si="566"/>
        <v>1</v>
      </c>
      <c r="AF2309" s="186" t="str">
        <f>IF(AND(COUNTIFS($J$18:J2309,J2309)=1,AE2309=1),1,"")</f>
        <v/>
      </c>
      <c r="AG2309" s="186" t="str">
        <f>IF(C2309="","",IF(AND(COUNTIFS($J$18:J2309,J2309)=1,C2309&lt;&gt;""),1,""))</f>
        <v/>
      </c>
      <c r="AH2309" s="186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214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41</v>
      </c>
      <c r="B2310" s="179">
        <v>2022</v>
      </c>
      <c r="C2310" s="179">
        <v>6</v>
      </c>
      <c r="D2310" s="39" t="str">
        <f t="shared" si="560"/>
        <v>Q1</v>
      </c>
      <c r="E2310" s="13" t="s">
        <v>41</v>
      </c>
      <c r="F2310" s="179">
        <v>2022</v>
      </c>
      <c r="G2310" s="179">
        <v>10</v>
      </c>
      <c r="H2310" s="191"/>
      <c r="I2310" s="39" t="str">
        <f t="shared" si="561"/>
        <v>Q3</v>
      </c>
      <c r="J2310" s="191" t="s">
        <v>2202</v>
      </c>
      <c r="K2310" s="191" t="s">
        <v>2203</v>
      </c>
      <c r="L2310" s="17" t="s">
        <v>78</v>
      </c>
      <c r="M2310" s="13" t="s">
        <v>46</v>
      </c>
      <c r="N2310" s="13">
        <v>1</v>
      </c>
      <c r="O2310" s="13"/>
      <c r="P2310" s="39" t="str">
        <f t="shared" si="562"/>
        <v>MAIN UNIT</v>
      </c>
      <c r="Q2310" s="13" t="s">
        <v>55</v>
      </c>
      <c r="R2310" s="13" t="s">
        <v>48</v>
      </c>
      <c r="S2310" s="13" t="s">
        <v>36</v>
      </c>
      <c r="T2310" s="13" t="s">
        <v>64</v>
      </c>
      <c r="U2310" s="13" t="s">
        <v>65</v>
      </c>
      <c r="V2310" s="13" t="s">
        <v>113</v>
      </c>
      <c r="W2310" s="13" t="s">
        <v>95</v>
      </c>
      <c r="X2310" s="192">
        <v>13980000</v>
      </c>
      <c r="Y2310" s="196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85">
        <f t="shared" si="565"/>
        <v>111371.94960000001</v>
      </c>
      <c r="AD2310" s="141">
        <v>0.14380000000000001</v>
      </c>
      <c r="AE2310" s="186">
        <f t="shared" si="566"/>
        <v>1</v>
      </c>
      <c r="AF2310" s="186">
        <f>IF(AND(COUNTIFS($J$18:J2310,J2310)=1,AE2310=1),1,"")</f>
        <v>1</v>
      </c>
      <c r="AG2310" s="186">
        <f>IF(C2310="","",IF(AND(COUNTIFS($J$18:J2310,J2310)=1,C2310&lt;&gt;""),1,""))</f>
        <v>1</v>
      </c>
      <c r="AH2310" s="186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214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41</v>
      </c>
      <c r="B2311" s="179">
        <v>2022</v>
      </c>
      <c r="C2311" s="179">
        <v>7</v>
      </c>
      <c r="D2311" s="39" t="str">
        <f t="shared" si="560"/>
        <v>Q2</v>
      </c>
      <c r="E2311" s="13" t="s">
        <v>41</v>
      </c>
      <c r="F2311" s="179">
        <v>2022</v>
      </c>
      <c r="G2311" s="179">
        <v>10</v>
      </c>
      <c r="H2311" s="191"/>
      <c r="I2311" s="39" t="str">
        <f t="shared" si="561"/>
        <v>Q3</v>
      </c>
      <c r="J2311" s="191" t="s">
        <v>2204</v>
      </c>
      <c r="K2311" s="191" t="s">
        <v>1040</v>
      </c>
      <c r="L2311" s="17" t="s">
        <v>78</v>
      </c>
      <c r="M2311" s="13" t="s">
        <v>46</v>
      </c>
      <c r="N2311" s="13">
        <v>1</v>
      </c>
      <c r="O2311" s="13"/>
      <c r="P2311" s="39" t="str">
        <f t="shared" si="562"/>
        <v>MAIN UNIT</v>
      </c>
      <c r="Q2311" s="13" t="s">
        <v>47</v>
      </c>
      <c r="R2311" s="13" t="s">
        <v>48</v>
      </c>
      <c r="S2311" s="13" t="s">
        <v>38</v>
      </c>
      <c r="T2311" s="13" t="s">
        <v>135</v>
      </c>
      <c r="U2311" s="13" t="s">
        <v>136</v>
      </c>
      <c r="V2311" s="13" t="s">
        <v>471</v>
      </c>
      <c r="W2311" s="13" t="s">
        <v>50</v>
      </c>
      <c r="X2311" s="192">
        <v>1015900</v>
      </c>
      <c r="Y2311" s="196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85">
        <f t="shared" si="565"/>
        <v>206587.31061946906</v>
      </c>
      <c r="AD2311" s="141">
        <v>0.2089</v>
      </c>
      <c r="AE2311" s="186">
        <f t="shared" si="566"/>
        <v>0</v>
      </c>
      <c r="AF2311" s="186" t="str">
        <f>IF(AND(COUNTIFS($J$18:J2311,J2311)=1,AE2311=1),1,"")</f>
        <v/>
      </c>
      <c r="AG2311" s="186">
        <f>IF(C2311="","",IF(AND(COUNTIFS($J$18:J2311,J2311)=1,C2311&lt;&gt;""),1,""))</f>
        <v>1</v>
      </c>
      <c r="AH2311" s="186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214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41</v>
      </c>
      <c r="B2312" s="179">
        <v>2022</v>
      </c>
      <c r="C2312" s="179">
        <v>9</v>
      </c>
      <c r="D2312" s="39" t="str">
        <f t="shared" si="560"/>
        <v>Q2</v>
      </c>
      <c r="E2312" s="13" t="s">
        <v>41</v>
      </c>
      <c r="F2312" s="179">
        <v>2022</v>
      </c>
      <c r="G2312" s="179">
        <v>10</v>
      </c>
      <c r="H2312" s="191"/>
      <c r="I2312" s="39" t="str">
        <f t="shared" si="561"/>
        <v>Q3</v>
      </c>
      <c r="J2312" s="191" t="s">
        <v>2205</v>
      </c>
      <c r="K2312" s="191" t="s">
        <v>2206</v>
      </c>
      <c r="L2312" s="17" t="s">
        <v>54</v>
      </c>
      <c r="M2312" s="13" t="s">
        <v>46</v>
      </c>
      <c r="N2312" s="13">
        <v>1</v>
      </c>
      <c r="O2312" s="13"/>
      <c r="P2312" s="39" t="str">
        <f t="shared" si="562"/>
        <v>MAIN UNIT</v>
      </c>
      <c r="Q2312" s="13" t="s">
        <v>936</v>
      </c>
      <c r="R2312" s="13" t="s">
        <v>48</v>
      </c>
      <c r="S2312" s="13" t="s">
        <v>37</v>
      </c>
      <c r="T2312" s="13" t="s">
        <v>2207</v>
      </c>
      <c r="U2312" s="13" t="s">
        <v>57</v>
      </c>
      <c r="V2312" s="13" t="s">
        <v>88</v>
      </c>
      <c r="W2312" s="13" t="s">
        <v>827</v>
      </c>
      <c r="X2312" s="192">
        <v>98000</v>
      </c>
      <c r="Y2312" s="196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85">
        <f t="shared" si="565"/>
        <v>167632.91999999998</v>
      </c>
      <c r="AD2312" s="141">
        <v>0.21929999999999999</v>
      </c>
      <c r="AE2312" s="186">
        <f t="shared" si="566"/>
        <v>1</v>
      </c>
      <c r="AF2312" s="186">
        <f>IF(AND(COUNTIFS($J$18:J2312,J2312)=1,AE2312=1),1,"")</f>
        <v>1</v>
      </c>
      <c r="AG2312" s="186">
        <f>IF(C2312="","",IF(AND(COUNTIFS($J$18:J2312,J2312)=1,C2312&lt;&gt;""),1,""))</f>
        <v>1</v>
      </c>
      <c r="AH2312" s="186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214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41</v>
      </c>
      <c r="B2313" s="179">
        <v>2022</v>
      </c>
      <c r="C2313" s="179">
        <v>9</v>
      </c>
      <c r="D2313" s="39" t="str">
        <f t="shared" si="560"/>
        <v>Q2</v>
      </c>
      <c r="E2313" s="13" t="s">
        <v>41</v>
      </c>
      <c r="F2313" s="179">
        <v>2022</v>
      </c>
      <c r="G2313" s="179">
        <v>10</v>
      </c>
      <c r="H2313" s="191"/>
      <c r="I2313" s="39" t="str">
        <f t="shared" si="561"/>
        <v>Q3</v>
      </c>
      <c r="J2313" s="191" t="s">
        <v>2205</v>
      </c>
      <c r="K2313" s="191" t="s">
        <v>2206</v>
      </c>
      <c r="L2313" s="17" t="s">
        <v>78</v>
      </c>
      <c r="M2313" s="13" t="s">
        <v>46</v>
      </c>
      <c r="N2313" s="13">
        <v>1</v>
      </c>
      <c r="O2313" s="13"/>
      <c r="P2313" s="39" t="str">
        <f t="shared" si="562"/>
        <v>MAIN UNIT</v>
      </c>
      <c r="Q2313" s="13" t="s">
        <v>936</v>
      </c>
      <c r="R2313" s="13" t="s">
        <v>48</v>
      </c>
      <c r="S2313" s="13" t="s">
        <v>37</v>
      </c>
      <c r="T2313" s="13" t="s">
        <v>2207</v>
      </c>
      <c r="U2313" s="13" t="s">
        <v>57</v>
      </c>
      <c r="V2313" s="13" t="s">
        <v>88</v>
      </c>
      <c r="W2313" s="13" t="s">
        <v>827</v>
      </c>
      <c r="X2313" s="192">
        <v>126000</v>
      </c>
      <c r="Y2313" s="196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85">
        <f t="shared" si="565"/>
        <v>215528.04</v>
      </c>
      <c r="AD2313" s="141">
        <v>0.21929999999999999</v>
      </c>
      <c r="AE2313" s="186">
        <f t="shared" si="566"/>
        <v>1</v>
      </c>
      <c r="AF2313" s="186" t="str">
        <f>IF(AND(COUNTIFS($J$18:J2313,J2313)=1,AE2313=1),1,"")</f>
        <v/>
      </c>
      <c r="AG2313" s="186" t="str">
        <f>IF(C2313="","",IF(AND(COUNTIFS($J$18:J2313,J2313)=1,C2313&lt;&gt;""),1,""))</f>
        <v/>
      </c>
      <c r="AH2313" s="186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214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41</v>
      </c>
      <c r="B2314" s="179">
        <v>2022</v>
      </c>
      <c r="C2314" s="179">
        <v>9</v>
      </c>
      <c r="D2314" s="39" t="str">
        <f t="shared" si="560"/>
        <v>Q2</v>
      </c>
      <c r="E2314" s="13" t="s">
        <v>41</v>
      </c>
      <c r="F2314" s="179">
        <v>2022</v>
      </c>
      <c r="G2314" s="179">
        <v>10</v>
      </c>
      <c r="H2314" s="191"/>
      <c r="I2314" s="39" t="str">
        <f t="shared" si="561"/>
        <v>Q3</v>
      </c>
      <c r="J2314" s="191" t="s">
        <v>2208</v>
      </c>
      <c r="K2314" s="191" t="s">
        <v>2209</v>
      </c>
      <c r="L2314" s="17" t="s">
        <v>78</v>
      </c>
      <c r="M2314" s="13" t="s">
        <v>46</v>
      </c>
      <c r="N2314" s="13">
        <v>1</v>
      </c>
      <c r="O2314" s="13"/>
      <c r="P2314" s="39" t="str">
        <f t="shared" si="562"/>
        <v>MAIN UNIT</v>
      </c>
      <c r="Q2314" s="13" t="s">
        <v>47</v>
      </c>
      <c r="R2314" s="13" t="s">
        <v>48</v>
      </c>
      <c r="S2314" s="13" t="s">
        <v>36</v>
      </c>
      <c r="T2314" s="13" t="s">
        <v>64</v>
      </c>
      <c r="U2314" s="13" t="s">
        <v>65</v>
      </c>
      <c r="V2314" s="13" t="s">
        <v>66</v>
      </c>
      <c r="W2314" s="13" t="s">
        <v>95</v>
      </c>
      <c r="X2314" s="192">
        <v>12600000</v>
      </c>
      <c r="Y2314" s="196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85">
        <f t="shared" si="565"/>
        <v>100029.13200000001</v>
      </c>
      <c r="AD2314" s="141">
        <v>0.14330000000000001</v>
      </c>
      <c r="AE2314" s="186">
        <f t="shared" si="566"/>
        <v>0</v>
      </c>
      <c r="AF2314" s="186" t="str">
        <f>IF(AND(COUNTIFS($J$18:J2314,J2314)=1,AE2314=1),1,"")</f>
        <v/>
      </c>
      <c r="AG2314" s="186">
        <f>IF(C2314="","",IF(AND(COUNTIFS($J$18:J2314,J2314)=1,C2314&lt;&gt;""),1,""))</f>
        <v>1</v>
      </c>
      <c r="AH2314" s="186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214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41</v>
      </c>
      <c r="B2315" s="179">
        <v>2022</v>
      </c>
      <c r="C2315" s="179">
        <v>9</v>
      </c>
      <c r="D2315" s="39" t="str">
        <f t="shared" si="560"/>
        <v>Q2</v>
      </c>
      <c r="E2315" s="13" t="s">
        <v>41</v>
      </c>
      <c r="F2315" s="179">
        <v>2022</v>
      </c>
      <c r="G2315" s="179">
        <v>10</v>
      </c>
      <c r="H2315" s="191"/>
      <c r="I2315" s="39" t="str">
        <f t="shared" si="561"/>
        <v>Q3</v>
      </c>
      <c r="J2315" s="191" t="s">
        <v>2208</v>
      </c>
      <c r="K2315" s="191" t="s">
        <v>2209</v>
      </c>
      <c r="L2315" s="17" t="s">
        <v>54</v>
      </c>
      <c r="M2315" s="13" t="s">
        <v>46</v>
      </c>
      <c r="N2315" s="13">
        <v>1</v>
      </c>
      <c r="O2315" s="13"/>
      <c r="P2315" s="39" t="str">
        <f t="shared" si="562"/>
        <v>MAIN UNIT</v>
      </c>
      <c r="Q2315" s="13" t="s">
        <v>47</v>
      </c>
      <c r="R2315" s="13" t="s">
        <v>48</v>
      </c>
      <c r="S2315" s="13" t="s">
        <v>36</v>
      </c>
      <c r="T2315" s="13" t="s">
        <v>64</v>
      </c>
      <c r="U2315" s="13" t="s">
        <v>65</v>
      </c>
      <c r="V2315" s="13" t="s">
        <v>66</v>
      </c>
      <c r="W2315" s="13" t="s">
        <v>95</v>
      </c>
      <c r="X2315" s="192">
        <v>7600000</v>
      </c>
      <c r="Y2315" s="196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85">
        <f t="shared" si="565"/>
        <v>60335.032000000007</v>
      </c>
      <c r="AD2315" s="141">
        <v>0.14330000000000001</v>
      </c>
      <c r="AE2315" s="186">
        <f t="shared" si="566"/>
        <v>0</v>
      </c>
      <c r="AF2315" s="186" t="str">
        <f>IF(AND(COUNTIFS($J$18:J2315,J2315)=1,AE2315=1),1,"")</f>
        <v/>
      </c>
      <c r="AG2315" s="186" t="str">
        <f>IF(C2315="","",IF(AND(COUNTIFS($J$18:J2315,J2315)=1,C2315&lt;&gt;""),1,""))</f>
        <v/>
      </c>
      <c r="AH2315" s="186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214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41</v>
      </c>
      <c r="B2316" s="179">
        <v>2022</v>
      </c>
      <c r="C2316" s="179">
        <v>9</v>
      </c>
      <c r="D2316" s="39" t="str">
        <f t="shared" si="560"/>
        <v>Q2</v>
      </c>
      <c r="E2316" s="13" t="s">
        <v>41</v>
      </c>
      <c r="F2316" s="179">
        <v>2022</v>
      </c>
      <c r="G2316" s="179">
        <v>10</v>
      </c>
      <c r="H2316" s="191"/>
      <c r="I2316" s="39" t="str">
        <f t="shared" si="561"/>
        <v>Q3</v>
      </c>
      <c r="J2316" s="191" t="s">
        <v>2208</v>
      </c>
      <c r="K2316" s="191" t="s">
        <v>2209</v>
      </c>
      <c r="L2316" s="17" t="s">
        <v>54</v>
      </c>
      <c r="M2316" s="13" t="s">
        <v>46</v>
      </c>
      <c r="N2316" s="13">
        <v>1</v>
      </c>
      <c r="O2316" s="13"/>
      <c r="P2316" s="39" t="str">
        <f t="shared" si="562"/>
        <v>MAIN UNIT</v>
      </c>
      <c r="Q2316" s="13" t="s">
        <v>47</v>
      </c>
      <c r="R2316" s="13" t="s">
        <v>48</v>
      </c>
      <c r="S2316" s="13" t="s">
        <v>36</v>
      </c>
      <c r="T2316" s="13" t="s">
        <v>64</v>
      </c>
      <c r="U2316" s="13" t="s">
        <v>65</v>
      </c>
      <c r="V2316" s="13" t="s">
        <v>66</v>
      </c>
      <c r="W2316" s="13" t="s">
        <v>95</v>
      </c>
      <c r="X2316" s="192">
        <v>7600000</v>
      </c>
      <c r="Y2316" s="196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85">
        <f t="shared" si="565"/>
        <v>60335.032000000007</v>
      </c>
      <c r="AD2316" s="141">
        <v>0.14330000000000001</v>
      </c>
      <c r="AE2316" s="186">
        <f t="shared" si="566"/>
        <v>0</v>
      </c>
      <c r="AF2316" s="186" t="str">
        <f>IF(AND(COUNTIFS($J$18:J2316,J2316)=1,AE2316=1),1,"")</f>
        <v/>
      </c>
      <c r="AG2316" s="186" t="str">
        <f>IF(C2316="","",IF(AND(COUNTIFS($J$18:J2316,J2316)=1,C2316&lt;&gt;""),1,""))</f>
        <v/>
      </c>
      <c r="AH2316" s="186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214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41</v>
      </c>
      <c r="B2317" s="179">
        <v>2022</v>
      </c>
      <c r="C2317" s="179">
        <v>9</v>
      </c>
      <c r="D2317" s="39" t="str">
        <f t="shared" si="560"/>
        <v>Q2</v>
      </c>
      <c r="E2317" s="13" t="s">
        <v>41</v>
      </c>
      <c r="F2317" s="179">
        <v>2022</v>
      </c>
      <c r="G2317" s="179">
        <v>10</v>
      </c>
      <c r="H2317" s="191"/>
      <c r="I2317" s="39" t="str">
        <f t="shared" si="561"/>
        <v>Q3</v>
      </c>
      <c r="J2317" s="191" t="s">
        <v>2208</v>
      </c>
      <c r="K2317" s="191" t="s">
        <v>2209</v>
      </c>
      <c r="L2317" s="17" t="s">
        <v>54</v>
      </c>
      <c r="M2317" s="13" t="s">
        <v>46</v>
      </c>
      <c r="N2317" s="13">
        <v>1</v>
      </c>
      <c r="O2317" s="13"/>
      <c r="P2317" s="39" t="str">
        <f t="shared" si="562"/>
        <v>MAIN UNIT</v>
      </c>
      <c r="Q2317" s="13" t="s">
        <v>47</v>
      </c>
      <c r="R2317" s="13" t="s">
        <v>48</v>
      </c>
      <c r="S2317" s="13" t="s">
        <v>36</v>
      </c>
      <c r="T2317" s="13" t="s">
        <v>64</v>
      </c>
      <c r="U2317" s="13" t="s">
        <v>65</v>
      </c>
      <c r="V2317" s="13" t="s">
        <v>66</v>
      </c>
      <c r="W2317" s="13" t="s">
        <v>95</v>
      </c>
      <c r="X2317" s="192">
        <v>7600000</v>
      </c>
      <c r="Y2317" s="196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85">
        <f t="shared" si="565"/>
        <v>60335.032000000007</v>
      </c>
      <c r="AD2317" s="141">
        <v>0.14330000000000001</v>
      </c>
      <c r="AE2317" s="186">
        <f t="shared" si="566"/>
        <v>0</v>
      </c>
      <c r="AF2317" s="186" t="str">
        <f>IF(AND(COUNTIFS($J$18:J2317,J2317)=1,AE2317=1),1,"")</f>
        <v/>
      </c>
      <c r="AG2317" s="186" t="str">
        <f>IF(C2317="","",IF(AND(COUNTIFS($J$18:J2317,J2317)=1,C2317&lt;&gt;""),1,""))</f>
        <v/>
      </c>
      <c r="AH2317" s="186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214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41</v>
      </c>
      <c r="B2318" s="179">
        <v>2022</v>
      </c>
      <c r="C2318" s="179">
        <v>9</v>
      </c>
      <c r="D2318" s="39" t="str">
        <f t="shared" si="560"/>
        <v>Q2</v>
      </c>
      <c r="E2318" s="13" t="s">
        <v>41</v>
      </c>
      <c r="F2318" s="179">
        <v>2022</v>
      </c>
      <c r="G2318" s="179">
        <v>10</v>
      </c>
      <c r="H2318" s="191"/>
      <c r="I2318" s="39" t="str">
        <f t="shared" si="561"/>
        <v>Q3</v>
      </c>
      <c r="J2318" s="191" t="s">
        <v>2210</v>
      </c>
      <c r="K2318" s="191" t="s">
        <v>598</v>
      </c>
      <c r="L2318" s="17" t="s">
        <v>54</v>
      </c>
      <c r="M2318" s="13" t="s">
        <v>46</v>
      </c>
      <c r="N2318" s="13">
        <v>1</v>
      </c>
      <c r="O2318" s="13"/>
      <c r="P2318" s="39" t="str">
        <f t="shared" si="562"/>
        <v>MAIN UNIT</v>
      </c>
      <c r="Q2318" s="13" t="s">
        <v>47</v>
      </c>
      <c r="R2318" s="13" t="s">
        <v>48</v>
      </c>
      <c r="S2318" s="13" t="s">
        <v>36</v>
      </c>
      <c r="T2318" s="13" t="s">
        <v>64</v>
      </c>
      <c r="U2318" s="13" t="s">
        <v>65</v>
      </c>
      <c r="V2318" s="13" t="s">
        <v>288</v>
      </c>
      <c r="W2318" s="13" t="s">
        <v>50</v>
      </c>
      <c r="X2318" s="192">
        <v>440000</v>
      </c>
      <c r="Y2318" s="196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85">
        <f t="shared" si="565"/>
        <v>54439.292035398241</v>
      </c>
      <c r="AD2318" s="141">
        <v>0.12709999999999999</v>
      </c>
      <c r="AE2318" s="186">
        <f t="shared" si="566"/>
        <v>0</v>
      </c>
      <c r="AF2318" s="186" t="str">
        <f>IF(AND(COUNTIFS($J$18:J2318,J2318)=1,AE2318=1),1,"")</f>
        <v/>
      </c>
      <c r="AG2318" s="186">
        <f>IF(C2318="","",IF(AND(COUNTIFS($J$18:J2318,J2318)=1,C2318&lt;&gt;""),1,""))</f>
        <v>1</v>
      </c>
      <c r="AH2318" s="186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214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41</v>
      </c>
      <c r="B2319" s="179">
        <v>2022</v>
      </c>
      <c r="C2319" s="179">
        <v>9</v>
      </c>
      <c r="D2319" s="39" t="str">
        <f t="shared" si="560"/>
        <v>Q2</v>
      </c>
      <c r="E2319" s="13" t="s">
        <v>41</v>
      </c>
      <c r="F2319" s="179">
        <v>2022</v>
      </c>
      <c r="G2319" s="179">
        <v>10</v>
      </c>
      <c r="H2319" s="191"/>
      <c r="I2319" s="39" t="str">
        <f t="shared" si="561"/>
        <v>Q3</v>
      </c>
      <c r="J2319" s="191" t="s">
        <v>2211</v>
      </c>
      <c r="K2319" s="191" t="s">
        <v>1884</v>
      </c>
      <c r="L2319" s="17" t="s">
        <v>78</v>
      </c>
      <c r="M2319" s="13" t="s">
        <v>46</v>
      </c>
      <c r="N2319" s="13">
        <v>1</v>
      </c>
      <c r="O2319" s="13"/>
      <c r="P2319" s="39" t="str">
        <f t="shared" si="562"/>
        <v>MAIN UNIT</v>
      </c>
      <c r="Q2319" s="13" t="s">
        <v>47</v>
      </c>
      <c r="R2319" s="13" t="s">
        <v>48</v>
      </c>
      <c r="S2319" s="13" t="s">
        <v>36</v>
      </c>
      <c r="T2319" s="13" t="s">
        <v>64</v>
      </c>
      <c r="U2319" s="13" t="s">
        <v>65</v>
      </c>
      <c r="V2319" s="13" t="s">
        <v>108</v>
      </c>
      <c r="W2319" s="13" t="s">
        <v>50</v>
      </c>
      <c r="X2319" s="192">
        <v>775000</v>
      </c>
      <c r="Y2319" s="196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85">
        <f t="shared" si="565"/>
        <v>110221.46017699117</v>
      </c>
      <c r="AD2319" s="141">
        <v>0.14610000000000001</v>
      </c>
      <c r="AE2319" s="186">
        <f t="shared" si="566"/>
        <v>0</v>
      </c>
      <c r="AF2319" s="186" t="str">
        <f>IF(AND(COUNTIFS($J$18:J2319,J2319)=1,AE2319=1),1,"")</f>
        <v/>
      </c>
      <c r="AG2319" s="186">
        <f>IF(C2319="","",IF(AND(COUNTIFS($J$18:J2319,J2319)=1,C2319&lt;&gt;""),1,""))</f>
        <v>1</v>
      </c>
      <c r="AH2319" s="186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214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41</v>
      </c>
      <c r="B2320" s="179">
        <v>2022</v>
      </c>
      <c r="C2320" s="179">
        <v>9</v>
      </c>
      <c r="D2320" s="39" t="str">
        <f t="shared" si="560"/>
        <v>Q2</v>
      </c>
      <c r="E2320" s="13" t="s">
        <v>41</v>
      </c>
      <c r="F2320" s="179">
        <v>2022</v>
      </c>
      <c r="G2320" s="179">
        <v>10</v>
      </c>
      <c r="H2320" s="191"/>
      <c r="I2320" s="39" t="str">
        <f t="shared" si="561"/>
        <v>Q3</v>
      </c>
      <c r="J2320" s="191" t="s">
        <v>2211</v>
      </c>
      <c r="K2320" s="191" t="s">
        <v>1884</v>
      </c>
      <c r="L2320" s="17" t="s">
        <v>78</v>
      </c>
      <c r="M2320" s="13" t="s">
        <v>46</v>
      </c>
      <c r="N2320" s="13">
        <v>1</v>
      </c>
      <c r="O2320" s="13"/>
      <c r="P2320" s="39" t="str">
        <f t="shared" si="562"/>
        <v>MAIN UNIT</v>
      </c>
      <c r="Q2320" s="13" t="s">
        <v>47</v>
      </c>
      <c r="R2320" s="13" t="s">
        <v>48</v>
      </c>
      <c r="S2320" s="13" t="s">
        <v>36</v>
      </c>
      <c r="T2320" s="13" t="s">
        <v>64</v>
      </c>
      <c r="U2320" s="13" t="s">
        <v>65</v>
      </c>
      <c r="V2320" s="13" t="s">
        <v>108</v>
      </c>
      <c r="W2320" s="13" t="s">
        <v>50</v>
      </c>
      <c r="X2320" s="192">
        <v>775000</v>
      </c>
      <c r="Y2320" s="196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85">
        <f t="shared" si="565"/>
        <v>110221.46017699117</v>
      </c>
      <c r="AD2320" s="141">
        <v>0.14610000000000001</v>
      </c>
      <c r="AE2320" s="186">
        <f t="shared" si="566"/>
        <v>0</v>
      </c>
      <c r="AF2320" s="186" t="str">
        <f>IF(AND(COUNTIFS($J$18:J2320,J2320)=1,AE2320=1),1,"")</f>
        <v/>
      </c>
      <c r="AG2320" s="186" t="str">
        <f>IF(C2320="","",IF(AND(COUNTIFS($J$18:J2320,J2320)=1,C2320&lt;&gt;""),1,""))</f>
        <v/>
      </c>
      <c r="AH2320" s="186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214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41</v>
      </c>
      <c r="B2321" s="179">
        <v>2022</v>
      </c>
      <c r="C2321" s="179">
        <v>9</v>
      </c>
      <c r="D2321" s="39" t="str">
        <f t="shared" si="560"/>
        <v>Q2</v>
      </c>
      <c r="E2321" s="13" t="s">
        <v>41</v>
      </c>
      <c r="F2321" s="179">
        <v>2022</v>
      </c>
      <c r="G2321" s="179">
        <v>10</v>
      </c>
      <c r="H2321" s="191"/>
      <c r="I2321" s="39" t="str">
        <f t="shared" si="561"/>
        <v>Q3</v>
      </c>
      <c r="J2321" s="191" t="s">
        <v>2212</v>
      </c>
      <c r="K2321" s="191" t="s">
        <v>1504</v>
      </c>
      <c r="L2321" s="17" t="s">
        <v>78</v>
      </c>
      <c r="M2321" s="13" t="s">
        <v>46</v>
      </c>
      <c r="N2321" s="13">
        <v>1</v>
      </c>
      <c r="O2321" s="13"/>
      <c r="P2321" s="39" t="str">
        <f t="shared" si="562"/>
        <v>MAIN UNIT</v>
      </c>
      <c r="Q2321" s="13" t="s">
        <v>47</v>
      </c>
      <c r="R2321" s="13" t="s">
        <v>48</v>
      </c>
      <c r="S2321" s="13" t="s">
        <v>36</v>
      </c>
      <c r="T2321" s="13" t="s">
        <v>64</v>
      </c>
      <c r="U2321" s="13" t="s">
        <v>65</v>
      </c>
      <c r="V2321" s="13" t="s">
        <v>108</v>
      </c>
      <c r="W2321" s="13" t="s">
        <v>50</v>
      </c>
      <c r="X2321" s="192">
        <v>910000</v>
      </c>
      <c r="Y2321" s="196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85">
        <f t="shared" si="565"/>
        <v>134736.37168141597</v>
      </c>
      <c r="AD2321" s="141">
        <v>0.15210000000000001</v>
      </c>
      <c r="AE2321" s="186">
        <f t="shared" si="566"/>
        <v>0</v>
      </c>
      <c r="AF2321" s="186" t="str">
        <f>IF(AND(COUNTIFS($J$18:J2321,J2321)=1,AE2321=1),1,"")</f>
        <v/>
      </c>
      <c r="AG2321" s="186">
        <f>IF(C2321="","",IF(AND(COUNTIFS($J$18:J2321,J2321)=1,C2321&lt;&gt;""),1,""))</f>
        <v>1</v>
      </c>
      <c r="AH2321" s="186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214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41</v>
      </c>
      <c r="B2322" s="179">
        <v>2022</v>
      </c>
      <c r="C2322" s="179">
        <v>9</v>
      </c>
      <c r="D2322" s="39" t="str">
        <f t="shared" si="560"/>
        <v>Q2</v>
      </c>
      <c r="E2322" s="13" t="s">
        <v>41</v>
      </c>
      <c r="F2322" s="179">
        <v>2022</v>
      </c>
      <c r="G2322" s="179">
        <v>10</v>
      </c>
      <c r="H2322" s="191"/>
      <c r="I2322" s="39" t="str">
        <f t="shared" si="561"/>
        <v>Q3</v>
      </c>
      <c r="J2322" s="191" t="s">
        <v>2212</v>
      </c>
      <c r="K2322" s="191" t="s">
        <v>1504</v>
      </c>
      <c r="L2322" s="17" t="s">
        <v>54</v>
      </c>
      <c r="M2322" s="13" t="s">
        <v>46</v>
      </c>
      <c r="N2322" s="13">
        <v>1</v>
      </c>
      <c r="O2322" s="13"/>
      <c r="P2322" s="39" t="str">
        <f t="shared" si="562"/>
        <v>MAIN UNIT</v>
      </c>
      <c r="Q2322" s="13" t="s">
        <v>47</v>
      </c>
      <c r="R2322" s="13" t="s">
        <v>48</v>
      </c>
      <c r="S2322" s="13" t="s">
        <v>36</v>
      </c>
      <c r="T2322" s="13" t="s">
        <v>64</v>
      </c>
      <c r="U2322" s="13" t="s">
        <v>65</v>
      </c>
      <c r="V2322" s="13" t="s">
        <v>108</v>
      </c>
      <c r="W2322" s="13" t="s">
        <v>50</v>
      </c>
      <c r="X2322" s="192">
        <v>700000</v>
      </c>
      <c r="Y2322" s="196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85">
        <f t="shared" si="565"/>
        <v>103643.36283185842</v>
      </c>
      <c r="AD2322" s="141">
        <v>0.15210000000000001</v>
      </c>
      <c r="AE2322" s="186">
        <f t="shared" si="566"/>
        <v>0</v>
      </c>
      <c r="AF2322" s="186" t="str">
        <f>IF(AND(COUNTIFS($J$18:J2322,J2322)=1,AE2322=1),1,"")</f>
        <v/>
      </c>
      <c r="AG2322" s="186" t="str">
        <f>IF(C2322="","",IF(AND(COUNTIFS($J$18:J2322,J2322)=1,C2322&lt;&gt;""),1,""))</f>
        <v/>
      </c>
      <c r="AH2322" s="186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214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41</v>
      </c>
      <c r="B2323" s="179">
        <v>2022</v>
      </c>
      <c r="C2323" s="179">
        <v>9</v>
      </c>
      <c r="D2323" s="39" t="str">
        <f t="shared" si="560"/>
        <v>Q2</v>
      </c>
      <c r="E2323" s="13" t="s">
        <v>41</v>
      </c>
      <c r="F2323" s="179">
        <v>2022</v>
      </c>
      <c r="G2323" s="179">
        <v>10</v>
      </c>
      <c r="H2323" s="191"/>
      <c r="I2323" s="39" t="str">
        <f t="shared" si="561"/>
        <v>Q3</v>
      </c>
      <c r="J2323" s="191" t="s">
        <v>2213</v>
      </c>
      <c r="K2323" s="191" t="s">
        <v>2214</v>
      </c>
      <c r="L2323" s="17" t="s">
        <v>54</v>
      </c>
      <c r="M2323" s="13" t="s">
        <v>46</v>
      </c>
      <c r="N2323" s="13">
        <v>1</v>
      </c>
      <c r="O2323" s="13"/>
      <c r="P2323" s="39" t="str">
        <f t="shared" si="562"/>
        <v>MAIN UNIT</v>
      </c>
      <c r="Q2323" s="13" t="s">
        <v>55</v>
      </c>
      <c r="R2323" s="13" t="s">
        <v>48</v>
      </c>
      <c r="S2323" s="13" t="s">
        <v>39</v>
      </c>
      <c r="T2323" s="13" t="s">
        <v>2215</v>
      </c>
      <c r="U2323" s="13" t="s">
        <v>991</v>
      </c>
      <c r="V2323" s="13" t="s">
        <v>131</v>
      </c>
      <c r="W2323" s="13" t="s">
        <v>50</v>
      </c>
      <c r="X2323" s="192">
        <v>507000</v>
      </c>
      <c r="Y2323" s="196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85">
        <f t="shared" si="565"/>
        <v>77387.04424778762</v>
      </c>
      <c r="AD2323" s="141">
        <v>0.15679999999999999</v>
      </c>
      <c r="AE2323" s="186">
        <f t="shared" si="566"/>
        <v>1</v>
      </c>
      <c r="AF2323" s="186">
        <f>IF(AND(COUNTIFS($J$18:J2323,J2323)=1,AE2323=1),1,"")</f>
        <v>1</v>
      </c>
      <c r="AG2323" s="186">
        <f>IF(C2323="","",IF(AND(COUNTIFS($J$18:J2323,J2323)=1,C2323&lt;&gt;""),1,""))</f>
        <v>1</v>
      </c>
      <c r="AH2323" s="186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214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41</v>
      </c>
      <c r="B2324" s="179">
        <v>2022</v>
      </c>
      <c r="C2324" s="179">
        <v>10</v>
      </c>
      <c r="D2324" s="39" t="str">
        <f t="shared" si="560"/>
        <v>Q3</v>
      </c>
      <c r="E2324" s="13" t="s">
        <v>41</v>
      </c>
      <c r="F2324" s="179">
        <v>2022</v>
      </c>
      <c r="G2324" s="179">
        <v>10</v>
      </c>
      <c r="H2324" s="191"/>
      <c r="I2324" s="39" t="str">
        <f t="shared" si="561"/>
        <v>Q3</v>
      </c>
      <c r="J2324" s="191" t="s">
        <v>2216</v>
      </c>
      <c r="K2324" s="191" t="s">
        <v>2082</v>
      </c>
      <c r="L2324" s="17" t="s">
        <v>54</v>
      </c>
      <c r="M2324" s="13" t="s">
        <v>46</v>
      </c>
      <c r="N2324" s="13">
        <v>1</v>
      </c>
      <c r="O2324" s="13"/>
      <c r="P2324" s="39" t="str">
        <f t="shared" si="562"/>
        <v>MAIN UNIT</v>
      </c>
      <c r="Q2324" s="13" t="s">
        <v>47</v>
      </c>
      <c r="R2324" s="13" t="s">
        <v>48</v>
      </c>
      <c r="S2324" s="13" t="s">
        <v>38</v>
      </c>
      <c r="T2324" s="13" t="s">
        <v>324</v>
      </c>
      <c r="U2324" s="13" t="s">
        <v>136</v>
      </c>
      <c r="V2324" s="13" t="s">
        <v>877</v>
      </c>
      <c r="W2324" s="13" t="s">
        <v>50</v>
      </c>
      <c r="X2324" s="192">
        <v>470000</v>
      </c>
      <c r="Y2324" s="196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85">
        <f t="shared" si="565"/>
        <v>75399.646017699139</v>
      </c>
      <c r="AD2324" s="141">
        <v>0.1648</v>
      </c>
      <c r="AE2324" s="186">
        <f t="shared" si="566"/>
        <v>0</v>
      </c>
      <c r="AF2324" s="186" t="str">
        <f>IF(AND(COUNTIFS($J$18:J2324,J2324)=1,AE2324=1),1,"")</f>
        <v/>
      </c>
      <c r="AG2324" s="186">
        <f>IF(C2324="","",IF(AND(COUNTIFS($J$18:J2324,J2324)=1,C2324&lt;&gt;""),1,""))</f>
        <v>1</v>
      </c>
      <c r="AH2324" s="186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214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41</v>
      </c>
      <c r="B2325" s="179">
        <v>2022</v>
      </c>
      <c r="C2325" s="179">
        <v>10</v>
      </c>
      <c r="D2325" s="39" t="str">
        <f t="shared" si="560"/>
        <v>Q3</v>
      </c>
      <c r="E2325" s="13" t="s">
        <v>41</v>
      </c>
      <c r="F2325" s="179">
        <v>2022</v>
      </c>
      <c r="G2325" s="179">
        <v>10</v>
      </c>
      <c r="H2325" s="191"/>
      <c r="I2325" s="39" t="str">
        <f t="shared" si="561"/>
        <v>Q3</v>
      </c>
      <c r="J2325" s="191" t="s">
        <v>2217</v>
      </c>
      <c r="K2325" s="191" t="s">
        <v>657</v>
      </c>
      <c r="L2325" s="17" t="s">
        <v>78</v>
      </c>
      <c r="M2325" s="13" t="s">
        <v>46</v>
      </c>
      <c r="N2325" s="13">
        <v>1</v>
      </c>
      <c r="O2325" s="13"/>
      <c r="P2325" s="39" t="str">
        <f t="shared" si="562"/>
        <v>MAIN UNIT</v>
      </c>
      <c r="Q2325" s="13" t="s">
        <v>47</v>
      </c>
      <c r="R2325" s="13" t="s">
        <v>48</v>
      </c>
      <c r="S2325" s="13" t="s">
        <v>36</v>
      </c>
      <c r="T2325" s="13" t="s">
        <v>64</v>
      </c>
      <c r="U2325" s="13" t="s">
        <v>65</v>
      </c>
      <c r="V2325" s="13" t="s">
        <v>98</v>
      </c>
      <c r="W2325" s="13" t="s">
        <v>50</v>
      </c>
      <c r="X2325" s="192">
        <v>826000</v>
      </c>
      <c r="Y2325" s="196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85">
        <f t="shared" si="565"/>
        <v>121334.28318584074</v>
      </c>
      <c r="AD2325" s="141">
        <v>0.15090000000000001</v>
      </c>
      <c r="AE2325" s="186">
        <f t="shared" si="566"/>
        <v>0</v>
      </c>
      <c r="AF2325" s="186" t="str">
        <f>IF(AND(COUNTIFS($J$18:J2325,J2325)=1,AE2325=1),1,"")</f>
        <v/>
      </c>
      <c r="AG2325" s="186">
        <f>IF(C2325="","",IF(AND(COUNTIFS($J$18:J2325,J2325)=1,C2325&lt;&gt;""),1,""))</f>
        <v>1</v>
      </c>
      <c r="AH2325" s="186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214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41</v>
      </c>
      <c r="B2326" s="179">
        <v>2022</v>
      </c>
      <c r="C2326" s="179">
        <v>10</v>
      </c>
      <c r="D2326" s="39" t="str">
        <f t="shared" si="560"/>
        <v>Q3</v>
      </c>
      <c r="E2326" s="13" t="s">
        <v>41</v>
      </c>
      <c r="F2326" s="179">
        <v>2022</v>
      </c>
      <c r="G2326" s="179">
        <v>10</v>
      </c>
      <c r="H2326" s="191"/>
      <c r="I2326" s="39" t="str">
        <f t="shared" si="561"/>
        <v>Q3</v>
      </c>
      <c r="J2326" s="191" t="s">
        <v>2218</v>
      </c>
      <c r="K2326" s="191" t="s">
        <v>1504</v>
      </c>
      <c r="L2326" s="17" t="s">
        <v>78</v>
      </c>
      <c r="M2326" s="13" t="s">
        <v>46</v>
      </c>
      <c r="N2326" s="13">
        <v>1</v>
      </c>
      <c r="O2326" s="13"/>
      <c r="P2326" s="39" t="str">
        <f t="shared" si="562"/>
        <v>MAIN UNIT</v>
      </c>
      <c r="Q2326" s="13" t="s">
        <v>47</v>
      </c>
      <c r="R2326" s="13" t="s">
        <v>48</v>
      </c>
      <c r="S2326" s="13" t="s">
        <v>36</v>
      </c>
      <c r="T2326" s="13" t="s">
        <v>64</v>
      </c>
      <c r="U2326" s="13" t="s">
        <v>65</v>
      </c>
      <c r="V2326" s="13" t="s">
        <v>108</v>
      </c>
      <c r="W2326" s="13" t="s">
        <v>50</v>
      </c>
      <c r="X2326" s="192">
        <v>925000</v>
      </c>
      <c r="Y2326" s="196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85">
        <f t="shared" si="565"/>
        <v>162169.69026548677</v>
      </c>
      <c r="AD2326" s="141">
        <v>0.18010000000000001</v>
      </c>
      <c r="AE2326" s="186">
        <f t="shared" si="566"/>
        <v>0</v>
      </c>
      <c r="AF2326" s="186" t="str">
        <f>IF(AND(COUNTIFS($J$18:J2326,J2326)=1,AE2326=1),1,"")</f>
        <v/>
      </c>
      <c r="AG2326" s="186">
        <f>IF(C2326="","",IF(AND(COUNTIFS($J$18:J2326,J2326)=1,C2326&lt;&gt;""),1,""))</f>
        <v>1</v>
      </c>
      <c r="AH2326" s="186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214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41</v>
      </c>
      <c r="B2327" s="179">
        <v>2022</v>
      </c>
      <c r="C2327" s="179">
        <v>10</v>
      </c>
      <c r="D2327" s="39" t="str">
        <f t="shared" si="560"/>
        <v>Q3</v>
      </c>
      <c r="E2327" s="13" t="s">
        <v>41</v>
      </c>
      <c r="F2327" s="179">
        <v>2022</v>
      </c>
      <c r="G2327" s="179">
        <v>10</v>
      </c>
      <c r="H2327" s="191"/>
      <c r="I2327" s="39" t="str">
        <f t="shared" si="561"/>
        <v>Q3</v>
      </c>
      <c r="J2327" s="191" t="s">
        <v>2218</v>
      </c>
      <c r="K2327" s="191" t="s">
        <v>1504</v>
      </c>
      <c r="L2327" s="17" t="s">
        <v>78</v>
      </c>
      <c r="M2327" s="13" t="s">
        <v>46</v>
      </c>
      <c r="N2327" s="13">
        <v>1</v>
      </c>
      <c r="O2327" s="13"/>
      <c r="P2327" s="39" t="str">
        <f t="shared" si="562"/>
        <v>MAIN UNIT</v>
      </c>
      <c r="Q2327" s="13" t="s">
        <v>47</v>
      </c>
      <c r="R2327" s="13" t="s">
        <v>48</v>
      </c>
      <c r="S2327" s="13" t="s">
        <v>36</v>
      </c>
      <c r="T2327" s="13" t="s">
        <v>64</v>
      </c>
      <c r="U2327" s="13" t="s">
        <v>65</v>
      </c>
      <c r="V2327" s="13" t="s">
        <v>108</v>
      </c>
      <c r="W2327" s="13" t="s">
        <v>50</v>
      </c>
      <c r="X2327" s="192">
        <v>925000</v>
      </c>
      <c r="Y2327" s="196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85">
        <f t="shared" si="565"/>
        <v>162169.69026548677</v>
      </c>
      <c r="AD2327" s="141">
        <v>0.18010000000000001</v>
      </c>
      <c r="AE2327" s="186">
        <f t="shared" si="566"/>
        <v>0</v>
      </c>
      <c r="AF2327" s="186" t="str">
        <f>IF(AND(COUNTIFS($J$18:J2327,J2327)=1,AE2327=1),1,"")</f>
        <v/>
      </c>
      <c r="AG2327" s="186" t="str">
        <f>IF(C2327="","",IF(AND(COUNTIFS($J$18:J2327,J2327)=1,C2327&lt;&gt;""),1,""))</f>
        <v/>
      </c>
      <c r="AH2327" s="186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214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41</v>
      </c>
      <c r="B2328" s="179">
        <v>2022</v>
      </c>
      <c r="C2328" s="179">
        <v>10</v>
      </c>
      <c r="D2328" s="39" t="str">
        <f t="shared" si="560"/>
        <v>Q3</v>
      </c>
      <c r="E2328" s="13" t="s">
        <v>41</v>
      </c>
      <c r="F2328" s="179">
        <v>2022</v>
      </c>
      <c r="G2328" s="179">
        <v>10</v>
      </c>
      <c r="H2328" s="191"/>
      <c r="I2328" s="39" t="str">
        <f t="shared" si="561"/>
        <v>Q3</v>
      </c>
      <c r="J2328" s="191" t="s">
        <v>2218</v>
      </c>
      <c r="K2328" s="191" t="s">
        <v>1504</v>
      </c>
      <c r="L2328" s="17" t="s">
        <v>78</v>
      </c>
      <c r="M2328" s="13" t="s">
        <v>46</v>
      </c>
      <c r="N2328" s="13">
        <v>1</v>
      </c>
      <c r="O2328" s="13"/>
      <c r="P2328" s="39" t="str">
        <f t="shared" si="562"/>
        <v>MAIN UNIT</v>
      </c>
      <c r="Q2328" s="13" t="s">
        <v>47</v>
      </c>
      <c r="R2328" s="13" t="s">
        <v>48</v>
      </c>
      <c r="S2328" s="13" t="s">
        <v>36</v>
      </c>
      <c r="T2328" s="13" t="s">
        <v>64</v>
      </c>
      <c r="U2328" s="13" t="s">
        <v>65</v>
      </c>
      <c r="V2328" s="13" t="s">
        <v>108</v>
      </c>
      <c r="W2328" s="13" t="s">
        <v>50</v>
      </c>
      <c r="X2328" s="192">
        <v>925000</v>
      </c>
      <c r="Y2328" s="196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85">
        <f t="shared" si="565"/>
        <v>162169.69026548677</v>
      </c>
      <c r="AD2328" s="141">
        <v>0.18010000000000001</v>
      </c>
      <c r="AE2328" s="186">
        <f t="shared" si="566"/>
        <v>0</v>
      </c>
      <c r="AF2328" s="186" t="str">
        <f>IF(AND(COUNTIFS($J$18:J2328,J2328)=1,AE2328=1),1,"")</f>
        <v/>
      </c>
      <c r="AG2328" s="186" t="str">
        <f>IF(C2328="","",IF(AND(COUNTIFS($J$18:J2328,J2328)=1,C2328&lt;&gt;""),1,""))</f>
        <v/>
      </c>
      <c r="AH2328" s="186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214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41</v>
      </c>
      <c r="B2329" s="179">
        <v>2022</v>
      </c>
      <c r="C2329" s="179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41</v>
      </c>
      <c r="F2329" s="179">
        <v>2022</v>
      </c>
      <c r="G2329" s="179">
        <v>10</v>
      </c>
      <c r="H2329" s="191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1" t="s">
        <v>2218</v>
      </c>
      <c r="K2329" s="191" t="s">
        <v>1504</v>
      </c>
      <c r="L2329" s="17" t="s">
        <v>78</v>
      </c>
      <c r="M2329" s="13" t="s">
        <v>46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47</v>
      </c>
      <c r="R2329" s="13" t="s">
        <v>48</v>
      </c>
      <c r="S2329" s="13" t="s">
        <v>36</v>
      </c>
      <c r="T2329" s="13" t="s">
        <v>64</v>
      </c>
      <c r="U2329" s="13" t="s">
        <v>65</v>
      </c>
      <c r="V2329" s="13" t="s">
        <v>108</v>
      </c>
      <c r="W2329" s="13" t="s">
        <v>50</v>
      </c>
      <c r="X2329" s="192">
        <v>925000</v>
      </c>
      <c r="Y2329" s="196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85">
        <f t="shared" ref="AC2329:AC2392" si="581">IF(R2329&lt;&gt;"",AB2329*AD2329,"")</f>
        <v>162169.69026548677</v>
      </c>
      <c r="AD2329" s="141">
        <v>0.18010000000000001</v>
      </c>
      <c r="AE2329" s="186">
        <f t="shared" ref="AE2329:AE2392" si="582">IF(Q2329="","",IF(Q2329="Yes",1,0))</f>
        <v>0</v>
      </c>
      <c r="AF2329" s="186" t="str">
        <f>IF(AND(COUNTIFS($J$18:J2329,J2329)=1,AE2329=1),1,"")</f>
        <v/>
      </c>
      <c r="AG2329" s="186" t="str">
        <f>IF(C2329="","",IF(AND(COUNTIFS($J$18:J2329,J2329)=1,C2329&lt;&gt;""),1,""))</f>
        <v/>
      </c>
      <c r="AH2329" s="186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214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41</v>
      </c>
      <c r="B2330" s="179">
        <v>2022</v>
      </c>
      <c r="C2330" s="179">
        <v>10</v>
      </c>
      <c r="D2330" s="39" t="str">
        <f t="shared" si="576"/>
        <v>Q3</v>
      </c>
      <c r="E2330" s="13" t="s">
        <v>41</v>
      </c>
      <c r="F2330" s="179">
        <v>2022</v>
      </c>
      <c r="G2330" s="179">
        <v>10</v>
      </c>
      <c r="H2330" s="191"/>
      <c r="I2330" s="39" t="str">
        <f t="shared" si="577"/>
        <v>Q3</v>
      </c>
      <c r="J2330" s="191" t="s">
        <v>2218</v>
      </c>
      <c r="K2330" s="191" t="s">
        <v>1504</v>
      </c>
      <c r="L2330" s="17" t="s">
        <v>54</v>
      </c>
      <c r="M2330" s="13" t="s">
        <v>46</v>
      </c>
      <c r="N2330" s="13">
        <v>1</v>
      </c>
      <c r="O2330" s="13"/>
      <c r="P2330" s="39" t="str">
        <f t="shared" si="578"/>
        <v>MAIN UNIT</v>
      </c>
      <c r="Q2330" s="13" t="s">
        <v>47</v>
      </c>
      <c r="R2330" s="13" t="s">
        <v>48</v>
      </c>
      <c r="S2330" s="13" t="s">
        <v>36</v>
      </c>
      <c r="T2330" s="13" t="s">
        <v>64</v>
      </c>
      <c r="U2330" s="13" t="s">
        <v>65</v>
      </c>
      <c r="V2330" s="13" t="s">
        <v>108</v>
      </c>
      <c r="W2330" s="13" t="s">
        <v>50</v>
      </c>
      <c r="X2330" s="192">
        <v>710800</v>
      </c>
      <c r="Y2330" s="196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85">
        <f t="shared" si="581"/>
        <v>124616.44955752214</v>
      </c>
      <c r="AD2330" s="141">
        <v>0.18010000000000001</v>
      </c>
      <c r="AE2330" s="186">
        <f t="shared" si="582"/>
        <v>0</v>
      </c>
      <c r="AF2330" s="186" t="str">
        <f>IF(AND(COUNTIFS($J$18:J2330,J2330)=1,AE2330=1),1,"")</f>
        <v/>
      </c>
      <c r="AG2330" s="186" t="str">
        <f>IF(C2330="","",IF(AND(COUNTIFS($J$18:J2330,J2330)=1,C2330&lt;&gt;""),1,""))</f>
        <v/>
      </c>
      <c r="AH2330" s="186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214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41</v>
      </c>
      <c r="B2331" s="179">
        <v>2022</v>
      </c>
      <c r="C2331" s="179">
        <v>10</v>
      </c>
      <c r="D2331" s="39" t="str">
        <f t="shared" si="576"/>
        <v>Q3</v>
      </c>
      <c r="E2331" s="13" t="s">
        <v>41</v>
      </c>
      <c r="F2331" s="179">
        <v>2022</v>
      </c>
      <c r="G2331" s="179">
        <v>10</v>
      </c>
      <c r="H2331" s="191"/>
      <c r="I2331" s="39" t="str">
        <f t="shared" si="577"/>
        <v>Q3</v>
      </c>
      <c r="J2331" s="191" t="s">
        <v>2218</v>
      </c>
      <c r="K2331" s="191" t="s">
        <v>1504</v>
      </c>
      <c r="L2331" s="17" t="s">
        <v>54</v>
      </c>
      <c r="M2331" s="13" t="s">
        <v>46</v>
      </c>
      <c r="N2331" s="13">
        <v>1</v>
      </c>
      <c r="O2331" s="13"/>
      <c r="P2331" s="39" t="str">
        <f t="shared" si="578"/>
        <v>MAIN UNIT</v>
      </c>
      <c r="Q2331" s="13" t="s">
        <v>47</v>
      </c>
      <c r="R2331" s="13" t="s">
        <v>48</v>
      </c>
      <c r="S2331" s="13" t="s">
        <v>36</v>
      </c>
      <c r="T2331" s="13" t="s">
        <v>64</v>
      </c>
      <c r="U2331" s="13" t="s">
        <v>65</v>
      </c>
      <c r="V2331" s="13" t="s">
        <v>108</v>
      </c>
      <c r="W2331" s="13" t="s">
        <v>50</v>
      </c>
      <c r="X2331" s="192">
        <v>710800</v>
      </c>
      <c r="Y2331" s="196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85">
        <f t="shared" si="581"/>
        <v>124616.44955752214</v>
      </c>
      <c r="AD2331" s="141">
        <v>0.18010000000000001</v>
      </c>
      <c r="AE2331" s="186">
        <f t="shared" si="582"/>
        <v>0</v>
      </c>
      <c r="AF2331" s="186" t="str">
        <f>IF(AND(COUNTIFS($J$18:J2331,J2331)=1,AE2331=1),1,"")</f>
        <v/>
      </c>
      <c r="AG2331" s="186" t="str">
        <f>IF(C2331="","",IF(AND(COUNTIFS($J$18:J2331,J2331)=1,C2331&lt;&gt;""),1,""))</f>
        <v/>
      </c>
      <c r="AH2331" s="186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214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41</v>
      </c>
      <c r="B2332" s="179">
        <v>2022</v>
      </c>
      <c r="C2332" s="179">
        <v>10</v>
      </c>
      <c r="D2332" s="39" t="str">
        <f t="shared" si="576"/>
        <v>Q3</v>
      </c>
      <c r="E2332" s="13" t="s">
        <v>41</v>
      </c>
      <c r="F2332" s="179">
        <v>2022</v>
      </c>
      <c r="G2332" s="179">
        <v>10</v>
      </c>
      <c r="H2332" s="191"/>
      <c r="I2332" s="39" t="str">
        <f t="shared" si="577"/>
        <v>Q3</v>
      </c>
      <c r="J2332" s="191" t="s">
        <v>2219</v>
      </c>
      <c r="K2332" s="191" t="s">
        <v>1563</v>
      </c>
      <c r="L2332" s="17" t="s">
        <v>54</v>
      </c>
      <c r="M2332" s="13" t="s">
        <v>46</v>
      </c>
      <c r="N2332" s="13">
        <v>1</v>
      </c>
      <c r="O2332" s="13"/>
      <c r="P2332" s="39" t="str">
        <f t="shared" si="578"/>
        <v>MAIN UNIT</v>
      </c>
      <c r="Q2332" s="13" t="s">
        <v>47</v>
      </c>
      <c r="R2332" s="13" t="s">
        <v>48</v>
      </c>
      <c r="S2332" s="13" t="s">
        <v>36</v>
      </c>
      <c r="T2332" s="13" t="s">
        <v>64</v>
      </c>
      <c r="U2332" s="13" t="s">
        <v>65</v>
      </c>
      <c r="V2332" s="13" t="s">
        <v>98</v>
      </c>
      <c r="W2332" s="13" t="s">
        <v>50</v>
      </c>
      <c r="X2332" s="192">
        <v>430000</v>
      </c>
      <c r="Y2332" s="196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85">
        <f t="shared" si="581"/>
        <v>55755.398230088511</v>
      </c>
      <c r="AD2332" s="141">
        <v>0.13320000000000001</v>
      </c>
      <c r="AE2332" s="186">
        <f t="shared" si="582"/>
        <v>0</v>
      </c>
      <c r="AF2332" s="186" t="str">
        <f>IF(AND(COUNTIFS($J$18:J2332,J2332)=1,AE2332=1),1,"")</f>
        <v/>
      </c>
      <c r="AG2332" s="186">
        <f>IF(C2332="","",IF(AND(COUNTIFS($J$18:J2332,J2332)=1,C2332&lt;&gt;""),1,""))</f>
        <v>1</v>
      </c>
      <c r="AH2332" s="186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214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41</v>
      </c>
      <c r="B2333" s="179">
        <v>2022</v>
      </c>
      <c r="C2333" s="179">
        <v>10</v>
      </c>
      <c r="D2333" s="39" t="str">
        <f t="shared" si="576"/>
        <v>Q3</v>
      </c>
      <c r="E2333" s="13" t="s">
        <v>41</v>
      </c>
      <c r="F2333" s="179">
        <v>2022</v>
      </c>
      <c r="G2333" s="179">
        <v>10</v>
      </c>
      <c r="H2333" s="191"/>
      <c r="I2333" s="39" t="str">
        <f t="shared" si="577"/>
        <v>Q3</v>
      </c>
      <c r="J2333" s="191" t="s">
        <v>2220</v>
      </c>
      <c r="K2333" s="191" t="s">
        <v>2221</v>
      </c>
      <c r="L2333" s="17" t="s">
        <v>78</v>
      </c>
      <c r="M2333" s="13" t="s">
        <v>46</v>
      </c>
      <c r="N2333" s="13">
        <v>1</v>
      </c>
      <c r="O2333" s="13"/>
      <c r="P2333" s="39" t="str">
        <f t="shared" si="578"/>
        <v>MAIN UNIT</v>
      </c>
      <c r="Q2333" s="13" t="s">
        <v>55</v>
      </c>
      <c r="R2333" s="13" t="s">
        <v>48</v>
      </c>
      <c r="S2333" s="13" t="s">
        <v>36</v>
      </c>
      <c r="T2333" s="13" t="s">
        <v>64</v>
      </c>
      <c r="U2333" s="13" t="s">
        <v>65</v>
      </c>
      <c r="V2333" s="13" t="s">
        <v>288</v>
      </c>
      <c r="W2333" s="13" t="s">
        <v>95</v>
      </c>
      <c r="X2333" s="192">
        <v>18000000</v>
      </c>
      <c r="Y2333" s="196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85">
        <f t="shared" si="581"/>
        <v>80075.16</v>
      </c>
      <c r="AD2333" s="141">
        <v>8.0299999999999996E-2</v>
      </c>
      <c r="AE2333" s="186">
        <f t="shared" si="582"/>
        <v>1</v>
      </c>
      <c r="AF2333" s="186">
        <f>IF(AND(COUNTIFS($J$18:J2333,J2333)=1,AE2333=1),1,"")</f>
        <v>1</v>
      </c>
      <c r="AG2333" s="186">
        <f>IF(C2333="","",IF(AND(COUNTIFS($J$18:J2333,J2333)=1,C2333&lt;&gt;""),1,""))</f>
        <v>1</v>
      </c>
      <c r="AH2333" s="186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214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41</v>
      </c>
      <c r="B2334" s="179">
        <v>2022</v>
      </c>
      <c r="C2334" s="179">
        <v>10</v>
      </c>
      <c r="D2334" s="39" t="str">
        <f t="shared" si="576"/>
        <v>Q3</v>
      </c>
      <c r="E2334" s="13" t="s">
        <v>41</v>
      </c>
      <c r="F2334" s="179">
        <v>2022</v>
      </c>
      <c r="G2334" s="179">
        <v>10</v>
      </c>
      <c r="H2334" s="191"/>
      <c r="I2334" s="39" t="str">
        <f t="shared" si="577"/>
        <v>Q3</v>
      </c>
      <c r="J2334" s="191" t="s">
        <v>2220</v>
      </c>
      <c r="K2334" s="191" t="s">
        <v>2221</v>
      </c>
      <c r="L2334" s="17" t="s">
        <v>54</v>
      </c>
      <c r="M2334" s="13" t="s">
        <v>46</v>
      </c>
      <c r="N2334" s="13">
        <v>1</v>
      </c>
      <c r="O2334" s="13"/>
      <c r="P2334" s="39" t="str">
        <f t="shared" si="578"/>
        <v>MAIN UNIT</v>
      </c>
      <c r="Q2334" s="13" t="s">
        <v>55</v>
      </c>
      <c r="R2334" s="13" t="s">
        <v>48</v>
      </c>
      <c r="S2334" s="13" t="s">
        <v>36</v>
      </c>
      <c r="T2334" s="13" t="s">
        <v>64</v>
      </c>
      <c r="U2334" s="13" t="s">
        <v>65</v>
      </c>
      <c r="V2334" s="13" t="s">
        <v>288</v>
      </c>
      <c r="W2334" s="13" t="s">
        <v>95</v>
      </c>
      <c r="X2334" s="192">
        <v>11500000</v>
      </c>
      <c r="Y2334" s="196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85">
        <f t="shared" si="581"/>
        <v>51159.13</v>
      </c>
      <c r="AD2334" s="141">
        <v>8.0299999999999996E-2</v>
      </c>
      <c r="AE2334" s="186">
        <f t="shared" si="582"/>
        <v>1</v>
      </c>
      <c r="AF2334" s="186" t="str">
        <f>IF(AND(COUNTIFS($J$18:J2334,J2334)=1,AE2334=1),1,"")</f>
        <v/>
      </c>
      <c r="AG2334" s="186" t="str">
        <f>IF(C2334="","",IF(AND(COUNTIFS($J$18:J2334,J2334)=1,C2334&lt;&gt;""),1,""))</f>
        <v/>
      </c>
      <c r="AH2334" s="186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214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41</v>
      </c>
      <c r="B2335" s="179">
        <v>2022</v>
      </c>
      <c r="C2335" s="179">
        <v>8</v>
      </c>
      <c r="D2335" s="39" t="str">
        <f t="shared" si="576"/>
        <v>Q2</v>
      </c>
      <c r="E2335" s="13" t="s">
        <v>41</v>
      </c>
      <c r="F2335" s="179">
        <v>2022</v>
      </c>
      <c r="G2335" s="179">
        <v>11</v>
      </c>
      <c r="H2335" s="191"/>
      <c r="I2335" s="39" t="str">
        <f t="shared" si="577"/>
        <v>Q3</v>
      </c>
      <c r="J2335" s="191" t="s">
        <v>2222</v>
      </c>
      <c r="K2335" s="191" t="s">
        <v>973</v>
      </c>
      <c r="L2335" s="17" t="s">
        <v>78</v>
      </c>
      <c r="M2335" s="13" t="s">
        <v>46</v>
      </c>
      <c r="N2335" s="13">
        <v>1</v>
      </c>
      <c r="O2335" s="13"/>
      <c r="P2335" s="39" t="str">
        <f t="shared" si="578"/>
        <v>MAIN UNIT</v>
      </c>
      <c r="Q2335" s="13" t="s">
        <v>47</v>
      </c>
      <c r="R2335" s="13" t="s">
        <v>48</v>
      </c>
      <c r="S2335" s="13" t="s">
        <v>37</v>
      </c>
      <c r="T2335" s="13" t="s">
        <v>74</v>
      </c>
      <c r="U2335" s="13" t="s">
        <v>57</v>
      </c>
      <c r="V2335" s="13" t="s">
        <v>80</v>
      </c>
      <c r="W2335" s="13" t="s">
        <v>50</v>
      </c>
      <c r="X2335" s="192">
        <v>1133889</v>
      </c>
      <c r="Y2335" s="196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85">
        <f t="shared" si="581"/>
        <v>164941.71527787615</v>
      </c>
      <c r="AD2335" s="141">
        <v>0.1522</v>
      </c>
      <c r="AE2335" s="186">
        <f t="shared" si="582"/>
        <v>0</v>
      </c>
      <c r="AF2335" s="186" t="str">
        <f>IF(AND(COUNTIFS($J$18:J2335,J2335)=1,AE2335=1),1,"")</f>
        <v/>
      </c>
      <c r="AG2335" s="186">
        <f>IF(C2335="","",IF(AND(COUNTIFS($J$18:J2335,J2335)=1,C2335&lt;&gt;""),1,""))</f>
        <v>1</v>
      </c>
      <c r="AH2335" s="186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214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41</v>
      </c>
      <c r="B2336" s="179">
        <v>2022</v>
      </c>
      <c r="C2336" s="179">
        <v>8</v>
      </c>
      <c r="D2336" s="39" t="str">
        <f t="shared" si="576"/>
        <v>Q2</v>
      </c>
      <c r="E2336" s="13" t="s">
        <v>41</v>
      </c>
      <c r="F2336" s="179">
        <v>2022</v>
      </c>
      <c r="G2336" s="179">
        <v>11</v>
      </c>
      <c r="H2336" s="191"/>
      <c r="I2336" s="39" t="str">
        <f t="shared" si="577"/>
        <v>Q3</v>
      </c>
      <c r="J2336" s="191" t="s">
        <v>2222</v>
      </c>
      <c r="K2336" s="191" t="s">
        <v>973</v>
      </c>
      <c r="L2336" s="17" t="s">
        <v>54</v>
      </c>
      <c r="M2336" s="13" t="s">
        <v>46</v>
      </c>
      <c r="N2336" s="13">
        <v>1</v>
      </c>
      <c r="O2336" s="13"/>
      <c r="P2336" s="39" t="str">
        <f t="shared" si="578"/>
        <v>MAIN UNIT</v>
      </c>
      <c r="Q2336" s="13" t="s">
        <v>47</v>
      </c>
      <c r="R2336" s="13" t="s">
        <v>48</v>
      </c>
      <c r="S2336" s="13" t="s">
        <v>37</v>
      </c>
      <c r="T2336" s="13" t="s">
        <v>74</v>
      </c>
      <c r="U2336" s="13" t="s">
        <v>57</v>
      </c>
      <c r="V2336" s="13" t="s">
        <v>80</v>
      </c>
      <c r="W2336" s="13" t="s">
        <v>50</v>
      </c>
      <c r="X2336" s="192">
        <v>545000</v>
      </c>
      <c r="Y2336" s="196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85">
        <f t="shared" si="581"/>
        <v>79278.69026548673</v>
      </c>
      <c r="AD2336" s="141">
        <v>0.1522</v>
      </c>
      <c r="AE2336" s="186">
        <f t="shared" si="582"/>
        <v>0</v>
      </c>
      <c r="AF2336" s="186" t="str">
        <f>IF(AND(COUNTIFS($J$18:J2336,J2336)=1,AE2336=1),1,"")</f>
        <v/>
      </c>
      <c r="AG2336" s="186" t="str">
        <f>IF(C2336="","",IF(AND(COUNTIFS($J$18:J2336,J2336)=1,C2336&lt;&gt;""),1,""))</f>
        <v/>
      </c>
      <c r="AH2336" s="186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214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41</v>
      </c>
      <c r="B2337" s="179">
        <v>2022</v>
      </c>
      <c r="C2337" s="179">
        <v>8</v>
      </c>
      <c r="D2337" s="39" t="str">
        <f t="shared" si="576"/>
        <v>Q2</v>
      </c>
      <c r="E2337" s="13" t="s">
        <v>41</v>
      </c>
      <c r="F2337" s="179">
        <v>2022</v>
      </c>
      <c r="G2337" s="179">
        <v>11</v>
      </c>
      <c r="H2337" s="191"/>
      <c r="I2337" s="39" t="str">
        <f t="shared" si="577"/>
        <v>Q3</v>
      </c>
      <c r="J2337" s="191" t="s">
        <v>2222</v>
      </c>
      <c r="K2337" s="191" t="s">
        <v>973</v>
      </c>
      <c r="L2337" s="17" t="s">
        <v>54</v>
      </c>
      <c r="M2337" s="13" t="s">
        <v>46</v>
      </c>
      <c r="N2337" s="13">
        <v>1</v>
      </c>
      <c r="O2337" s="13"/>
      <c r="P2337" s="39" t="str">
        <f t="shared" si="578"/>
        <v>MAIN UNIT</v>
      </c>
      <c r="Q2337" s="13" t="s">
        <v>47</v>
      </c>
      <c r="R2337" s="13" t="s">
        <v>48</v>
      </c>
      <c r="S2337" s="13" t="s">
        <v>37</v>
      </c>
      <c r="T2337" s="13" t="s">
        <v>74</v>
      </c>
      <c r="U2337" s="13" t="s">
        <v>57</v>
      </c>
      <c r="V2337" s="13" t="s">
        <v>80</v>
      </c>
      <c r="W2337" s="13" t="s">
        <v>50</v>
      </c>
      <c r="X2337" s="192">
        <v>680000</v>
      </c>
      <c r="Y2337" s="196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85">
        <f t="shared" si="581"/>
        <v>98916.530973451343</v>
      </c>
      <c r="AD2337" s="141">
        <v>0.1522</v>
      </c>
      <c r="AE2337" s="186">
        <f t="shared" si="582"/>
        <v>0</v>
      </c>
      <c r="AF2337" s="186" t="str">
        <f>IF(AND(COUNTIFS($J$18:J2337,J2337)=1,AE2337=1),1,"")</f>
        <v/>
      </c>
      <c r="AG2337" s="186" t="str">
        <f>IF(C2337="","",IF(AND(COUNTIFS($J$18:J2337,J2337)=1,C2337&lt;&gt;""),1,""))</f>
        <v/>
      </c>
      <c r="AH2337" s="186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214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41</v>
      </c>
      <c r="B2338" s="179">
        <v>2022</v>
      </c>
      <c r="C2338" s="179">
        <v>8</v>
      </c>
      <c r="D2338" s="39" t="str">
        <f t="shared" si="576"/>
        <v>Q2</v>
      </c>
      <c r="E2338" s="13" t="s">
        <v>41</v>
      </c>
      <c r="F2338" s="179">
        <v>2022</v>
      </c>
      <c r="G2338" s="179">
        <v>11</v>
      </c>
      <c r="H2338" s="191"/>
      <c r="I2338" s="39" t="str">
        <f t="shared" si="577"/>
        <v>Q3</v>
      </c>
      <c r="J2338" s="191" t="s">
        <v>2223</v>
      </c>
      <c r="K2338" s="191" t="s">
        <v>2224</v>
      </c>
      <c r="L2338" s="17" t="s">
        <v>78</v>
      </c>
      <c r="M2338" s="13" t="s">
        <v>46</v>
      </c>
      <c r="N2338" s="13">
        <v>1</v>
      </c>
      <c r="O2338" s="13"/>
      <c r="P2338" s="39" t="str">
        <f t="shared" si="578"/>
        <v>MAIN UNIT</v>
      </c>
      <c r="Q2338" s="13" t="s">
        <v>47</v>
      </c>
      <c r="R2338" s="13" t="s">
        <v>48</v>
      </c>
      <c r="S2338" s="13" t="s">
        <v>36</v>
      </c>
      <c r="T2338" s="13" t="s">
        <v>64</v>
      </c>
      <c r="U2338" s="13" t="s">
        <v>65</v>
      </c>
      <c r="V2338" s="13" t="s">
        <v>920</v>
      </c>
      <c r="W2338" s="13" t="s">
        <v>95</v>
      </c>
      <c r="X2338" s="192">
        <v>20507500</v>
      </c>
      <c r="Y2338" s="196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85">
        <f t="shared" si="581"/>
        <v>177734.81115000002</v>
      </c>
      <c r="AD2338" s="141">
        <v>0.16020000000000001</v>
      </c>
      <c r="AE2338" s="186">
        <f t="shared" si="582"/>
        <v>0</v>
      </c>
      <c r="AF2338" s="186" t="str">
        <f>IF(AND(COUNTIFS($J$18:J2338,J2338)=1,AE2338=1),1,"")</f>
        <v/>
      </c>
      <c r="AG2338" s="186">
        <f>IF(C2338="","",IF(AND(COUNTIFS($J$18:J2338,J2338)=1,C2338&lt;&gt;""),1,""))</f>
        <v>1</v>
      </c>
      <c r="AH2338" s="186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214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41</v>
      </c>
      <c r="B2339" s="179">
        <v>2022</v>
      </c>
      <c r="C2339" s="179">
        <v>8</v>
      </c>
      <c r="D2339" s="39" t="str">
        <f t="shared" si="576"/>
        <v>Q2</v>
      </c>
      <c r="E2339" s="13" t="s">
        <v>41</v>
      </c>
      <c r="F2339" s="179">
        <v>2022</v>
      </c>
      <c r="G2339" s="179">
        <v>11</v>
      </c>
      <c r="H2339" s="191"/>
      <c r="I2339" s="39" t="str">
        <f t="shared" si="577"/>
        <v>Q3</v>
      </c>
      <c r="J2339" s="191" t="s">
        <v>2223</v>
      </c>
      <c r="K2339" s="191" t="s">
        <v>2224</v>
      </c>
      <c r="L2339" s="17" t="s">
        <v>78</v>
      </c>
      <c r="M2339" s="13" t="s">
        <v>46</v>
      </c>
      <c r="N2339" s="13">
        <v>1</v>
      </c>
      <c r="O2339" s="13"/>
      <c r="P2339" s="39" t="str">
        <f t="shared" si="578"/>
        <v>MAIN UNIT</v>
      </c>
      <c r="Q2339" s="13" t="s">
        <v>47</v>
      </c>
      <c r="R2339" s="13" t="s">
        <v>48</v>
      </c>
      <c r="S2339" s="13" t="s">
        <v>36</v>
      </c>
      <c r="T2339" s="13" t="s">
        <v>64</v>
      </c>
      <c r="U2339" s="13" t="s">
        <v>65</v>
      </c>
      <c r="V2339" s="13" t="s">
        <v>920</v>
      </c>
      <c r="W2339" s="13" t="s">
        <v>95</v>
      </c>
      <c r="X2339" s="192">
        <v>20507500</v>
      </c>
      <c r="Y2339" s="196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85">
        <f t="shared" si="581"/>
        <v>177734.81115000002</v>
      </c>
      <c r="AD2339" s="141">
        <v>0.16020000000000001</v>
      </c>
      <c r="AE2339" s="186">
        <f t="shared" si="582"/>
        <v>0</v>
      </c>
      <c r="AF2339" s="186" t="str">
        <f>IF(AND(COUNTIFS($J$18:J2339,J2339)=1,AE2339=1),1,"")</f>
        <v/>
      </c>
      <c r="AG2339" s="186" t="str">
        <f>IF(C2339="","",IF(AND(COUNTIFS($J$18:J2339,J2339)=1,C2339&lt;&gt;""),1,""))</f>
        <v/>
      </c>
      <c r="AH2339" s="186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214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41</v>
      </c>
      <c r="B2340" s="179">
        <v>2022</v>
      </c>
      <c r="C2340" s="179">
        <v>9</v>
      </c>
      <c r="D2340" s="39" t="str">
        <f t="shared" si="576"/>
        <v>Q2</v>
      </c>
      <c r="E2340" s="13" t="s">
        <v>41</v>
      </c>
      <c r="F2340" s="179">
        <v>2022</v>
      </c>
      <c r="G2340" s="179">
        <v>11</v>
      </c>
      <c r="H2340" s="191"/>
      <c r="I2340" s="39" t="str">
        <f t="shared" si="577"/>
        <v>Q3</v>
      </c>
      <c r="J2340" s="191" t="s">
        <v>2225</v>
      </c>
      <c r="K2340" s="191" t="s">
        <v>2224</v>
      </c>
      <c r="L2340" s="17" t="s">
        <v>78</v>
      </c>
      <c r="M2340" s="13" t="s">
        <v>46</v>
      </c>
      <c r="N2340" s="13">
        <v>1</v>
      </c>
      <c r="O2340" s="13"/>
      <c r="P2340" s="39" t="str">
        <f t="shared" si="578"/>
        <v>MAIN UNIT</v>
      </c>
      <c r="Q2340" s="13" t="s">
        <v>47</v>
      </c>
      <c r="R2340" s="13" t="s">
        <v>48</v>
      </c>
      <c r="S2340" s="13" t="s">
        <v>36</v>
      </c>
      <c r="T2340" s="13" t="s">
        <v>64</v>
      </c>
      <c r="U2340" s="13" t="s">
        <v>65</v>
      </c>
      <c r="V2340" s="13" t="s">
        <v>920</v>
      </c>
      <c r="W2340" s="13" t="s">
        <v>95</v>
      </c>
      <c r="X2340" s="192">
        <v>11425308.710000001</v>
      </c>
      <c r="Y2340" s="196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85">
        <f t="shared" si="581"/>
        <v>60883.756319283515</v>
      </c>
      <c r="AD2340" s="141">
        <v>9.8500000000000004E-2</v>
      </c>
      <c r="AE2340" s="186">
        <f t="shared" si="582"/>
        <v>0</v>
      </c>
      <c r="AF2340" s="186" t="str">
        <f>IF(AND(COUNTIFS($J$18:J2340,J2340)=1,AE2340=1),1,"")</f>
        <v/>
      </c>
      <c r="AG2340" s="186">
        <f>IF(C2340="","",IF(AND(COUNTIFS($J$18:J2340,J2340)=1,C2340&lt;&gt;""),1,""))</f>
        <v>1</v>
      </c>
      <c r="AH2340" s="186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214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41</v>
      </c>
      <c r="B2341" s="179">
        <v>2022</v>
      </c>
      <c r="C2341" s="179">
        <v>9</v>
      </c>
      <c r="D2341" s="39" t="str">
        <f t="shared" si="576"/>
        <v>Q2</v>
      </c>
      <c r="E2341" s="13" t="s">
        <v>41</v>
      </c>
      <c r="F2341" s="179">
        <v>2022</v>
      </c>
      <c r="G2341" s="179">
        <v>11</v>
      </c>
      <c r="H2341" s="191"/>
      <c r="I2341" s="39" t="str">
        <f t="shared" si="577"/>
        <v>Q3</v>
      </c>
      <c r="J2341" s="191" t="s">
        <v>2225</v>
      </c>
      <c r="K2341" s="191" t="s">
        <v>2224</v>
      </c>
      <c r="L2341" s="17" t="s">
        <v>78</v>
      </c>
      <c r="M2341" s="13" t="s">
        <v>46</v>
      </c>
      <c r="N2341" s="13">
        <v>1</v>
      </c>
      <c r="O2341" s="13"/>
      <c r="P2341" s="39" t="str">
        <f t="shared" si="578"/>
        <v>MAIN UNIT</v>
      </c>
      <c r="Q2341" s="13" t="s">
        <v>47</v>
      </c>
      <c r="R2341" s="13" t="s">
        <v>48</v>
      </c>
      <c r="S2341" s="13" t="s">
        <v>36</v>
      </c>
      <c r="T2341" s="13" t="s">
        <v>64</v>
      </c>
      <c r="U2341" s="13" t="s">
        <v>65</v>
      </c>
      <c r="V2341" s="13" t="s">
        <v>920</v>
      </c>
      <c r="W2341" s="13" t="s">
        <v>95</v>
      </c>
      <c r="X2341" s="192">
        <v>11425308.710000001</v>
      </c>
      <c r="Y2341" s="196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85">
        <f t="shared" si="581"/>
        <v>60883.756319283515</v>
      </c>
      <c r="AD2341" s="141">
        <v>9.8500000000000004E-2</v>
      </c>
      <c r="AE2341" s="186">
        <f t="shared" si="582"/>
        <v>0</v>
      </c>
      <c r="AF2341" s="186" t="str">
        <f>IF(AND(COUNTIFS($J$18:J2341,J2341)=1,AE2341=1),1,"")</f>
        <v/>
      </c>
      <c r="AG2341" s="186" t="str">
        <f>IF(C2341="","",IF(AND(COUNTIFS($J$18:J2341,J2341)=1,C2341&lt;&gt;""),1,""))</f>
        <v/>
      </c>
      <c r="AH2341" s="186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214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41</v>
      </c>
      <c r="B2342" s="179">
        <v>2022</v>
      </c>
      <c r="C2342" s="179">
        <v>9</v>
      </c>
      <c r="D2342" s="39" t="str">
        <f t="shared" si="576"/>
        <v>Q2</v>
      </c>
      <c r="E2342" s="13" t="s">
        <v>41</v>
      </c>
      <c r="F2342" s="179">
        <v>2022</v>
      </c>
      <c r="G2342" s="179">
        <v>11</v>
      </c>
      <c r="H2342" s="191"/>
      <c r="I2342" s="39" t="str">
        <f t="shared" si="577"/>
        <v>Q3</v>
      </c>
      <c r="J2342" s="191" t="s">
        <v>2225</v>
      </c>
      <c r="K2342" s="191" t="s">
        <v>2224</v>
      </c>
      <c r="L2342" s="17" t="s">
        <v>54</v>
      </c>
      <c r="M2342" s="13" t="s">
        <v>46</v>
      </c>
      <c r="N2342" s="13">
        <v>1</v>
      </c>
      <c r="O2342" s="13"/>
      <c r="P2342" s="39" t="str">
        <f t="shared" si="578"/>
        <v>MAIN UNIT</v>
      </c>
      <c r="Q2342" s="13" t="s">
        <v>47</v>
      </c>
      <c r="R2342" s="13" t="s">
        <v>48</v>
      </c>
      <c r="S2342" s="13" t="s">
        <v>36</v>
      </c>
      <c r="T2342" s="13" t="s">
        <v>64</v>
      </c>
      <c r="U2342" s="13" t="s">
        <v>65</v>
      </c>
      <c r="V2342" s="13" t="s">
        <v>920</v>
      </c>
      <c r="W2342" s="13" t="s">
        <v>95</v>
      </c>
      <c r="X2342" s="192">
        <v>7202455.29</v>
      </c>
      <c r="Y2342" s="196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85">
        <f t="shared" si="581"/>
        <v>38380.803872116499</v>
      </c>
      <c r="AD2342" s="141">
        <v>9.8500000000000004E-2</v>
      </c>
      <c r="AE2342" s="186">
        <f t="shared" si="582"/>
        <v>0</v>
      </c>
      <c r="AF2342" s="186" t="str">
        <f>IF(AND(COUNTIFS($J$18:J2342,J2342)=1,AE2342=1),1,"")</f>
        <v/>
      </c>
      <c r="AG2342" s="186" t="str">
        <f>IF(C2342="","",IF(AND(COUNTIFS($J$18:J2342,J2342)=1,C2342&lt;&gt;""),1,""))</f>
        <v/>
      </c>
      <c r="AH2342" s="186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214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41</v>
      </c>
      <c r="B2343" s="179">
        <v>2022</v>
      </c>
      <c r="C2343" s="179">
        <v>9</v>
      </c>
      <c r="D2343" s="39" t="str">
        <f t="shared" si="576"/>
        <v>Q2</v>
      </c>
      <c r="E2343" s="13" t="s">
        <v>41</v>
      </c>
      <c r="F2343" s="179">
        <v>2022</v>
      </c>
      <c r="G2343" s="179">
        <v>11</v>
      </c>
      <c r="H2343" s="191"/>
      <c r="I2343" s="39" t="str">
        <f t="shared" si="577"/>
        <v>Q3</v>
      </c>
      <c r="J2343" s="191" t="s">
        <v>2225</v>
      </c>
      <c r="K2343" s="191" t="s">
        <v>2224</v>
      </c>
      <c r="L2343" s="17" t="s">
        <v>54</v>
      </c>
      <c r="M2343" s="13" t="s">
        <v>46</v>
      </c>
      <c r="N2343" s="13">
        <v>1</v>
      </c>
      <c r="O2343" s="13"/>
      <c r="P2343" s="39" t="str">
        <f t="shared" si="578"/>
        <v>MAIN UNIT</v>
      </c>
      <c r="Q2343" s="13" t="s">
        <v>47</v>
      </c>
      <c r="R2343" s="13" t="s">
        <v>48</v>
      </c>
      <c r="S2343" s="13" t="s">
        <v>36</v>
      </c>
      <c r="T2343" s="13" t="s">
        <v>64</v>
      </c>
      <c r="U2343" s="13" t="s">
        <v>65</v>
      </c>
      <c r="V2343" s="13" t="s">
        <v>920</v>
      </c>
      <c r="W2343" s="13" t="s">
        <v>95</v>
      </c>
      <c r="X2343" s="192">
        <v>7202455.29</v>
      </c>
      <c r="Y2343" s="196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85">
        <f t="shared" si="581"/>
        <v>38380.803872116499</v>
      </c>
      <c r="AD2343" s="141">
        <v>9.8500000000000004E-2</v>
      </c>
      <c r="AE2343" s="186">
        <f t="shared" si="582"/>
        <v>0</v>
      </c>
      <c r="AF2343" s="186" t="str">
        <f>IF(AND(COUNTIFS($J$18:J2343,J2343)=1,AE2343=1),1,"")</f>
        <v/>
      </c>
      <c r="AG2343" s="186" t="str">
        <f>IF(C2343="","",IF(AND(COUNTIFS($J$18:J2343,J2343)=1,C2343&lt;&gt;""),1,""))</f>
        <v/>
      </c>
      <c r="AH2343" s="186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214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41</v>
      </c>
      <c r="B2344" s="179">
        <v>2022</v>
      </c>
      <c r="C2344" s="179">
        <v>10</v>
      </c>
      <c r="D2344" s="39" t="str">
        <f t="shared" si="576"/>
        <v>Q3</v>
      </c>
      <c r="E2344" s="13" t="s">
        <v>41</v>
      </c>
      <c r="F2344" s="179">
        <v>2022</v>
      </c>
      <c r="G2344" s="179">
        <v>11</v>
      </c>
      <c r="H2344" s="191"/>
      <c r="I2344" s="39" t="str">
        <f t="shared" si="577"/>
        <v>Q3</v>
      </c>
      <c r="J2344" s="191" t="s">
        <v>2226</v>
      </c>
      <c r="K2344" s="191" t="s">
        <v>2227</v>
      </c>
      <c r="L2344" s="17" t="s">
        <v>54</v>
      </c>
      <c r="M2344" s="13" t="s">
        <v>46</v>
      </c>
      <c r="N2344" s="13">
        <v>1</v>
      </c>
      <c r="O2344" s="13"/>
      <c r="P2344" s="39" t="str">
        <f t="shared" si="578"/>
        <v>MAIN UNIT</v>
      </c>
      <c r="Q2344" s="13" t="s">
        <v>55</v>
      </c>
      <c r="R2344" s="13" t="s">
        <v>48</v>
      </c>
      <c r="S2344" s="13" t="s">
        <v>39</v>
      </c>
      <c r="T2344" s="13" t="s">
        <v>129</v>
      </c>
      <c r="U2344" s="13" t="s">
        <v>991</v>
      </c>
      <c r="V2344" s="13" t="s">
        <v>131</v>
      </c>
      <c r="W2344" s="13" t="s">
        <v>50</v>
      </c>
      <c r="X2344" s="192">
        <v>650000</v>
      </c>
      <c r="Y2344" s="196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85">
        <f t="shared" si="581"/>
        <v>93931.327433628336</v>
      </c>
      <c r="AD2344" s="141">
        <v>0.1512</v>
      </c>
      <c r="AE2344" s="186">
        <f t="shared" si="582"/>
        <v>1</v>
      </c>
      <c r="AF2344" s="186">
        <f>IF(AND(COUNTIFS($J$18:J2344,J2344)=1,AE2344=1),1,"")</f>
        <v>1</v>
      </c>
      <c r="AG2344" s="186">
        <f>IF(C2344="","",IF(AND(COUNTIFS($J$18:J2344,J2344)=1,C2344&lt;&gt;""),1,""))</f>
        <v>1</v>
      </c>
      <c r="AH2344" s="186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214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41</v>
      </c>
      <c r="B2345" s="179">
        <v>2022</v>
      </c>
      <c r="C2345" s="179">
        <v>10</v>
      </c>
      <c r="D2345" s="39" t="str">
        <f t="shared" si="576"/>
        <v>Q3</v>
      </c>
      <c r="E2345" s="13" t="s">
        <v>41</v>
      </c>
      <c r="F2345" s="179">
        <v>2022</v>
      </c>
      <c r="G2345" s="179">
        <v>11</v>
      </c>
      <c r="H2345" s="191"/>
      <c r="I2345" s="39" t="str">
        <f t="shared" si="577"/>
        <v>Q3</v>
      </c>
      <c r="J2345" s="191" t="s">
        <v>2226</v>
      </c>
      <c r="K2345" s="191" t="s">
        <v>2227</v>
      </c>
      <c r="L2345" s="17" t="s">
        <v>78</v>
      </c>
      <c r="M2345" s="13" t="s">
        <v>46</v>
      </c>
      <c r="N2345" s="13">
        <v>1</v>
      </c>
      <c r="O2345" s="13"/>
      <c r="P2345" s="39" t="str">
        <f t="shared" si="578"/>
        <v>MAIN UNIT</v>
      </c>
      <c r="Q2345" s="13" t="s">
        <v>55</v>
      </c>
      <c r="R2345" s="13" t="s">
        <v>48</v>
      </c>
      <c r="S2345" s="13" t="s">
        <v>39</v>
      </c>
      <c r="T2345" s="13" t="s">
        <v>129</v>
      </c>
      <c r="U2345" s="13" t="s">
        <v>991</v>
      </c>
      <c r="V2345" s="13" t="s">
        <v>131</v>
      </c>
      <c r="W2345" s="13" t="s">
        <v>50</v>
      </c>
      <c r="X2345" s="192">
        <v>820000</v>
      </c>
      <c r="Y2345" s="196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85">
        <f t="shared" si="581"/>
        <v>118497.98230088499</v>
      </c>
      <c r="AD2345" s="141">
        <v>0.1512</v>
      </c>
      <c r="AE2345" s="186">
        <f t="shared" si="582"/>
        <v>1</v>
      </c>
      <c r="AF2345" s="186" t="str">
        <f>IF(AND(COUNTIFS($J$18:J2345,J2345)=1,AE2345=1),1,"")</f>
        <v/>
      </c>
      <c r="AG2345" s="186" t="str">
        <f>IF(C2345="","",IF(AND(COUNTIFS($J$18:J2345,J2345)=1,C2345&lt;&gt;""),1,""))</f>
        <v/>
      </c>
      <c r="AH2345" s="186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214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41</v>
      </c>
      <c r="B2346" s="179">
        <v>2022</v>
      </c>
      <c r="C2346" s="179">
        <v>10</v>
      </c>
      <c r="D2346" s="39" t="str">
        <f t="shared" si="576"/>
        <v>Q3</v>
      </c>
      <c r="E2346" s="13" t="s">
        <v>41</v>
      </c>
      <c r="F2346" s="179">
        <v>2022</v>
      </c>
      <c r="G2346" s="179">
        <v>11</v>
      </c>
      <c r="H2346" s="191"/>
      <c r="I2346" s="39" t="str">
        <f t="shared" si="577"/>
        <v>Q3</v>
      </c>
      <c r="J2346" s="191" t="s">
        <v>2228</v>
      </c>
      <c r="K2346" s="191" t="s">
        <v>2229</v>
      </c>
      <c r="L2346" s="17" t="s">
        <v>78</v>
      </c>
      <c r="M2346" s="13" t="s">
        <v>46</v>
      </c>
      <c r="N2346" s="13">
        <v>1</v>
      </c>
      <c r="O2346" s="13"/>
      <c r="P2346" s="39" t="str">
        <f t="shared" si="578"/>
        <v>MAIN UNIT</v>
      </c>
      <c r="Q2346" s="13" t="s">
        <v>936</v>
      </c>
      <c r="R2346" s="13" t="s">
        <v>48</v>
      </c>
      <c r="S2346" s="13" t="s">
        <v>37</v>
      </c>
      <c r="T2346" s="13" t="s">
        <v>178</v>
      </c>
      <c r="U2346" s="13" t="s">
        <v>57</v>
      </c>
      <c r="V2346" s="13" t="s">
        <v>80</v>
      </c>
      <c r="W2346" s="13" t="s">
        <v>50</v>
      </c>
      <c r="X2346" s="192">
        <v>950000</v>
      </c>
      <c r="Y2346" s="196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85">
        <f t="shared" si="581"/>
        <v>135468.31858407083</v>
      </c>
      <c r="AD2346" s="141">
        <v>0.1492</v>
      </c>
      <c r="AE2346" s="186">
        <f t="shared" si="582"/>
        <v>1</v>
      </c>
      <c r="AF2346" s="186">
        <f>IF(AND(COUNTIFS($J$18:J2346,J2346)=1,AE2346=1),1,"")</f>
        <v>1</v>
      </c>
      <c r="AG2346" s="186">
        <f>IF(C2346="","",IF(AND(COUNTIFS($J$18:J2346,J2346)=1,C2346&lt;&gt;""),1,""))</f>
        <v>1</v>
      </c>
      <c r="AH2346" s="186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214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41</v>
      </c>
      <c r="B2347" s="179">
        <v>2022</v>
      </c>
      <c r="C2347" s="179">
        <v>10</v>
      </c>
      <c r="D2347" s="39" t="str">
        <f t="shared" si="576"/>
        <v>Q3</v>
      </c>
      <c r="E2347" s="13" t="s">
        <v>41</v>
      </c>
      <c r="F2347" s="179">
        <v>2022</v>
      </c>
      <c r="G2347" s="179">
        <v>11</v>
      </c>
      <c r="H2347" s="191"/>
      <c r="I2347" s="39" t="str">
        <f t="shared" si="577"/>
        <v>Q3</v>
      </c>
      <c r="J2347" s="191" t="s">
        <v>2230</v>
      </c>
      <c r="K2347" s="191" t="s">
        <v>2231</v>
      </c>
      <c r="L2347" s="17" t="s">
        <v>78</v>
      </c>
      <c r="M2347" s="13" t="s">
        <v>46</v>
      </c>
      <c r="N2347" s="13">
        <v>1</v>
      </c>
      <c r="O2347" s="13"/>
      <c r="P2347" s="39" t="str">
        <f t="shared" si="578"/>
        <v>MAIN UNIT</v>
      </c>
      <c r="Q2347" s="13" t="s">
        <v>47</v>
      </c>
      <c r="R2347" s="13" t="s">
        <v>48</v>
      </c>
      <c r="S2347" s="13" t="s">
        <v>38</v>
      </c>
      <c r="T2347" s="13" t="s">
        <v>324</v>
      </c>
      <c r="U2347" s="13" t="s">
        <v>136</v>
      </c>
      <c r="V2347" s="13" t="s">
        <v>877</v>
      </c>
      <c r="W2347" s="13" t="s">
        <v>50</v>
      </c>
      <c r="X2347" s="192">
        <v>900000</v>
      </c>
      <c r="Y2347" s="196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85">
        <f t="shared" si="581"/>
        <v>106661.94690265489</v>
      </c>
      <c r="AD2347" s="141">
        <v>0.124</v>
      </c>
      <c r="AE2347" s="186">
        <f t="shared" si="582"/>
        <v>0</v>
      </c>
      <c r="AF2347" s="186" t="str">
        <f>IF(AND(COUNTIFS($J$18:J2347,J2347)=1,AE2347=1),1,"")</f>
        <v/>
      </c>
      <c r="AG2347" s="186">
        <f>IF(C2347="","",IF(AND(COUNTIFS($J$18:J2347,J2347)=1,C2347&lt;&gt;""),1,""))</f>
        <v>1</v>
      </c>
      <c r="AH2347" s="186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214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41</v>
      </c>
      <c r="B2348" s="179">
        <v>2022</v>
      </c>
      <c r="C2348" s="179">
        <v>10</v>
      </c>
      <c r="D2348" s="39" t="str">
        <f t="shared" si="576"/>
        <v>Q3</v>
      </c>
      <c r="E2348" s="13" t="s">
        <v>41</v>
      </c>
      <c r="F2348" s="179">
        <v>2022</v>
      </c>
      <c r="G2348" s="179">
        <v>11</v>
      </c>
      <c r="H2348" s="191"/>
      <c r="I2348" s="39" t="str">
        <f t="shared" si="577"/>
        <v>Q3</v>
      </c>
      <c r="J2348" s="191" t="s">
        <v>2230</v>
      </c>
      <c r="K2348" s="191" t="s">
        <v>2231</v>
      </c>
      <c r="L2348" s="17" t="s">
        <v>54</v>
      </c>
      <c r="M2348" s="13" t="s">
        <v>46</v>
      </c>
      <c r="N2348" s="13">
        <v>1</v>
      </c>
      <c r="O2348" s="13"/>
      <c r="P2348" s="39" t="str">
        <f t="shared" si="578"/>
        <v>MAIN UNIT</v>
      </c>
      <c r="Q2348" s="13" t="s">
        <v>47</v>
      </c>
      <c r="R2348" s="13" t="s">
        <v>48</v>
      </c>
      <c r="S2348" s="13" t="s">
        <v>38</v>
      </c>
      <c r="T2348" s="13" t="s">
        <v>324</v>
      </c>
      <c r="U2348" s="13" t="s">
        <v>136</v>
      </c>
      <c r="V2348" s="13" t="s">
        <v>877</v>
      </c>
      <c r="W2348" s="13" t="s">
        <v>50</v>
      </c>
      <c r="X2348" s="192">
        <v>700000</v>
      </c>
      <c r="Y2348" s="196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85">
        <f t="shared" si="581"/>
        <v>82959.292035398234</v>
      </c>
      <c r="AD2348" s="141">
        <v>0.124</v>
      </c>
      <c r="AE2348" s="186">
        <f t="shared" si="582"/>
        <v>0</v>
      </c>
      <c r="AF2348" s="186" t="str">
        <f>IF(AND(COUNTIFS($J$18:J2348,J2348)=1,AE2348=1),1,"")</f>
        <v/>
      </c>
      <c r="AG2348" s="186" t="str">
        <f>IF(C2348="","",IF(AND(COUNTIFS($J$18:J2348,J2348)=1,C2348&lt;&gt;""),1,""))</f>
        <v/>
      </c>
      <c r="AH2348" s="186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214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41</v>
      </c>
      <c r="B2349" s="179">
        <v>2022</v>
      </c>
      <c r="C2349" s="179">
        <v>10</v>
      </c>
      <c r="D2349" s="39" t="str">
        <f t="shared" si="576"/>
        <v>Q3</v>
      </c>
      <c r="E2349" s="13" t="s">
        <v>41</v>
      </c>
      <c r="F2349" s="179">
        <v>2022</v>
      </c>
      <c r="G2349" s="179">
        <v>11</v>
      </c>
      <c r="H2349" s="191"/>
      <c r="I2349" s="39" t="str">
        <f t="shared" si="577"/>
        <v>Q3</v>
      </c>
      <c r="J2349" s="191" t="s">
        <v>2232</v>
      </c>
      <c r="K2349" s="191" t="s">
        <v>315</v>
      </c>
      <c r="L2349" s="17" t="s">
        <v>54</v>
      </c>
      <c r="M2349" s="13" t="s">
        <v>46</v>
      </c>
      <c r="N2349" s="13">
        <v>1</v>
      </c>
      <c r="O2349" s="13"/>
      <c r="P2349" s="39" t="str">
        <f t="shared" si="578"/>
        <v>MAIN UNIT</v>
      </c>
      <c r="Q2349" s="13" t="s">
        <v>47</v>
      </c>
      <c r="R2349" s="13" t="s">
        <v>48</v>
      </c>
      <c r="S2349" s="13" t="s">
        <v>36</v>
      </c>
      <c r="T2349" s="13" t="s">
        <v>64</v>
      </c>
      <c r="U2349" s="13" t="s">
        <v>65</v>
      </c>
      <c r="V2349" s="13" t="s">
        <v>108</v>
      </c>
      <c r="W2349" s="13" t="s">
        <v>50</v>
      </c>
      <c r="X2349" s="192">
        <v>490000</v>
      </c>
      <c r="Y2349" s="196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85">
        <f t="shared" si="581"/>
        <v>66688.566371681431</v>
      </c>
      <c r="AD2349" s="141">
        <v>0.1424</v>
      </c>
      <c r="AE2349" s="186">
        <f t="shared" si="582"/>
        <v>0</v>
      </c>
      <c r="AF2349" s="186" t="str">
        <f>IF(AND(COUNTIFS($J$18:J2349,J2349)=1,AE2349=1),1,"")</f>
        <v/>
      </c>
      <c r="AG2349" s="186">
        <f>IF(C2349="","",IF(AND(COUNTIFS($J$18:J2349,J2349)=1,C2349&lt;&gt;""),1,""))</f>
        <v>1</v>
      </c>
      <c r="AH2349" s="186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214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41</v>
      </c>
      <c r="B2350" s="179">
        <v>2022</v>
      </c>
      <c r="C2350" s="179">
        <v>10</v>
      </c>
      <c r="D2350" s="39" t="str">
        <f t="shared" si="576"/>
        <v>Q3</v>
      </c>
      <c r="E2350" s="13" t="s">
        <v>41</v>
      </c>
      <c r="F2350" s="179">
        <v>2022</v>
      </c>
      <c r="G2350" s="179">
        <v>11</v>
      </c>
      <c r="H2350" s="191"/>
      <c r="I2350" s="39" t="str">
        <f t="shared" si="577"/>
        <v>Q3</v>
      </c>
      <c r="J2350" s="191" t="s">
        <v>2233</v>
      </c>
      <c r="K2350" s="191" t="s">
        <v>2234</v>
      </c>
      <c r="L2350" s="17" t="s">
        <v>78</v>
      </c>
      <c r="M2350" s="13" t="s">
        <v>46</v>
      </c>
      <c r="N2350" s="13">
        <v>1</v>
      </c>
      <c r="O2350" s="13"/>
      <c r="P2350" s="39" t="str">
        <f t="shared" si="578"/>
        <v>MAIN UNIT</v>
      </c>
      <c r="Q2350" s="13" t="s">
        <v>47</v>
      </c>
      <c r="R2350" s="13" t="s">
        <v>48</v>
      </c>
      <c r="S2350" s="13" t="s">
        <v>36</v>
      </c>
      <c r="T2350" s="13" t="s">
        <v>64</v>
      </c>
      <c r="U2350" s="13" t="s">
        <v>65</v>
      </c>
      <c r="V2350" s="13" t="s">
        <v>1321</v>
      </c>
      <c r="W2350" s="13" t="s">
        <v>50</v>
      </c>
      <c r="X2350" s="192">
        <v>840000</v>
      </c>
      <c r="Y2350" s="196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85">
        <f t="shared" si="581"/>
        <v>77954.973451327445</v>
      </c>
      <c r="AD2350" s="141">
        <v>9.7100000000000006E-2</v>
      </c>
      <c r="AE2350" s="186">
        <f t="shared" si="582"/>
        <v>0</v>
      </c>
      <c r="AF2350" s="186" t="str">
        <f>IF(AND(COUNTIFS($J$18:J2350,J2350)=1,AE2350=1),1,"")</f>
        <v/>
      </c>
      <c r="AG2350" s="186">
        <f>IF(C2350="","",IF(AND(COUNTIFS($J$18:J2350,J2350)=1,C2350&lt;&gt;""),1,""))</f>
        <v>1</v>
      </c>
      <c r="AH2350" s="186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214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41</v>
      </c>
      <c r="B2351" s="179">
        <v>2022</v>
      </c>
      <c r="C2351" s="179">
        <v>11</v>
      </c>
      <c r="D2351" s="39" t="str">
        <f t="shared" si="576"/>
        <v>Q3</v>
      </c>
      <c r="E2351" s="13" t="s">
        <v>41</v>
      </c>
      <c r="F2351" s="179">
        <v>2022</v>
      </c>
      <c r="G2351" s="179">
        <v>11</v>
      </c>
      <c r="H2351" s="191"/>
      <c r="I2351" s="39" t="str">
        <f t="shared" si="577"/>
        <v>Q3</v>
      </c>
      <c r="J2351" s="191" t="s">
        <v>2235</v>
      </c>
      <c r="K2351" s="191" t="s">
        <v>2236</v>
      </c>
      <c r="L2351" s="17" t="s">
        <v>54</v>
      </c>
      <c r="M2351" s="13" t="s">
        <v>46</v>
      </c>
      <c r="N2351" s="13">
        <v>1</v>
      </c>
      <c r="O2351" s="13"/>
      <c r="P2351" s="39" t="str">
        <f t="shared" si="578"/>
        <v>MAIN UNIT</v>
      </c>
      <c r="Q2351" s="13" t="s">
        <v>47</v>
      </c>
      <c r="R2351" s="13" t="s">
        <v>48</v>
      </c>
      <c r="S2351" s="13" t="s">
        <v>38</v>
      </c>
      <c r="T2351" s="13" t="s">
        <v>135</v>
      </c>
      <c r="U2351" s="13" t="s">
        <v>136</v>
      </c>
      <c r="V2351" s="13" t="s">
        <v>471</v>
      </c>
      <c r="W2351" s="13" t="s">
        <v>50</v>
      </c>
      <c r="X2351" s="192">
        <v>704000</v>
      </c>
      <c r="Y2351" s="196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85">
        <f t="shared" si="581"/>
        <v>72802.322123893828</v>
      </c>
      <c r="AD2351" s="141">
        <v>0.1082</v>
      </c>
      <c r="AE2351" s="186">
        <f t="shared" si="582"/>
        <v>0</v>
      </c>
      <c r="AF2351" s="186" t="str">
        <f>IF(AND(COUNTIFS($J$18:J2351,J2351)=1,AE2351=1),1,"")</f>
        <v/>
      </c>
      <c r="AG2351" s="186">
        <f>IF(C2351="","",IF(AND(COUNTIFS($J$18:J2351,J2351)=1,C2351&lt;&gt;""),1,""))</f>
        <v>1</v>
      </c>
      <c r="AH2351" s="186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214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41</v>
      </c>
      <c r="B2352" s="179">
        <v>2022</v>
      </c>
      <c r="C2352" s="179">
        <v>11</v>
      </c>
      <c r="D2352" s="39" t="str">
        <f t="shared" si="576"/>
        <v>Q3</v>
      </c>
      <c r="E2352" s="13" t="s">
        <v>41</v>
      </c>
      <c r="F2352" s="179">
        <v>2022</v>
      </c>
      <c r="G2352" s="179">
        <v>11</v>
      </c>
      <c r="H2352" s="191"/>
      <c r="I2352" s="39" t="str">
        <f t="shared" si="577"/>
        <v>Q3</v>
      </c>
      <c r="J2352" s="191" t="s">
        <v>2237</v>
      </c>
      <c r="K2352" s="191" t="s">
        <v>2238</v>
      </c>
      <c r="L2352" s="17" t="s">
        <v>54</v>
      </c>
      <c r="M2352" s="13" t="s">
        <v>46</v>
      </c>
      <c r="N2352" s="13">
        <v>1</v>
      </c>
      <c r="O2352" s="13"/>
      <c r="P2352" s="39" t="str">
        <f t="shared" si="578"/>
        <v>MAIN UNIT</v>
      </c>
      <c r="Q2352" s="13" t="s">
        <v>55</v>
      </c>
      <c r="R2352" s="13" t="s">
        <v>48</v>
      </c>
      <c r="S2352" s="13" t="s">
        <v>38</v>
      </c>
      <c r="T2352" s="13" t="s">
        <v>324</v>
      </c>
      <c r="U2352" s="13" t="s">
        <v>136</v>
      </c>
      <c r="V2352" s="13" t="s">
        <v>877</v>
      </c>
      <c r="W2352" s="13" t="s">
        <v>50</v>
      </c>
      <c r="X2352" s="192">
        <v>606500</v>
      </c>
      <c r="Y2352" s="196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85">
        <f t="shared" si="581"/>
        <v>51474.138053097362</v>
      </c>
      <c r="AD2352" s="141">
        <v>8.8800000000000004E-2</v>
      </c>
      <c r="AE2352" s="186">
        <f t="shared" si="582"/>
        <v>1</v>
      </c>
      <c r="AF2352" s="186">
        <f>IF(AND(COUNTIFS($J$18:J2352,J2352)=1,AE2352=1),1,"")</f>
        <v>1</v>
      </c>
      <c r="AG2352" s="186">
        <f>IF(C2352="","",IF(AND(COUNTIFS($J$18:J2352,J2352)=1,C2352&lt;&gt;""),1,""))</f>
        <v>1</v>
      </c>
      <c r="AH2352" s="186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214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41</v>
      </c>
      <c r="B2353" s="179">
        <v>2022</v>
      </c>
      <c r="C2353" s="179">
        <v>11</v>
      </c>
      <c r="D2353" s="39" t="str">
        <f t="shared" si="576"/>
        <v>Q3</v>
      </c>
      <c r="E2353" s="13" t="s">
        <v>41</v>
      </c>
      <c r="F2353" s="179">
        <v>2022</v>
      </c>
      <c r="G2353" s="179">
        <v>11</v>
      </c>
      <c r="H2353" s="191"/>
      <c r="I2353" s="39" t="str">
        <f t="shared" si="577"/>
        <v>Q3</v>
      </c>
      <c r="J2353" s="191" t="s">
        <v>2237</v>
      </c>
      <c r="K2353" s="191" t="s">
        <v>2238</v>
      </c>
      <c r="L2353" s="17" t="s">
        <v>54</v>
      </c>
      <c r="M2353" s="13" t="s">
        <v>46</v>
      </c>
      <c r="N2353" s="13">
        <v>1</v>
      </c>
      <c r="O2353" s="13"/>
      <c r="P2353" s="39" t="str">
        <f t="shared" si="578"/>
        <v>MAIN UNIT</v>
      </c>
      <c r="Q2353" s="13" t="s">
        <v>55</v>
      </c>
      <c r="R2353" s="13" t="s">
        <v>48</v>
      </c>
      <c r="S2353" s="13" t="s">
        <v>38</v>
      </c>
      <c r="T2353" s="13" t="s">
        <v>324</v>
      </c>
      <c r="U2353" s="13" t="s">
        <v>136</v>
      </c>
      <c r="V2353" s="13" t="s">
        <v>877</v>
      </c>
      <c r="W2353" s="13" t="s">
        <v>50</v>
      </c>
      <c r="X2353" s="192">
        <v>606500</v>
      </c>
      <c r="Y2353" s="196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85">
        <f t="shared" si="581"/>
        <v>51474.138053097362</v>
      </c>
      <c r="AD2353" s="141">
        <v>8.8800000000000004E-2</v>
      </c>
      <c r="AE2353" s="186">
        <f t="shared" si="582"/>
        <v>1</v>
      </c>
      <c r="AF2353" s="186" t="str">
        <f>IF(AND(COUNTIFS($J$18:J2353,J2353)=1,AE2353=1),1,"")</f>
        <v/>
      </c>
      <c r="AG2353" s="186" t="str">
        <f>IF(C2353="","",IF(AND(COUNTIFS($J$18:J2353,J2353)=1,C2353&lt;&gt;""),1,""))</f>
        <v/>
      </c>
      <c r="AH2353" s="186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214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41</v>
      </c>
      <c r="B2354" s="179">
        <v>2022</v>
      </c>
      <c r="C2354" s="179">
        <v>11</v>
      </c>
      <c r="D2354" s="39" t="str">
        <f t="shared" si="576"/>
        <v>Q3</v>
      </c>
      <c r="E2354" s="13" t="s">
        <v>41</v>
      </c>
      <c r="F2354" s="179">
        <v>2022</v>
      </c>
      <c r="G2354" s="179">
        <v>11</v>
      </c>
      <c r="H2354" s="191"/>
      <c r="I2354" s="39" t="str">
        <f t="shared" si="577"/>
        <v>Q3</v>
      </c>
      <c r="J2354" s="191" t="s">
        <v>2239</v>
      </c>
      <c r="K2354" s="191" t="s">
        <v>1810</v>
      </c>
      <c r="L2354" s="17" t="s">
        <v>78</v>
      </c>
      <c r="M2354" s="13" t="s">
        <v>46</v>
      </c>
      <c r="N2354" s="13">
        <v>1</v>
      </c>
      <c r="O2354" s="13"/>
      <c r="P2354" s="39" t="str">
        <f t="shared" si="578"/>
        <v>MAIN UNIT</v>
      </c>
      <c r="Q2354" s="13" t="s">
        <v>47</v>
      </c>
      <c r="R2354" s="13" t="s">
        <v>48</v>
      </c>
      <c r="S2354" s="13" t="s">
        <v>36</v>
      </c>
      <c r="T2354" s="13" t="s">
        <v>64</v>
      </c>
      <c r="U2354" s="13" t="s">
        <v>65</v>
      </c>
      <c r="V2354" s="13" t="s">
        <v>118</v>
      </c>
      <c r="W2354" s="13" t="s">
        <v>50</v>
      </c>
      <c r="X2354" s="192">
        <v>1375000</v>
      </c>
      <c r="Y2354" s="196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85">
        <f t="shared" si="581"/>
        <v>146003.09734513279</v>
      </c>
      <c r="AD2354" s="141">
        <v>0.1111</v>
      </c>
      <c r="AE2354" s="186">
        <f t="shared" si="582"/>
        <v>0</v>
      </c>
      <c r="AF2354" s="186" t="str">
        <f>IF(AND(COUNTIFS($J$18:J2354,J2354)=1,AE2354=1),1,"")</f>
        <v/>
      </c>
      <c r="AG2354" s="186">
        <f>IF(C2354="","",IF(AND(COUNTIFS($J$18:J2354,J2354)=1,C2354&lt;&gt;""),1,""))</f>
        <v>1</v>
      </c>
      <c r="AH2354" s="186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214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41</v>
      </c>
      <c r="B2355" s="179">
        <v>2022</v>
      </c>
      <c r="C2355" s="179">
        <v>11</v>
      </c>
      <c r="D2355" s="39" t="str">
        <f t="shared" si="576"/>
        <v>Q3</v>
      </c>
      <c r="E2355" s="13" t="s">
        <v>41</v>
      </c>
      <c r="F2355" s="179">
        <v>2022</v>
      </c>
      <c r="G2355" s="179">
        <v>11</v>
      </c>
      <c r="H2355" s="191"/>
      <c r="I2355" s="39" t="str">
        <f t="shared" si="577"/>
        <v>Q3</v>
      </c>
      <c r="J2355" s="191" t="s">
        <v>2239</v>
      </c>
      <c r="K2355" s="191" t="s">
        <v>1810</v>
      </c>
      <c r="L2355" s="17" t="s">
        <v>78</v>
      </c>
      <c r="M2355" s="13" t="s">
        <v>46</v>
      </c>
      <c r="N2355" s="13">
        <v>1</v>
      </c>
      <c r="O2355" s="13"/>
      <c r="P2355" s="39" t="str">
        <f t="shared" si="578"/>
        <v>MAIN UNIT</v>
      </c>
      <c r="Q2355" s="13" t="s">
        <v>47</v>
      </c>
      <c r="R2355" s="13" t="s">
        <v>48</v>
      </c>
      <c r="S2355" s="13" t="s">
        <v>36</v>
      </c>
      <c r="T2355" s="13" t="s">
        <v>64</v>
      </c>
      <c r="U2355" s="13" t="s">
        <v>65</v>
      </c>
      <c r="V2355" s="13" t="s">
        <v>118</v>
      </c>
      <c r="W2355" s="13" t="s">
        <v>50</v>
      </c>
      <c r="X2355" s="192">
        <v>1375000</v>
      </c>
      <c r="Y2355" s="196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85">
        <f t="shared" si="581"/>
        <v>146003.09734513279</v>
      </c>
      <c r="AD2355" s="141">
        <v>0.1111</v>
      </c>
      <c r="AE2355" s="186">
        <f t="shared" si="582"/>
        <v>0</v>
      </c>
      <c r="AF2355" s="186" t="str">
        <f>IF(AND(COUNTIFS($J$18:J2355,J2355)=1,AE2355=1),1,"")</f>
        <v/>
      </c>
      <c r="AG2355" s="186" t="str">
        <f>IF(C2355="","",IF(AND(COUNTIFS($J$18:J2355,J2355)=1,C2355&lt;&gt;""),1,""))</f>
        <v/>
      </c>
      <c r="AH2355" s="186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214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41</v>
      </c>
      <c r="B2356" s="179">
        <v>2022</v>
      </c>
      <c r="C2356" s="179">
        <v>11</v>
      </c>
      <c r="D2356" s="39" t="str">
        <f t="shared" si="576"/>
        <v>Q3</v>
      </c>
      <c r="E2356" s="13" t="s">
        <v>41</v>
      </c>
      <c r="F2356" s="179">
        <v>2022</v>
      </c>
      <c r="G2356" s="179">
        <v>11</v>
      </c>
      <c r="H2356" s="191"/>
      <c r="I2356" s="39" t="str">
        <f t="shared" si="577"/>
        <v>Q3</v>
      </c>
      <c r="J2356" s="191" t="s">
        <v>2240</v>
      </c>
      <c r="K2356" s="191" t="s">
        <v>1513</v>
      </c>
      <c r="L2356" s="17" t="s">
        <v>78</v>
      </c>
      <c r="M2356" s="13" t="s">
        <v>46</v>
      </c>
      <c r="N2356" s="13">
        <v>1</v>
      </c>
      <c r="O2356" s="13"/>
      <c r="P2356" s="39" t="str">
        <f t="shared" si="578"/>
        <v>MAIN UNIT</v>
      </c>
      <c r="Q2356" s="13" t="s">
        <v>47</v>
      </c>
      <c r="R2356" s="13" t="s">
        <v>48</v>
      </c>
      <c r="S2356" s="13" t="s">
        <v>36</v>
      </c>
      <c r="T2356" s="13" t="s">
        <v>64</v>
      </c>
      <c r="U2356" s="13" t="s">
        <v>65</v>
      </c>
      <c r="V2356" s="13" t="s">
        <v>98</v>
      </c>
      <c r="W2356" s="13" t="s">
        <v>50</v>
      </c>
      <c r="X2356" s="192">
        <v>720000</v>
      </c>
      <c r="Y2356" s="196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85">
        <f t="shared" si="581"/>
        <v>74938.619469026555</v>
      </c>
      <c r="AD2356" s="141">
        <v>0.1089</v>
      </c>
      <c r="AE2356" s="186">
        <f t="shared" si="582"/>
        <v>0</v>
      </c>
      <c r="AF2356" s="186" t="str">
        <f>IF(AND(COUNTIFS($J$18:J2356,J2356)=1,AE2356=1),1,"")</f>
        <v/>
      </c>
      <c r="AG2356" s="186">
        <f>IF(C2356="","",IF(AND(COUNTIFS($J$18:J2356,J2356)=1,C2356&lt;&gt;""),1,""))</f>
        <v>1</v>
      </c>
      <c r="AH2356" s="186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214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41</v>
      </c>
      <c r="B2357" s="179">
        <v>2022</v>
      </c>
      <c r="C2357" s="179">
        <v>11</v>
      </c>
      <c r="D2357" s="39" t="str">
        <f t="shared" si="576"/>
        <v>Q3</v>
      </c>
      <c r="E2357" s="13" t="s">
        <v>41</v>
      </c>
      <c r="F2357" s="179">
        <v>2022</v>
      </c>
      <c r="G2357" s="179">
        <v>11</v>
      </c>
      <c r="H2357" s="191"/>
      <c r="I2357" s="39" t="str">
        <f t="shared" si="577"/>
        <v>Q3</v>
      </c>
      <c r="J2357" s="191" t="s">
        <v>2241</v>
      </c>
      <c r="K2357" s="191" t="s">
        <v>1464</v>
      </c>
      <c r="L2357" s="17" t="s">
        <v>78</v>
      </c>
      <c r="M2357" s="13" t="s">
        <v>46</v>
      </c>
      <c r="N2357" s="13">
        <v>1</v>
      </c>
      <c r="O2357" s="13"/>
      <c r="P2357" s="39" t="str">
        <f t="shared" si="578"/>
        <v>MAIN UNIT</v>
      </c>
      <c r="Q2357" s="13" t="s">
        <v>47</v>
      </c>
      <c r="R2357" s="13" t="s">
        <v>48</v>
      </c>
      <c r="S2357" s="13" t="s">
        <v>36</v>
      </c>
      <c r="T2357" s="13" t="s">
        <v>64</v>
      </c>
      <c r="U2357" s="13" t="s">
        <v>65</v>
      </c>
      <c r="V2357" s="13" t="s">
        <v>108</v>
      </c>
      <c r="W2357" s="13" t="s">
        <v>50</v>
      </c>
      <c r="X2357" s="192">
        <v>1000000</v>
      </c>
      <c r="Y2357" s="196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85">
        <f t="shared" si="581"/>
        <v>117461.94690265488</v>
      </c>
      <c r="AD2357" s="141">
        <v>0.1229</v>
      </c>
      <c r="AE2357" s="186">
        <f t="shared" si="582"/>
        <v>0</v>
      </c>
      <c r="AF2357" s="186" t="str">
        <f>IF(AND(COUNTIFS($J$18:J2357,J2357)=1,AE2357=1),1,"")</f>
        <v/>
      </c>
      <c r="AG2357" s="186">
        <f>IF(C2357="","",IF(AND(COUNTIFS($J$18:J2357,J2357)=1,C2357&lt;&gt;""),1,""))</f>
        <v>1</v>
      </c>
      <c r="AH2357" s="186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214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41</v>
      </c>
      <c r="B2358" s="179">
        <v>2022</v>
      </c>
      <c r="C2358" s="179">
        <v>11</v>
      </c>
      <c r="D2358" s="39" t="str">
        <f t="shared" si="576"/>
        <v>Q3</v>
      </c>
      <c r="E2358" s="13" t="s">
        <v>41</v>
      </c>
      <c r="F2358" s="179">
        <v>2022</v>
      </c>
      <c r="G2358" s="179">
        <v>11</v>
      </c>
      <c r="H2358" s="191"/>
      <c r="I2358" s="39" t="str">
        <f t="shared" si="577"/>
        <v>Q3</v>
      </c>
      <c r="J2358" s="191" t="s">
        <v>2242</v>
      </c>
      <c r="K2358" s="191" t="s">
        <v>1504</v>
      </c>
      <c r="L2358" s="17" t="s">
        <v>78</v>
      </c>
      <c r="M2358" s="13" t="s">
        <v>46</v>
      </c>
      <c r="N2358" s="13">
        <v>1</v>
      </c>
      <c r="O2358" s="13"/>
      <c r="P2358" s="39" t="str">
        <f t="shared" si="578"/>
        <v>MAIN UNIT</v>
      </c>
      <c r="Q2358" s="13" t="s">
        <v>47</v>
      </c>
      <c r="R2358" s="13" t="s">
        <v>48</v>
      </c>
      <c r="S2358" s="13" t="s">
        <v>36</v>
      </c>
      <c r="T2358" s="13" t="s">
        <v>64</v>
      </c>
      <c r="U2358" s="13" t="s">
        <v>65</v>
      </c>
      <c r="V2358" s="13" t="s">
        <v>108</v>
      </c>
      <c r="W2358" s="13" t="s">
        <v>50</v>
      </c>
      <c r="X2358" s="192">
        <v>990000</v>
      </c>
      <c r="Y2358" s="196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85">
        <f t="shared" si="581"/>
        <v>174194.44247787615</v>
      </c>
      <c r="AD2358" s="141">
        <v>0.18410000000000001</v>
      </c>
      <c r="AE2358" s="186">
        <f t="shared" si="582"/>
        <v>0</v>
      </c>
      <c r="AF2358" s="186" t="str">
        <f>IF(AND(COUNTIFS($J$18:J2358,J2358)=1,AE2358=1),1,"")</f>
        <v/>
      </c>
      <c r="AG2358" s="186">
        <f>IF(C2358="","",IF(AND(COUNTIFS($J$18:J2358,J2358)=1,C2358&lt;&gt;""),1,""))</f>
        <v>1</v>
      </c>
      <c r="AH2358" s="186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214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41</v>
      </c>
      <c r="B2359" s="179">
        <v>2022</v>
      </c>
      <c r="C2359" s="179">
        <v>8</v>
      </c>
      <c r="D2359" s="39" t="str">
        <f t="shared" si="576"/>
        <v>Q2</v>
      </c>
      <c r="E2359" s="13" t="s">
        <v>42</v>
      </c>
      <c r="F2359" s="179">
        <v>2023</v>
      </c>
      <c r="G2359" s="179">
        <v>5</v>
      </c>
      <c r="H2359" s="191"/>
      <c r="I2359" s="39" t="str">
        <f t="shared" si="577"/>
        <v>Q1</v>
      </c>
      <c r="J2359" s="191" t="s">
        <v>2243</v>
      </c>
      <c r="K2359" s="191" t="s">
        <v>2244</v>
      </c>
      <c r="L2359" s="17" t="s">
        <v>54</v>
      </c>
      <c r="M2359" s="13" t="s">
        <v>46</v>
      </c>
      <c r="N2359" s="13">
        <v>1</v>
      </c>
      <c r="O2359" s="13"/>
      <c r="P2359" s="39" t="str">
        <f t="shared" si="578"/>
        <v>MAIN UNIT</v>
      </c>
      <c r="Q2359" s="13" t="s">
        <v>55</v>
      </c>
      <c r="R2359" s="13" t="s">
        <v>48</v>
      </c>
      <c r="S2359" s="13" t="s">
        <v>36</v>
      </c>
      <c r="T2359" s="13" t="s">
        <v>64</v>
      </c>
      <c r="U2359" s="13" t="s">
        <v>65</v>
      </c>
      <c r="V2359" s="13" t="s">
        <v>108</v>
      </c>
      <c r="W2359" s="13" t="s">
        <v>50</v>
      </c>
      <c r="X2359" s="192">
        <v>550000</v>
      </c>
      <c r="Y2359" s="196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85">
        <f t="shared" si="581"/>
        <v>81152.5</v>
      </c>
      <c r="AD2359" s="141">
        <v>0.1469</v>
      </c>
      <c r="AE2359" s="186">
        <f t="shared" si="582"/>
        <v>1</v>
      </c>
      <c r="AF2359" s="186">
        <f>IF(AND(COUNTIFS($J$18:J2359,J2359)=1,AE2359=1),1,"")</f>
        <v>1</v>
      </c>
      <c r="AG2359" s="186">
        <f>IF(C2359="","",IF(AND(COUNTIFS($J$18:J2359,J2359)=1,C2359&lt;&gt;""),1,""))</f>
        <v>1</v>
      </c>
      <c r="AH2359" s="186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214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41</v>
      </c>
      <c r="B2360" s="179">
        <v>2022</v>
      </c>
      <c r="C2360" s="179">
        <v>11</v>
      </c>
      <c r="D2360" s="39" t="str">
        <f t="shared" si="576"/>
        <v>Q3</v>
      </c>
      <c r="E2360" s="13" t="s">
        <v>42</v>
      </c>
      <c r="F2360" s="179">
        <v>2023</v>
      </c>
      <c r="G2360" s="179">
        <v>6</v>
      </c>
      <c r="H2360" s="191"/>
      <c r="I2360" s="39" t="str">
        <f t="shared" si="577"/>
        <v>Q1</v>
      </c>
      <c r="J2360" s="191" t="s">
        <v>2245</v>
      </c>
      <c r="K2360" s="191" t="s">
        <v>2246</v>
      </c>
      <c r="L2360" s="17" t="s">
        <v>54</v>
      </c>
      <c r="M2360" s="13" t="s">
        <v>46</v>
      </c>
      <c r="N2360" s="13">
        <v>1</v>
      </c>
      <c r="O2360" s="13"/>
      <c r="P2360" s="39" t="str">
        <f t="shared" si="578"/>
        <v>MAIN UNIT</v>
      </c>
      <c r="Q2360" s="13" t="s">
        <v>936</v>
      </c>
      <c r="R2360" s="13" t="s">
        <v>48</v>
      </c>
      <c r="S2360" s="13" t="s">
        <v>37</v>
      </c>
      <c r="T2360" s="13" t="s">
        <v>74</v>
      </c>
      <c r="U2360" s="13" t="s">
        <v>57</v>
      </c>
      <c r="V2360" s="13" t="s">
        <v>927</v>
      </c>
      <c r="W2360" s="13" t="s">
        <v>50</v>
      </c>
      <c r="X2360" s="192">
        <v>460000</v>
      </c>
      <c r="Y2360" s="196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85">
        <f t="shared" si="581"/>
        <v>61760.699115044255</v>
      </c>
      <c r="AD2360" s="141">
        <v>0.13730000000000001</v>
      </c>
      <c r="AE2360" s="186">
        <f t="shared" si="582"/>
        <v>1</v>
      </c>
      <c r="AF2360" s="186">
        <f>IF(AND(COUNTIFS($J$18:J2360,J2360)=1,AE2360=1),1,"")</f>
        <v>1</v>
      </c>
      <c r="AG2360" s="186">
        <f>IF(C2360="","",IF(AND(COUNTIFS($J$18:J2360,J2360)=1,C2360&lt;&gt;""),1,""))</f>
        <v>1</v>
      </c>
      <c r="AH2360" s="186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214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41</v>
      </c>
      <c r="B2361" s="179">
        <v>2022</v>
      </c>
      <c r="C2361" s="179">
        <v>11</v>
      </c>
      <c r="D2361" s="39" t="str">
        <f t="shared" si="576"/>
        <v>Q3</v>
      </c>
      <c r="E2361" s="13" t="s">
        <v>42</v>
      </c>
      <c r="F2361" s="179">
        <v>2023</v>
      </c>
      <c r="G2361" s="179">
        <v>6</v>
      </c>
      <c r="H2361" s="191"/>
      <c r="I2361" s="39" t="str">
        <f t="shared" si="577"/>
        <v>Q1</v>
      </c>
      <c r="J2361" s="191" t="s">
        <v>2247</v>
      </c>
      <c r="K2361" s="191" t="s">
        <v>1607</v>
      </c>
      <c r="L2361" s="17" t="s">
        <v>78</v>
      </c>
      <c r="M2361" s="13" t="s">
        <v>46</v>
      </c>
      <c r="N2361" s="13">
        <v>1</v>
      </c>
      <c r="O2361" s="13"/>
      <c r="P2361" s="39" t="str">
        <f t="shared" si="578"/>
        <v>MAIN UNIT</v>
      </c>
      <c r="Q2361" s="13" t="s">
        <v>47</v>
      </c>
      <c r="R2361" s="13" t="s">
        <v>48</v>
      </c>
      <c r="S2361" s="13" t="s">
        <v>38</v>
      </c>
      <c r="T2361" s="13" t="s">
        <v>872</v>
      </c>
      <c r="U2361" s="13" t="s">
        <v>136</v>
      </c>
      <c r="V2361" s="13" t="s">
        <v>877</v>
      </c>
      <c r="W2361" s="13" t="s">
        <v>50</v>
      </c>
      <c r="X2361" s="192">
        <v>900000</v>
      </c>
      <c r="Y2361" s="196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85">
        <f t="shared" si="581"/>
        <v>91001.150442477883</v>
      </c>
      <c r="AD2361" s="141">
        <v>0.10340000000000001</v>
      </c>
      <c r="AE2361" s="186">
        <f t="shared" si="582"/>
        <v>0</v>
      </c>
      <c r="AF2361" s="186" t="str">
        <f>IF(AND(COUNTIFS($J$18:J2361,J2361)=1,AE2361=1),1,"")</f>
        <v/>
      </c>
      <c r="AG2361" s="186">
        <f>IF(C2361="","",IF(AND(COUNTIFS($J$18:J2361,J2361)=1,C2361&lt;&gt;""),1,""))</f>
        <v>1</v>
      </c>
      <c r="AH2361" s="186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214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41</v>
      </c>
      <c r="B2362" s="179">
        <v>2022</v>
      </c>
      <c r="C2362" s="179">
        <v>11</v>
      </c>
      <c r="D2362" s="39" t="str">
        <f t="shared" si="576"/>
        <v>Q3</v>
      </c>
      <c r="E2362" s="13" t="s">
        <v>42</v>
      </c>
      <c r="F2362" s="179">
        <v>2023</v>
      </c>
      <c r="G2362" s="179">
        <v>6</v>
      </c>
      <c r="H2362" s="191"/>
      <c r="I2362" s="39" t="str">
        <f t="shared" si="577"/>
        <v>Q1</v>
      </c>
      <c r="J2362" s="191" t="s">
        <v>2247</v>
      </c>
      <c r="K2362" s="191" t="s">
        <v>1607</v>
      </c>
      <c r="L2362" s="17" t="s">
        <v>54</v>
      </c>
      <c r="M2362" s="13" t="s">
        <v>46</v>
      </c>
      <c r="N2362" s="13">
        <v>1</v>
      </c>
      <c r="O2362" s="13"/>
      <c r="P2362" s="39" t="str">
        <f t="shared" si="578"/>
        <v>MAIN UNIT</v>
      </c>
      <c r="Q2362" s="13" t="s">
        <v>47</v>
      </c>
      <c r="R2362" s="13" t="s">
        <v>48</v>
      </c>
      <c r="S2362" s="13" t="s">
        <v>38</v>
      </c>
      <c r="T2362" s="13" t="s">
        <v>872</v>
      </c>
      <c r="U2362" s="13" t="s">
        <v>136</v>
      </c>
      <c r="V2362" s="13" t="s">
        <v>877</v>
      </c>
      <c r="W2362" s="13" t="s">
        <v>50</v>
      </c>
      <c r="X2362" s="192">
        <v>787000</v>
      </c>
      <c r="Y2362" s="196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85">
        <f t="shared" si="581"/>
        <v>79575.450442477886</v>
      </c>
      <c r="AD2362" s="141">
        <v>0.10340000000000001</v>
      </c>
      <c r="AE2362" s="186">
        <f t="shared" si="582"/>
        <v>0</v>
      </c>
      <c r="AF2362" s="186" t="str">
        <f>IF(AND(COUNTIFS($J$18:J2362,J2362)=1,AE2362=1),1,"")</f>
        <v/>
      </c>
      <c r="AG2362" s="186" t="str">
        <f>IF(C2362="","",IF(AND(COUNTIFS($J$18:J2362,J2362)=1,C2362&lt;&gt;""),1,""))</f>
        <v/>
      </c>
      <c r="AH2362" s="186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214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41</v>
      </c>
      <c r="B2363" s="179">
        <v>2022</v>
      </c>
      <c r="C2363" s="179">
        <v>4</v>
      </c>
      <c r="D2363" s="39" t="str">
        <f t="shared" si="576"/>
        <v>Q1</v>
      </c>
      <c r="E2363" s="13" t="s">
        <v>42</v>
      </c>
      <c r="F2363" s="179">
        <v>2023</v>
      </c>
      <c r="G2363" s="179">
        <v>8</v>
      </c>
      <c r="H2363" s="191"/>
      <c r="I2363" s="39" t="str">
        <f t="shared" si="577"/>
        <v>Q2</v>
      </c>
      <c r="J2363" s="191" t="s">
        <v>2248</v>
      </c>
      <c r="K2363" s="191" t="s">
        <v>2249</v>
      </c>
      <c r="L2363" s="17" t="s">
        <v>78</v>
      </c>
      <c r="M2363" s="13" t="s">
        <v>46</v>
      </c>
      <c r="N2363" s="13">
        <v>1</v>
      </c>
      <c r="O2363" s="13"/>
      <c r="P2363" s="39" t="str">
        <f t="shared" si="578"/>
        <v>MAIN UNIT</v>
      </c>
      <c r="Q2363" s="13" t="s">
        <v>47</v>
      </c>
      <c r="R2363" s="13" t="s">
        <v>48</v>
      </c>
      <c r="S2363" s="13" t="s">
        <v>39</v>
      </c>
      <c r="T2363" s="13" t="s">
        <v>2250</v>
      </c>
      <c r="U2363" s="13" t="s">
        <v>2251</v>
      </c>
      <c r="V2363" s="13" t="s">
        <v>66</v>
      </c>
      <c r="W2363" s="13" t="s">
        <v>50</v>
      </c>
      <c r="X2363" s="192">
        <v>990000</v>
      </c>
      <c r="Y2363" s="196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85">
        <f t="shared" si="581"/>
        <v>217077.0371681416</v>
      </c>
      <c r="AD2363" s="141">
        <v>0.22689999999999999</v>
      </c>
      <c r="AE2363" s="186">
        <f t="shared" si="582"/>
        <v>0</v>
      </c>
      <c r="AF2363" s="186" t="str">
        <f>IF(AND(COUNTIFS($J$18:J2363,J2363)=1,AE2363=1),1,"")</f>
        <v/>
      </c>
      <c r="AG2363" s="186">
        <f>IF(C2363="","",IF(AND(COUNTIFS($J$18:J2363,J2363)=1,C2363&lt;&gt;""),1,""))</f>
        <v>1</v>
      </c>
      <c r="AH2363" s="186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214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41</v>
      </c>
      <c r="B2364" s="179">
        <v>2022</v>
      </c>
      <c r="C2364" s="179">
        <v>4</v>
      </c>
      <c r="D2364" s="39" t="str">
        <f t="shared" si="576"/>
        <v>Q1</v>
      </c>
      <c r="E2364" s="13" t="s">
        <v>42</v>
      </c>
      <c r="F2364" s="179">
        <v>2023</v>
      </c>
      <c r="G2364" s="179">
        <v>8</v>
      </c>
      <c r="H2364" s="191"/>
      <c r="I2364" s="39" t="str">
        <f t="shared" si="577"/>
        <v>Q2</v>
      </c>
      <c r="J2364" s="191" t="s">
        <v>2248</v>
      </c>
      <c r="K2364" s="191" t="s">
        <v>2249</v>
      </c>
      <c r="L2364" s="17" t="s">
        <v>78</v>
      </c>
      <c r="M2364" s="13" t="s">
        <v>46</v>
      </c>
      <c r="N2364" s="13">
        <v>1</v>
      </c>
      <c r="O2364" s="13"/>
      <c r="P2364" s="39" t="str">
        <f t="shared" si="578"/>
        <v>MAIN UNIT</v>
      </c>
      <c r="Q2364" s="13" t="s">
        <v>47</v>
      </c>
      <c r="R2364" s="13" t="s">
        <v>48</v>
      </c>
      <c r="S2364" s="13" t="s">
        <v>39</v>
      </c>
      <c r="T2364" s="13" t="s">
        <v>2250</v>
      </c>
      <c r="U2364" s="13" t="s">
        <v>2251</v>
      </c>
      <c r="V2364" s="13" t="s">
        <v>66</v>
      </c>
      <c r="W2364" s="13" t="s">
        <v>50</v>
      </c>
      <c r="X2364" s="192">
        <v>990000</v>
      </c>
      <c r="Y2364" s="196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85">
        <f t="shared" si="581"/>
        <v>217077.0371681416</v>
      </c>
      <c r="AD2364" s="141">
        <v>0.22689999999999999</v>
      </c>
      <c r="AE2364" s="186">
        <f t="shared" si="582"/>
        <v>0</v>
      </c>
      <c r="AF2364" s="186" t="str">
        <f>IF(AND(COUNTIFS($J$18:J2364,J2364)=1,AE2364=1),1,"")</f>
        <v/>
      </c>
      <c r="AG2364" s="186" t="str">
        <f>IF(C2364="","",IF(AND(COUNTIFS($J$18:J2364,J2364)=1,C2364&lt;&gt;""),1,""))</f>
        <v/>
      </c>
      <c r="AH2364" s="186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214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41</v>
      </c>
      <c r="B2365" s="179">
        <v>2022</v>
      </c>
      <c r="C2365" s="179">
        <v>4</v>
      </c>
      <c r="D2365" s="39" t="str">
        <f t="shared" si="576"/>
        <v>Q1</v>
      </c>
      <c r="E2365" s="13" t="s">
        <v>42</v>
      </c>
      <c r="F2365" s="179">
        <v>2023</v>
      </c>
      <c r="G2365" s="179">
        <v>8</v>
      </c>
      <c r="H2365" s="191"/>
      <c r="I2365" s="39" t="str">
        <f t="shared" si="577"/>
        <v>Q2</v>
      </c>
      <c r="J2365" s="191" t="s">
        <v>2248</v>
      </c>
      <c r="K2365" s="191" t="s">
        <v>2249</v>
      </c>
      <c r="L2365" s="17" t="s">
        <v>78</v>
      </c>
      <c r="M2365" s="13" t="s">
        <v>46</v>
      </c>
      <c r="N2365" s="13">
        <v>1</v>
      </c>
      <c r="O2365" s="13"/>
      <c r="P2365" s="39" t="str">
        <f t="shared" si="578"/>
        <v>MAIN UNIT</v>
      </c>
      <c r="Q2365" s="13" t="s">
        <v>47</v>
      </c>
      <c r="R2365" s="13" t="s">
        <v>48</v>
      </c>
      <c r="S2365" s="13" t="s">
        <v>39</v>
      </c>
      <c r="T2365" s="13" t="s">
        <v>2250</v>
      </c>
      <c r="U2365" s="13" t="s">
        <v>2251</v>
      </c>
      <c r="V2365" s="13" t="s">
        <v>66</v>
      </c>
      <c r="W2365" s="13" t="s">
        <v>50</v>
      </c>
      <c r="X2365" s="192">
        <v>990000</v>
      </c>
      <c r="Y2365" s="196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85">
        <f t="shared" si="581"/>
        <v>217077.0371681416</v>
      </c>
      <c r="AD2365" s="141">
        <v>0.22689999999999999</v>
      </c>
      <c r="AE2365" s="186">
        <f t="shared" si="582"/>
        <v>0</v>
      </c>
      <c r="AF2365" s="186" t="str">
        <f>IF(AND(COUNTIFS($J$18:J2365,J2365)=1,AE2365=1),1,"")</f>
        <v/>
      </c>
      <c r="AG2365" s="186" t="str">
        <f>IF(C2365="","",IF(AND(COUNTIFS($J$18:J2365,J2365)=1,C2365&lt;&gt;""),1,""))</f>
        <v/>
      </c>
      <c r="AH2365" s="186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214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41</v>
      </c>
      <c r="B2366" s="179">
        <v>2022</v>
      </c>
      <c r="C2366" s="179">
        <v>4</v>
      </c>
      <c r="D2366" s="39" t="str">
        <f t="shared" si="576"/>
        <v>Q1</v>
      </c>
      <c r="E2366" s="13" t="s">
        <v>42</v>
      </c>
      <c r="F2366" s="179">
        <v>2023</v>
      </c>
      <c r="G2366" s="179">
        <v>8</v>
      </c>
      <c r="H2366" s="191"/>
      <c r="I2366" s="39" t="str">
        <f t="shared" si="577"/>
        <v>Q2</v>
      </c>
      <c r="J2366" s="191" t="s">
        <v>2248</v>
      </c>
      <c r="K2366" s="191" t="s">
        <v>2249</v>
      </c>
      <c r="L2366" s="17" t="s">
        <v>78</v>
      </c>
      <c r="M2366" s="13" t="s">
        <v>46</v>
      </c>
      <c r="N2366" s="13">
        <v>1</v>
      </c>
      <c r="O2366" s="13"/>
      <c r="P2366" s="39" t="str">
        <f t="shared" si="578"/>
        <v>MAIN UNIT</v>
      </c>
      <c r="Q2366" s="13" t="s">
        <v>47</v>
      </c>
      <c r="R2366" s="13" t="s">
        <v>48</v>
      </c>
      <c r="S2366" s="13" t="s">
        <v>39</v>
      </c>
      <c r="T2366" s="13" t="s">
        <v>2250</v>
      </c>
      <c r="U2366" s="13" t="s">
        <v>2251</v>
      </c>
      <c r="V2366" s="13" t="s">
        <v>66</v>
      </c>
      <c r="W2366" s="13" t="s">
        <v>50</v>
      </c>
      <c r="X2366" s="192">
        <v>990000</v>
      </c>
      <c r="Y2366" s="196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85">
        <f t="shared" si="581"/>
        <v>217077.0371681416</v>
      </c>
      <c r="AD2366" s="141">
        <v>0.22689999999999999</v>
      </c>
      <c r="AE2366" s="186">
        <f t="shared" si="582"/>
        <v>0</v>
      </c>
      <c r="AF2366" s="186" t="str">
        <f>IF(AND(COUNTIFS($J$18:J2366,J2366)=1,AE2366=1),1,"")</f>
        <v/>
      </c>
      <c r="AG2366" s="186" t="str">
        <f>IF(C2366="","",IF(AND(COUNTIFS($J$18:J2366,J2366)=1,C2366&lt;&gt;""),1,""))</f>
        <v/>
      </c>
      <c r="AH2366" s="186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214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41</v>
      </c>
      <c r="B2367" s="179">
        <v>2022</v>
      </c>
      <c r="C2367" s="179">
        <v>4</v>
      </c>
      <c r="D2367" s="39" t="str">
        <f t="shared" si="576"/>
        <v>Q1</v>
      </c>
      <c r="E2367" s="13" t="s">
        <v>42</v>
      </c>
      <c r="F2367" s="179">
        <v>2023</v>
      </c>
      <c r="G2367" s="179">
        <v>8</v>
      </c>
      <c r="H2367" s="191"/>
      <c r="I2367" s="39" t="str">
        <f t="shared" si="577"/>
        <v>Q2</v>
      </c>
      <c r="J2367" s="191" t="s">
        <v>2248</v>
      </c>
      <c r="K2367" s="191" t="s">
        <v>2249</v>
      </c>
      <c r="L2367" s="17" t="s">
        <v>78</v>
      </c>
      <c r="M2367" s="13" t="s">
        <v>46</v>
      </c>
      <c r="N2367" s="13">
        <v>1</v>
      </c>
      <c r="O2367" s="13"/>
      <c r="P2367" s="39" t="str">
        <f t="shared" si="578"/>
        <v>MAIN UNIT</v>
      </c>
      <c r="Q2367" s="13" t="s">
        <v>47</v>
      </c>
      <c r="R2367" s="13" t="s">
        <v>48</v>
      </c>
      <c r="S2367" s="13" t="s">
        <v>39</v>
      </c>
      <c r="T2367" s="13" t="s">
        <v>2250</v>
      </c>
      <c r="U2367" s="13" t="s">
        <v>2251</v>
      </c>
      <c r="V2367" s="13" t="s">
        <v>66</v>
      </c>
      <c r="W2367" s="13" t="s">
        <v>50</v>
      </c>
      <c r="X2367" s="192">
        <v>990000</v>
      </c>
      <c r="Y2367" s="196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85">
        <f t="shared" si="581"/>
        <v>217077.0371681416</v>
      </c>
      <c r="AD2367" s="141">
        <v>0.22689999999999999</v>
      </c>
      <c r="AE2367" s="186">
        <f t="shared" si="582"/>
        <v>0</v>
      </c>
      <c r="AF2367" s="186" t="str">
        <f>IF(AND(COUNTIFS($J$18:J2367,J2367)=1,AE2367=1),1,"")</f>
        <v/>
      </c>
      <c r="AG2367" s="186" t="str">
        <f>IF(C2367="","",IF(AND(COUNTIFS($J$18:J2367,J2367)=1,C2367&lt;&gt;""),1,""))</f>
        <v/>
      </c>
      <c r="AH2367" s="186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214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41</v>
      </c>
      <c r="B2368" s="179">
        <v>2022</v>
      </c>
      <c r="C2368" s="179">
        <v>4</v>
      </c>
      <c r="D2368" s="39" t="str">
        <f t="shared" si="576"/>
        <v>Q1</v>
      </c>
      <c r="E2368" s="13" t="s">
        <v>42</v>
      </c>
      <c r="F2368" s="179">
        <v>2023</v>
      </c>
      <c r="G2368" s="179">
        <v>8</v>
      </c>
      <c r="H2368" s="191"/>
      <c r="I2368" s="39" t="str">
        <f t="shared" si="577"/>
        <v>Q2</v>
      </c>
      <c r="J2368" s="191" t="s">
        <v>2248</v>
      </c>
      <c r="K2368" s="191" t="s">
        <v>2249</v>
      </c>
      <c r="L2368" s="17" t="s">
        <v>78</v>
      </c>
      <c r="M2368" s="13" t="s">
        <v>46</v>
      </c>
      <c r="N2368" s="13">
        <v>1</v>
      </c>
      <c r="O2368" s="13"/>
      <c r="P2368" s="39" t="str">
        <f t="shared" si="578"/>
        <v>MAIN UNIT</v>
      </c>
      <c r="Q2368" s="13" t="s">
        <v>47</v>
      </c>
      <c r="R2368" s="13" t="s">
        <v>48</v>
      </c>
      <c r="S2368" s="13" t="s">
        <v>39</v>
      </c>
      <c r="T2368" s="13" t="s">
        <v>2250</v>
      </c>
      <c r="U2368" s="13" t="s">
        <v>2251</v>
      </c>
      <c r="V2368" s="13" t="s">
        <v>66</v>
      </c>
      <c r="W2368" s="13" t="s">
        <v>50</v>
      </c>
      <c r="X2368" s="192">
        <v>990000</v>
      </c>
      <c r="Y2368" s="196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85">
        <f t="shared" si="581"/>
        <v>217077.0371681416</v>
      </c>
      <c r="AD2368" s="141">
        <v>0.22689999999999999</v>
      </c>
      <c r="AE2368" s="186">
        <f t="shared" si="582"/>
        <v>0</v>
      </c>
      <c r="AF2368" s="186" t="str">
        <f>IF(AND(COUNTIFS($J$18:J2368,J2368)=1,AE2368=1),1,"")</f>
        <v/>
      </c>
      <c r="AG2368" s="186" t="str">
        <f>IF(C2368="","",IF(AND(COUNTIFS($J$18:J2368,J2368)=1,C2368&lt;&gt;""),1,""))</f>
        <v/>
      </c>
      <c r="AH2368" s="186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214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41</v>
      </c>
      <c r="B2369" s="179">
        <v>2022</v>
      </c>
      <c r="C2369" s="179">
        <v>4</v>
      </c>
      <c r="D2369" s="39" t="str">
        <f t="shared" si="576"/>
        <v>Q1</v>
      </c>
      <c r="E2369" s="13" t="s">
        <v>42</v>
      </c>
      <c r="F2369" s="179">
        <v>2023</v>
      </c>
      <c r="G2369" s="179">
        <v>8</v>
      </c>
      <c r="H2369" s="191"/>
      <c r="I2369" s="39" t="str">
        <f t="shared" si="577"/>
        <v>Q2</v>
      </c>
      <c r="J2369" s="191" t="s">
        <v>2248</v>
      </c>
      <c r="K2369" s="191" t="s">
        <v>2249</v>
      </c>
      <c r="L2369" s="17" t="s">
        <v>54</v>
      </c>
      <c r="M2369" s="13" t="s">
        <v>46</v>
      </c>
      <c r="N2369" s="13">
        <v>1</v>
      </c>
      <c r="O2369" s="13"/>
      <c r="P2369" s="39" t="str">
        <f t="shared" si="578"/>
        <v>MAIN UNIT</v>
      </c>
      <c r="Q2369" s="13" t="s">
        <v>47</v>
      </c>
      <c r="R2369" s="13" t="s">
        <v>48</v>
      </c>
      <c r="S2369" s="13" t="s">
        <v>39</v>
      </c>
      <c r="T2369" s="13" t="s">
        <v>2250</v>
      </c>
      <c r="U2369" s="13" t="s">
        <v>2251</v>
      </c>
      <c r="V2369" s="13" t="s">
        <v>66</v>
      </c>
      <c r="W2369" s="13" t="s">
        <v>50</v>
      </c>
      <c r="X2369" s="192">
        <v>650000</v>
      </c>
      <c r="Y2369" s="196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85">
        <f t="shared" si="581"/>
        <v>142525.32743362835</v>
      </c>
      <c r="AD2369" s="141">
        <v>0.22689999999999999</v>
      </c>
      <c r="AE2369" s="186">
        <f t="shared" si="582"/>
        <v>0</v>
      </c>
      <c r="AF2369" s="186" t="str">
        <f>IF(AND(COUNTIFS($J$18:J2369,J2369)=1,AE2369=1),1,"")</f>
        <v/>
      </c>
      <c r="AG2369" s="186" t="str">
        <f>IF(C2369="","",IF(AND(COUNTIFS($J$18:J2369,J2369)=1,C2369&lt;&gt;""),1,""))</f>
        <v/>
      </c>
      <c r="AH2369" s="186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214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41</v>
      </c>
      <c r="B2370" s="179">
        <v>2022</v>
      </c>
      <c r="C2370" s="179">
        <v>4</v>
      </c>
      <c r="D2370" s="39" t="str">
        <f t="shared" si="576"/>
        <v>Q1</v>
      </c>
      <c r="E2370" s="13" t="s">
        <v>42</v>
      </c>
      <c r="F2370" s="179">
        <v>2023</v>
      </c>
      <c r="G2370" s="179">
        <v>8</v>
      </c>
      <c r="H2370" s="191"/>
      <c r="I2370" s="39" t="str">
        <f t="shared" si="577"/>
        <v>Q2</v>
      </c>
      <c r="J2370" s="191" t="s">
        <v>2248</v>
      </c>
      <c r="K2370" s="191" t="s">
        <v>2249</v>
      </c>
      <c r="L2370" s="17" t="s">
        <v>54</v>
      </c>
      <c r="M2370" s="13" t="s">
        <v>46</v>
      </c>
      <c r="N2370" s="13">
        <v>1</v>
      </c>
      <c r="O2370" s="13"/>
      <c r="P2370" s="39" t="str">
        <f t="shared" si="578"/>
        <v>MAIN UNIT</v>
      </c>
      <c r="Q2370" s="13" t="s">
        <v>47</v>
      </c>
      <c r="R2370" s="13" t="s">
        <v>48</v>
      </c>
      <c r="S2370" s="13" t="s">
        <v>39</v>
      </c>
      <c r="T2370" s="13" t="s">
        <v>2250</v>
      </c>
      <c r="U2370" s="13" t="s">
        <v>2251</v>
      </c>
      <c r="V2370" s="13" t="s">
        <v>66</v>
      </c>
      <c r="W2370" s="13" t="s">
        <v>50</v>
      </c>
      <c r="X2370" s="192">
        <v>650000</v>
      </c>
      <c r="Y2370" s="196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85">
        <f t="shared" si="581"/>
        <v>142525.32743362835</v>
      </c>
      <c r="AD2370" s="141">
        <v>0.22689999999999999</v>
      </c>
      <c r="AE2370" s="186">
        <f t="shared" si="582"/>
        <v>0</v>
      </c>
      <c r="AF2370" s="186" t="str">
        <f>IF(AND(COUNTIFS($J$18:J2370,J2370)=1,AE2370=1),1,"")</f>
        <v/>
      </c>
      <c r="AG2370" s="186" t="str">
        <f>IF(C2370="","",IF(AND(COUNTIFS($J$18:J2370,J2370)=1,C2370&lt;&gt;""),1,""))</f>
        <v/>
      </c>
      <c r="AH2370" s="186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214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41</v>
      </c>
      <c r="B2371" s="179">
        <v>2022</v>
      </c>
      <c r="C2371" s="179">
        <v>10</v>
      </c>
      <c r="D2371" s="39" t="str">
        <f t="shared" si="576"/>
        <v>Q3</v>
      </c>
      <c r="E2371" s="13" t="s">
        <v>42</v>
      </c>
      <c r="F2371" s="179">
        <v>2023</v>
      </c>
      <c r="G2371" s="179">
        <v>9</v>
      </c>
      <c r="H2371" s="191"/>
      <c r="I2371" s="39" t="str">
        <f t="shared" si="577"/>
        <v>Q2</v>
      </c>
      <c r="J2371" s="191" t="s">
        <v>2252</v>
      </c>
      <c r="K2371" s="191" t="s">
        <v>2253</v>
      </c>
      <c r="L2371" s="17" t="s">
        <v>78</v>
      </c>
      <c r="M2371" s="13" t="s">
        <v>46</v>
      </c>
      <c r="N2371" s="13">
        <v>1</v>
      </c>
      <c r="O2371" s="13"/>
      <c r="P2371" s="39" t="str">
        <f t="shared" si="578"/>
        <v>MAIN UNIT</v>
      </c>
      <c r="Q2371" s="13" t="s">
        <v>55</v>
      </c>
      <c r="R2371" s="13" t="s">
        <v>48</v>
      </c>
      <c r="S2371" s="13" t="s">
        <v>39</v>
      </c>
      <c r="T2371" s="13" t="s">
        <v>129</v>
      </c>
      <c r="U2371" s="13" t="s">
        <v>991</v>
      </c>
      <c r="V2371" s="13" t="s">
        <v>131</v>
      </c>
      <c r="W2371" s="13" t="s">
        <v>50</v>
      </c>
      <c r="X2371" s="192">
        <v>1020000</v>
      </c>
      <c r="Y2371" s="196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85">
        <f t="shared" si="581"/>
        <v>136199.51681415929</v>
      </c>
      <c r="AD2371" s="141">
        <v>0.1401</v>
      </c>
      <c r="AE2371" s="186">
        <f t="shared" si="582"/>
        <v>1</v>
      </c>
      <c r="AF2371" s="186">
        <f>IF(AND(COUNTIFS($J$18:J2371,J2371)=1,AE2371=1),1,"")</f>
        <v>1</v>
      </c>
      <c r="AG2371" s="186">
        <f>IF(C2371="","",IF(AND(COUNTIFS($J$18:J2371,J2371)=1,C2371&lt;&gt;""),1,""))</f>
        <v>1</v>
      </c>
      <c r="AH2371" s="186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214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42</v>
      </c>
      <c r="B2372" s="179">
        <v>2023</v>
      </c>
      <c r="C2372" s="179">
        <v>9</v>
      </c>
      <c r="D2372" s="39" t="str">
        <f t="shared" si="576"/>
        <v>Q2</v>
      </c>
      <c r="E2372" s="13" t="s">
        <v>42</v>
      </c>
      <c r="F2372" s="179">
        <v>2023</v>
      </c>
      <c r="G2372" s="179">
        <v>10</v>
      </c>
      <c r="H2372" s="191"/>
      <c r="I2372" s="39" t="str">
        <f t="shared" si="577"/>
        <v>Q3</v>
      </c>
      <c r="J2372" s="191" t="s">
        <v>2254</v>
      </c>
      <c r="K2372" s="191" t="s">
        <v>2255</v>
      </c>
      <c r="L2372" s="17" t="s">
        <v>2256</v>
      </c>
      <c r="M2372" s="13" t="s">
        <v>1967</v>
      </c>
      <c r="N2372" s="13">
        <v>1</v>
      </c>
      <c r="O2372" s="13"/>
      <c r="P2372" s="39" t="str">
        <f t="shared" si="578"/>
        <v>MAIN UNIT</v>
      </c>
      <c r="Q2372" s="13" t="s">
        <v>55</v>
      </c>
      <c r="R2372" s="13" t="s">
        <v>1968</v>
      </c>
      <c r="S2372" s="13" t="s">
        <v>37</v>
      </c>
      <c r="T2372" s="13" t="s">
        <v>64</v>
      </c>
      <c r="U2372" s="13" t="s">
        <v>57</v>
      </c>
      <c r="V2372" s="13" t="s">
        <v>1970</v>
      </c>
      <c r="W2372" s="13" t="s">
        <v>50</v>
      </c>
      <c r="X2372" s="192">
        <v>59605</v>
      </c>
      <c r="Y2372" s="196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85">
        <f t="shared" si="581"/>
        <v>10119.715800884956</v>
      </c>
      <c r="AD2372" s="141">
        <v>0.17929999999999999</v>
      </c>
      <c r="AE2372" s="186">
        <f t="shared" si="582"/>
        <v>1</v>
      </c>
      <c r="AF2372" s="186">
        <f>IF(AND(COUNTIFS($J$18:J2372,J2372)=1,AE2372=1),1,"")</f>
        <v>1</v>
      </c>
      <c r="AG2372" s="186">
        <f>IF(C2372="","",IF(AND(COUNTIFS($J$18:J2372,J2372)=1,C2372&lt;&gt;""),1,""))</f>
        <v>1</v>
      </c>
      <c r="AH2372" s="186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214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40</v>
      </c>
      <c r="B2373" s="179">
        <v>2022</v>
      </c>
      <c r="C2373" s="179">
        <v>1</v>
      </c>
      <c r="D2373" s="39" t="str">
        <f t="shared" si="576"/>
        <v>Q4</v>
      </c>
      <c r="E2373" s="13" t="s">
        <v>170</v>
      </c>
      <c r="F2373" s="13" t="s">
        <v>170</v>
      </c>
      <c r="G2373" s="179" t="s">
        <v>170</v>
      </c>
      <c r="H2373" s="191" t="s">
        <v>1531</v>
      </c>
      <c r="I2373" s="39" t="str">
        <f t="shared" si="577"/>
        <v>Cancel</v>
      </c>
      <c r="J2373" s="191" t="s">
        <v>2257</v>
      </c>
      <c r="K2373" s="191" t="s">
        <v>2258</v>
      </c>
      <c r="L2373" s="17" t="s">
        <v>271</v>
      </c>
      <c r="M2373" s="13" t="s">
        <v>46</v>
      </c>
      <c r="N2373" s="13">
        <v>1</v>
      </c>
      <c r="O2373" s="13"/>
      <c r="P2373" s="39" t="str">
        <f t="shared" si="578"/>
        <v>MAIN UNIT</v>
      </c>
      <c r="Q2373" s="13" t="s">
        <v>55</v>
      </c>
      <c r="R2373" s="13" t="s">
        <v>48</v>
      </c>
      <c r="S2373" s="13" t="s">
        <v>36</v>
      </c>
      <c r="T2373" s="13" t="s">
        <v>64</v>
      </c>
      <c r="U2373" s="13" t="s">
        <v>65</v>
      </c>
      <c r="V2373" s="13" t="s">
        <v>1798</v>
      </c>
      <c r="W2373" s="13" t="s">
        <v>50</v>
      </c>
      <c r="X2373" s="192">
        <v>1300000</v>
      </c>
      <c r="Y2373" s="196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85">
        <f t="shared" si="581"/>
        <v>162212.38938053098</v>
      </c>
      <c r="AD2373" s="141">
        <v>0.12</v>
      </c>
      <c r="AE2373" s="186">
        <f t="shared" si="582"/>
        <v>1</v>
      </c>
      <c r="AF2373" s="186">
        <f>IF(AND(COUNTIFS($J$18:J2373,J2373)=1,AE2373=1),1,"")</f>
        <v>1</v>
      </c>
      <c r="AG2373" s="186">
        <f>IF(C2373="","",IF(AND(COUNTIFS($J$18:J2373,J2373)=1,C2373&lt;&gt;""),1,""))</f>
        <v>1</v>
      </c>
      <c r="AH2373" s="186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214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40</v>
      </c>
      <c r="B2374" s="179">
        <v>2022</v>
      </c>
      <c r="C2374" s="179">
        <v>1</v>
      </c>
      <c r="D2374" s="39" t="str">
        <f t="shared" si="576"/>
        <v>Q4</v>
      </c>
      <c r="E2374" s="13" t="s">
        <v>170</v>
      </c>
      <c r="F2374" s="13" t="s">
        <v>170</v>
      </c>
      <c r="G2374" s="179" t="s">
        <v>170</v>
      </c>
      <c r="H2374" s="191" t="s">
        <v>1531</v>
      </c>
      <c r="I2374" s="39" t="str">
        <f t="shared" si="577"/>
        <v>Cancel</v>
      </c>
      <c r="J2374" s="191" t="s">
        <v>2257</v>
      </c>
      <c r="K2374" s="191" t="s">
        <v>2258</v>
      </c>
      <c r="L2374" s="17" t="s">
        <v>271</v>
      </c>
      <c r="M2374" s="13" t="s">
        <v>46</v>
      </c>
      <c r="N2374" s="13">
        <v>1</v>
      </c>
      <c r="O2374" s="13"/>
      <c r="P2374" s="39" t="str">
        <f t="shared" si="578"/>
        <v>MAIN UNIT</v>
      </c>
      <c r="Q2374" s="13" t="s">
        <v>55</v>
      </c>
      <c r="R2374" s="13" t="s">
        <v>48</v>
      </c>
      <c r="S2374" s="13" t="s">
        <v>36</v>
      </c>
      <c r="T2374" s="13" t="s">
        <v>64</v>
      </c>
      <c r="U2374" s="13" t="s">
        <v>65</v>
      </c>
      <c r="V2374" s="13" t="s">
        <v>1798</v>
      </c>
      <c r="W2374" s="13" t="s">
        <v>50</v>
      </c>
      <c r="X2374" s="192">
        <v>1300000</v>
      </c>
      <c r="Y2374" s="196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85">
        <f t="shared" si="581"/>
        <v>162212.38938053098</v>
      </c>
      <c r="AD2374" s="141">
        <v>0.12</v>
      </c>
      <c r="AE2374" s="186">
        <f t="shared" si="582"/>
        <v>1</v>
      </c>
      <c r="AF2374" s="186" t="str">
        <f>IF(AND(COUNTIFS($J$18:J2374,J2374)=1,AE2374=1),1,"")</f>
        <v/>
      </c>
      <c r="AG2374" s="186" t="str">
        <f>IF(C2374="","",IF(AND(COUNTIFS($J$18:J2374,J2374)=1,C2374&lt;&gt;""),1,""))</f>
        <v/>
      </c>
      <c r="AH2374" s="186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214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40</v>
      </c>
      <c r="B2375" s="179">
        <v>2022</v>
      </c>
      <c r="C2375" s="179">
        <v>1</v>
      </c>
      <c r="D2375" s="39" t="str">
        <f t="shared" si="576"/>
        <v>Q4</v>
      </c>
      <c r="E2375" s="13" t="s">
        <v>170</v>
      </c>
      <c r="F2375" s="13" t="s">
        <v>170</v>
      </c>
      <c r="G2375" s="179" t="s">
        <v>1530</v>
      </c>
      <c r="H2375" s="191"/>
      <c r="I2375" s="39" t="str">
        <f t="shared" si="577"/>
        <v>Cancel</v>
      </c>
      <c r="J2375" s="191" t="s">
        <v>2259</v>
      </c>
      <c r="K2375" s="191" t="s">
        <v>2260</v>
      </c>
      <c r="L2375" s="17" t="s">
        <v>54</v>
      </c>
      <c r="M2375" s="13" t="s">
        <v>46</v>
      </c>
      <c r="N2375" s="13">
        <v>1</v>
      </c>
      <c r="O2375" s="13"/>
      <c r="P2375" s="39" t="str">
        <f t="shared" si="578"/>
        <v>MAIN UNIT</v>
      </c>
      <c r="Q2375" s="13" t="s">
        <v>47</v>
      </c>
      <c r="R2375" s="13" t="s">
        <v>48</v>
      </c>
      <c r="S2375" s="13" t="s">
        <v>38</v>
      </c>
      <c r="T2375" s="13" t="s">
        <v>135</v>
      </c>
      <c r="U2375" s="13" t="s">
        <v>136</v>
      </c>
      <c r="V2375" s="13" t="s">
        <v>471</v>
      </c>
      <c r="W2375" s="13" t="s">
        <v>50</v>
      </c>
      <c r="X2375" s="192">
        <v>541700</v>
      </c>
      <c r="Y2375" s="196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85">
        <f t="shared" si="581"/>
        <v>63565.85840707965</v>
      </c>
      <c r="AD2375" s="141">
        <v>0.12</v>
      </c>
      <c r="AE2375" s="186">
        <f t="shared" si="582"/>
        <v>0</v>
      </c>
      <c r="AF2375" s="186" t="str">
        <f>IF(AND(COUNTIFS($J$18:J2375,J2375)=1,AE2375=1),1,"")</f>
        <v/>
      </c>
      <c r="AG2375" s="186">
        <f>IF(C2375="","",IF(AND(COUNTIFS($J$18:J2375,J2375)=1,C2375&lt;&gt;""),1,""))</f>
        <v>1</v>
      </c>
      <c r="AH2375" s="186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214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40</v>
      </c>
      <c r="B2376" s="179">
        <v>2022</v>
      </c>
      <c r="C2376" s="179">
        <v>2</v>
      </c>
      <c r="D2376" s="39" t="str">
        <f t="shared" si="576"/>
        <v>Q4</v>
      </c>
      <c r="E2376" s="13" t="s">
        <v>170</v>
      </c>
      <c r="F2376" s="13" t="s">
        <v>170</v>
      </c>
      <c r="G2376" s="179" t="s">
        <v>170</v>
      </c>
      <c r="H2376" s="191" t="s">
        <v>2261</v>
      </c>
      <c r="I2376" s="39" t="str">
        <f t="shared" si="577"/>
        <v>Cancel</v>
      </c>
      <c r="J2376" s="191" t="s">
        <v>2262</v>
      </c>
      <c r="K2376" s="191" t="s">
        <v>1190</v>
      </c>
      <c r="L2376" s="17" t="s">
        <v>271</v>
      </c>
      <c r="M2376" s="13" t="s">
        <v>46</v>
      </c>
      <c r="N2376" s="13">
        <v>1</v>
      </c>
      <c r="O2376" s="13"/>
      <c r="P2376" s="39" t="str">
        <f t="shared" si="578"/>
        <v>MAIN UNIT</v>
      </c>
      <c r="Q2376" s="13" t="s">
        <v>47</v>
      </c>
      <c r="R2376" s="13" t="s">
        <v>48</v>
      </c>
      <c r="S2376" s="13" t="s">
        <v>36</v>
      </c>
      <c r="T2376" s="13" t="s">
        <v>64</v>
      </c>
      <c r="U2376" s="13" t="s">
        <v>65</v>
      </c>
      <c r="V2376" s="13" t="s">
        <v>622</v>
      </c>
      <c r="W2376" s="13" t="s">
        <v>50</v>
      </c>
      <c r="X2376" s="192">
        <v>1300000</v>
      </c>
      <c r="Y2376" s="196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85">
        <f t="shared" si="581"/>
        <v>162212.38938053098</v>
      </c>
      <c r="AD2376" s="141">
        <v>0.12</v>
      </c>
      <c r="AE2376" s="186">
        <f t="shared" si="582"/>
        <v>0</v>
      </c>
      <c r="AF2376" s="186" t="str">
        <f>IF(AND(COUNTIFS($J$18:J2376,J2376)=1,AE2376=1),1,"")</f>
        <v/>
      </c>
      <c r="AG2376" s="186">
        <f>IF(C2376="","",IF(AND(COUNTIFS($J$18:J2376,J2376)=1,C2376&lt;&gt;""),1,""))</f>
        <v>1</v>
      </c>
      <c r="AH2376" s="186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2263</v>
      </c>
      <c r="AP2376" s="28" t="str">
        <f t="shared" si="586"/>
        <v>CancelCancel</v>
      </c>
      <c r="AQ2376" s="28" t="str">
        <f t="shared" si="587"/>
        <v>CancelCancelRMB</v>
      </c>
      <c r="AR2376" s="214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40</v>
      </c>
      <c r="B2377" s="179">
        <v>2022</v>
      </c>
      <c r="C2377" s="179">
        <v>3</v>
      </c>
      <c r="D2377" s="39" t="str">
        <f t="shared" si="576"/>
        <v>Q4</v>
      </c>
      <c r="E2377" s="13" t="s">
        <v>170</v>
      </c>
      <c r="F2377" s="13" t="s">
        <v>170</v>
      </c>
      <c r="G2377" s="179" t="s">
        <v>170</v>
      </c>
      <c r="H2377" s="191"/>
      <c r="I2377" s="39" t="str">
        <f t="shared" si="577"/>
        <v>Cancel</v>
      </c>
      <c r="J2377" s="191" t="s">
        <v>2264</v>
      </c>
      <c r="K2377" s="191" t="s">
        <v>2265</v>
      </c>
      <c r="L2377" s="17" t="s">
        <v>54</v>
      </c>
      <c r="M2377" s="13" t="s">
        <v>46</v>
      </c>
      <c r="N2377" s="13">
        <v>1</v>
      </c>
      <c r="O2377" s="13"/>
      <c r="P2377" s="39" t="str">
        <f t="shared" si="578"/>
        <v>MAIN UNIT</v>
      </c>
      <c r="Q2377" s="13" t="s">
        <v>55</v>
      </c>
      <c r="R2377" s="13" t="s">
        <v>48</v>
      </c>
      <c r="S2377" s="13" t="s">
        <v>36</v>
      </c>
      <c r="T2377" s="13" t="s">
        <v>64</v>
      </c>
      <c r="U2377" s="13" t="s">
        <v>65</v>
      </c>
      <c r="V2377" s="13" t="s">
        <v>1626</v>
      </c>
      <c r="W2377" s="13" t="s">
        <v>50</v>
      </c>
      <c r="X2377" s="192">
        <v>660000</v>
      </c>
      <c r="Y2377" s="196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85">
        <f t="shared" si="581"/>
        <v>82353.982300884963</v>
      </c>
      <c r="AD2377" s="141">
        <v>0.12</v>
      </c>
      <c r="AE2377" s="186">
        <f t="shared" si="582"/>
        <v>1</v>
      </c>
      <c r="AF2377" s="186">
        <f>IF(AND(COUNTIFS($J$18:J2377,J2377)=1,AE2377=1),1,"")</f>
        <v>1</v>
      </c>
      <c r="AG2377" s="186">
        <f>IF(C2377="","",IF(AND(COUNTIFS($J$18:J2377,J2377)=1,C2377&lt;&gt;""),1,""))</f>
        <v>1</v>
      </c>
      <c r="AH2377" s="186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214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40</v>
      </c>
      <c r="B2378" s="179">
        <v>2022</v>
      </c>
      <c r="C2378" s="179">
        <v>3</v>
      </c>
      <c r="D2378" s="39" t="str">
        <f t="shared" si="576"/>
        <v>Q4</v>
      </c>
      <c r="E2378" s="13" t="s">
        <v>170</v>
      </c>
      <c r="F2378" s="13" t="s">
        <v>170</v>
      </c>
      <c r="G2378" s="179" t="s">
        <v>170</v>
      </c>
      <c r="H2378" s="191" t="s">
        <v>1531</v>
      </c>
      <c r="I2378" s="39" t="str">
        <f t="shared" si="577"/>
        <v>Cancel</v>
      </c>
      <c r="J2378" s="191" t="s">
        <v>2266</v>
      </c>
      <c r="K2378" s="191" t="s">
        <v>1309</v>
      </c>
      <c r="L2378" s="17" t="s">
        <v>271</v>
      </c>
      <c r="M2378" s="13" t="s">
        <v>46</v>
      </c>
      <c r="N2378" s="13">
        <v>1</v>
      </c>
      <c r="O2378" s="13"/>
      <c r="P2378" s="39" t="str">
        <f t="shared" si="578"/>
        <v>MAIN UNIT</v>
      </c>
      <c r="Q2378" s="13" t="s">
        <v>47</v>
      </c>
      <c r="R2378" s="13" t="s">
        <v>48</v>
      </c>
      <c r="S2378" s="13" t="s">
        <v>36</v>
      </c>
      <c r="T2378" s="13" t="s">
        <v>64</v>
      </c>
      <c r="U2378" s="13" t="s">
        <v>65</v>
      </c>
      <c r="V2378" s="13" t="s">
        <v>66</v>
      </c>
      <c r="W2378" s="13" t="s">
        <v>50</v>
      </c>
      <c r="X2378" s="192">
        <v>1290000</v>
      </c>
      <c r="Y2378" s="196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85">
        <f t="shared" si="581"/>
        <v>160964.6017699115</v>
      </c>
      <c r="AD2378" s="141">
        <v>0.12</v>
      </c>
      <c r="AE2378" s="186">
        <f t="shared" si="582"/>
        <v>0</v>
      </c>
      <c r="AF2378" s="186" t="str">
        <f>IF(AND(COUNTIFS($J$18:J2378,J2378)=1,AE2378=1),1,"")</f>
        <v/>
      </c>
      <c r="AG2378" s="186">
        <f>IF(C2378="","",IF(AND(COUNTIFS($J$18:J2378,J2378)=1,C2378&lt;&gt;""),1,""))</f>
        <v>1</v>
      </c>
      <c r="AH2378" s="186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214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40</v>
      </c>
      <c r="B2379" s="179">
        <v>2022</v>
      </c>
      <c r="C2379" s="179">
        <v>3</v>
      </c>
      <c r="D2379" s="39" t="str">
        <f t="shared" si="576"/>
        <v>Q4</v>
      </c>
      <c r="E2379" s="13" t="s">
        <v>170</v>
      </c>
      <c r="F2379" s="13" t="s">
        <v>170</v>
      </c>
      <c r="G2379" s="179" t="s">
        <v>170</v>
      </c>
      <c r="H2379" s="191"/>
      <c r="I2379" s="39" t="str">
        <f t="shared" si="577"/>
        <v>Cancel</v>
      </c>
      <c r="J2379" s="191" t="s">
        <v>2267</v>
      </c>
      <c r="K2379" s="191" t="s">
        <v>1309</v>
      </c>
      <c r="L2379" s="17" t="s">
        <v>271</v>
      </c>
      <c r="M2379" s="13" t="s">
        <v>46</v>
      </c>
      <c r="N2379" s="13">
        <v>1</v>
      </c>
      <c r="O2379" s="13"/>
      <c r="P2379" s="39" t="str">
        <f t="shared" si="578"/>
        <v>MAIN UNIT</v>
      </c>
      <c r="Q2379" s="13" t="s">
        <v>47</v>
      </c>
      <c r="R2379" s="13" t="s">
        <v>48</v>
      </c>
      <c r="S2379" s="13" t="s">
        <v>36</v>
      </c>
      <c r="T2379" s="13" t="s">
        <v>64</v>
      </c>
      <c r="U2379" s="13" t="s">
        <v>65</v>
      </c>
      <c r="V2379" s="13" t="s">
        <v>66</v>
      </c>
      <c r="W2379" s="13" t="s">
        <v>95</v>
      </c>
      <c r="X2379" s="192">
        <v>20800000</v>
      </c>
      <c r="Y2379" s="196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85">
        <f t="shared" si="581"/>
        <v>156000</v>
      </c>
      <c r="AD2379" s="141">
        <v>0.12</v>
      </c>
      <c r="AE2379" s="186">
        <f t="shared" si="582"/>
        <v>0</v>
      </c>
      <c r="AF2379" s="186" t="str">
        <f>IF(AND(COUNTIFS($J$18:J2379,J2379)=1,AE2379=1),1,"")</f>
        <v/>
      </c>
      <c r="AG2379" s="186">
        <f>IF(C2379="","",IF(AND(COUNTIFS($J$18:J2379,J2379)=1,C2379&lt;&gt;""),1,""))</f>
        <v>1</v>
      </c>
      <c r="AH2379" s="186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214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40</v>
      </c>
      <c r="B2380" s="179">
        <v>2022</v>
      </c>
      <c r="C2380" s="179">
        <v>3</v>
      </c>
      <c r="D2380" s="39" t="str">
        <f t="shared" si="576"/>
        <v>Q4</v>
      </c>
      <c r="E2380" s="13" t="s">
        <v>170</v>
      </c>
      <c r="F2380" s="13" t="s">
        <v>170</v>
      </c>
      <c r="G2380" s="179" t="s">
        <v>170</v>
      </c>
      <c r="H2380" s="191"/>
      <c r="I2380" s="39" t="str">
        <f t="shared" si="577"/>
        <v>Cancel</v>
      </c>
      <c r="J2380" s="191" t="s">
        <v>2267</v>
      </c>
      <c r="K2380" s="191" t="s">
        <v>1309</v>
      </c>
      <c r="L2380" s="17" t="s">
        <v>271</v>
      </c>
      <c r="M2380" s="13" t="s">
        <v>46</v>
      </c>
      <c r="N2380" s="13">
        <v>1</v>
      </c>
      <c r="O2380" s="13"/>
      <c r="P2380" s="39" t="str">
        <f t="shared" si="578"/>
        <v>MAIN UNIT</v>
      </c>
      <c r="Q2380" s="13" t="s">
        <v>47</v>
      </c>
      <c r="R2380" s="13" t="s">
        <v>48</v>
      </c>
      <c r="S2380" s="13" t="s">
        <v>36</v>
      </c>
      <c r="T2380" s="13" t="s">
        <v>64</v>
      </c>
      <c r="U2380" s="13" t="s">
        <v>65</v>
      </c>
      <c r="V2380" s="13" t="s">
        <v>66</v>
      </c>
      <c r="W2380" s="13" t="s">
        <v>95</v>
      </c>
      <c r="X2380" s="192">
        <v>20800000</v>
      </c>
      <c r="Y2380" s="196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85">
        <f t="shared" si="581"/>
        <v>156000</v>
      </c>
      <c r="AD2380" s="141">
        <v>0.12</v>
      </c>
      <c r="AE2380" s="186">
        <f t="shared" si="582"/>
        <v>0</v>
      </c>
      <c r="AF2380" s="186" t="str">
        <f>IF(AND(COUNTIFS($J$18:J2380,J2380)=1,AE2380=1),1,"")</f>
        <v/>
      </c>
      <c r="AG2380" s="186" t="str">
        <f>IF(C2380="","",IF(AND(COUNTIFS($J$18:J2380,J2380)=1,C2380&lt;&gt;""),1,""))</f>
        <v/>
      </c>
      <c r="AH2380" s="186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214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40</v>
      </c>
      <c r="B2381" s="179">
        <v>2022</v>
      </c>
      <c r="C2381" s="179">
        <v>3</v>
      </c>
      <c r="D2381" s="39" t="str">
        <f t="shared" si="576"/>
        <v>Q4</v>
      </c>
      <c r="E2381" s="13" t="s">
        <v>170</v>
      </c>
      <c r="F2381" s="13" t="s">
        <v>170</v>
      </c>
      <c r="G2381" s="179" t="s">
        <v>170</v>
      </c>
      <c r="H2381" s="191"/>
      <c r="I2381" s="39" t="str">
        <f t="shared" si="577"/>
        <v>Cancel</v>
      </c>
      <c r="J2381" s="191" t="s">
        <v>2267</v>
      </c>
      <c r="K2381" s="191" t="s">
        <v>1309</v>
      </c>
      <c r="L2381" s="17" t="s">
        <v>271</v>
      </c>
      <c r="M2381" s="13" t="s">
        <v>46</v>
      </c>
      <c r="N2381" s="13">
        <v>1</v>
      </c>
      <c r="O2381" s="13"/>
      <c r="P2381" s="39" t="str">
        <f t="shared" si="578"/>
        <v>MAIN UNIT</v>
      </c>
      <c r="Q2381" s="13" t="s">
        <v>47</v>
      </c>
      <c r="R2381" s="13" t="s">
        <v>48</v>
      </c>
      <c r="S2381" s="13" t="s">
        <v>36</v>
      </c>
      <c r="T2381" s="13" t="s">
        <v>64</v>
      </c>
      <c r="U2381" s="13" t="s">
        <v>65</v>
      </c>
      <c r="V2381" s="13" t="s">
        <v>66</v>
      </c>
      <c r="W2381" s="13" t="s">
        <v>95</v>
      </c>
      <c r="X2381" s="192">
        <v>20800000</v>
      </c>
      <c r="Y2381" s="196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85">
        <f t="shared" si="581"/>
        <v>156000</v>
      </c>
      <c r="AD2381" s="141">
        <v>0.12</v>
      </c>
      <c r="AE2381" s="186">
        <f t="shared" si="582"/>
        <v>0</v>
      </c>
      <c r="AF2381" s="186" t="str">
        <f>IF(AND(COUNTIFS($J$18:J2381,J2381)=1,AE2381=1),1,"")</f>
        <v/>
      </c>
      <c r="AG2381" s="186" t="str">
        <f>IF(C2381="","",IF(AND(COUNTIFS($J$18:J2381,J2381)=1,C2381&lt;&gt;""),1,""))</f>
        <v/>
      </c>
      <c r="AH2381" s="186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214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40</v>
      </c>
      <c r="B2382" s="179">
        <v>2022</v>
      </c>
      <c r="C2382" s="179">
        <v>3</v>
      </c>
      <c r="D2382" s="39" t="str">
        <f t="shared" si="576"/>
        <v>Q4</v>
      </c>
      <c r="E2382" s="13" t="s">
        <v>170</v>
      </c>
      <c r="F2382" s="13" t="s">
        <v>170</v>
      </c>
      <c r="G2382" s="179" t="s">
        <v>170</v>
      </c>
      <c r="H2382" s="191"/>
      <c r="I2382" s="39" t="str">
        <f t="shared" si="577"/>
        <v>Cancel</v>
      </c>
      <c r="J2382" s="191" t="s">
        <v>2267</v>
      </c>
      <c r="K2382" s="191" t="s">
        <v>1309</v>
      </c>
      <c r="L2382" s="17" t="s">
        <v>271</v>
      </c>
      <c r="M2382" s="13" t="s">
        <v>46</v>
      </c>
      <c r="N2382" s="13">
        <v>1</v>
      </c>
      <c r="O2382" s="13"/>
      <c r="P2382" s="39" t="str">
        <f t="shared" si="578"/>
        <v>MAIN UNIT</v>
      </c>
      <c r="Q2382" s="13" t="s">
        <v>47</v>
      </c>
      <c r="R2382" s="13" t="s">
        <v>48</v>
      </c>
      <c r="S2382" s="13" t="s">
        <v>36</v>
      </c>
      <c r="T2382" s="13" t="s">
        <v>64</v>
      </c>
      <c r="U2382" s="13" t="s">
        <v>65</v>
      </c>
      <c r="V2382" s="13" t="s">
        <v>66</v>
      </c>
      <c r="W2382" s="13" t="s">
        <v>95</v>
      </c>
      <c r="X2382" s="192">
        <v>20800000</v>
      </c>
      <c r="Y2382" s="196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85">
        <f t="shared" si="581"/>
        <v>156000</v>
      </c>
      <c r="AD2382" s="141">
        <v>0.12</v>
      </c>
      <c r="AE2382" s="186">
        <f t="shared" si="582"/>
        <v>0</v>
      </c>
      <c r="AF2382" s="186" t="str">
        <f>IF(AND(COUNTIFS($J$18:J2382,J2382)=1,AE2382=1),1,"")</f>
        <v/>
      </c>
      <c r="AG2382" s="186" t="str">
        <f>IF(C2382="","",IF(AND(COUNTIFS($J$18:J2382,J2382)=1,C2382&lt;&gt;""),1,""))</f>
        <v/>
      </c>
      <c r="AH2382" s="186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214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40</v>
      </c>
      <c r="B2383" s="179">
        <v>2022</v>
      </c>
      <c r="C2383" s="179">
        <v>3</v>
      </c>
      <c r="D2383" s="39" t="str">
        <f t="shared" si="576"/>
        <v>Q4</v>
      </c>
      <c r="E2383" s="13" t="s">
        <v>170</v>
      </c>
      <c r="F2383" s="13" t="s">
        <v>170</v>
      </c>
      <c r="G2383" s="179" t="s">
        <v>170</v>
      </c>
      <c r="H2383" s="191"/>
      <c r="I2383" s="39" t="str">
        <f t="shared" si="577"/>
        <v>Cancel</v>
      </c>
      <c r="J2383" s="191" t="s">
        <v>2268</v>
      </c>
      <c r="K2383" s="191" t="s">
        <v>1450</v>
      </c>
      <c r="L2383" s="17" t="s">
        <v>54</v>
      </c>
      <c r="M2383" s="13" t="s">
        <v>46</v>
      </c>
      <c r="N2383" s="13">
        <v>1</v>
      </c>
      <c r="O2383" s="13"/>
      <c r="P2383" s="39" t="str">
        <f t="shared" si="578"/>
        <v>MAIN UNIT</v>
      </c>
      <c r="Q2383" s="13" t="s">
        <v>47</v>
      </c>
      <c r="R2383" s="13" t="s">
        <v>48</v>
      </c>
      <c r="S2383" s="13" t="s">
        <v>36</v>
      </c>
      <c r="T2383" s="13" t="s">
        <v>64</v>
      </c>
      <c r="U2383" s="13" t="s">
        <v>65</v>
      </c>
      <c r="V2383" s="13" t="s">
        <v>288</v>
      </c>
      <c r="W2383" s="13" t="s">
        <v>50</v>
      </c>
      <c r="X2383" s="192">
        <v>490000</v>
      </c>
      <c r="Y2383" s="196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85">
        <f t="shared" si="581"/>
        <v>63483.185840707971</v>
      </c>
      <c r="AD2383" s="141">
        <v>0.12</v>
      </c>
      <c r="AE2383" s="186">
        <f t="shared" si="582"/>
        <v>0</v>
      </c>
      <c r="AF2383" s="186" t="str">
        <f>IF(AND(COUNTIFS($J$18:J2383,J2383)=1,AE2383=1),1,"")</f>
        <v/>
      </c>
      <c r="AG2383" s="186">
        <f>IF(C2383="","",IF(AND(COUNTIFS($J$18:J2383,J2383)=1,C2383&lt;&gt;""),1,""))</f>
        <v>1</v>
      </c>
      <c r="AH2383" s="186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214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40</v>
      </c>
      <c r="B2384" s="179">
        <v>2022</v>
      </c>
      <c r="C2384" s="179">
        <v>3</v>
      </c>
      <c r="D2384" s="39" t="str">
        <f t="shared" si="576"/>
        <v>Q4</v>
      </c>
      <c r="E2384" s="13" t="s">
        <v>170</v>
      </c>
      <c r="F2384" s="13" t="s">
        <v>170</v>
      </c>
      <c r="G2384" s="179" t="s">
        <v>170</v>
      </c>
      <c r="H2384" s="191"/>
      <c r="I2384" s="39" t="str">
        <f t="shared" si="577"/>
        <v>Cancel</v>
      </c>
      <c r="J2384" s="191" t="s">
        <v>2268</v>
      </c>
      <c r="K2384" s="191" t="s">
        <v>1450</v>
      </c>
      <c r="L2384" s="17" t="s">
        <v>78</v>
      </c>
      <c r="M2384" s="13" t="s">
        <v>46</v>
      </c>
      <c r="N2384" s="13">
        <v>1</v>
      </c>
      <c r="O2384" s="13"/>
      <c r="P2384" s="39" t="str">
        <f t="shared" si="578"/>
        <v>MAIN UNIT</v>
      </c>
      <c r="Q2384" s="13" t="s">
        <v>47</v>
      </c>
      <c r="R2384" s="13" t="s">
        <v>48</v>
      </c>
      <c r="S2384" s="13" t="s">
        <v>36</v>
      </c>
      <c r="T2384" s="13" t="s">
        <v>64</v>
      </c>
      <c r="U2384" s="13" t="s">
        <v>65</v>
      </c>
      <c r="V2384" s="13" t="s">
        <v>288</v>
      </c>
      <c r="W2384" s="13" t="s">
        <v>50</v>
      </c>
      <c r="X2384" s="192">
        <v>803285</v>
      </c>
      <c r="Y2384" s="196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85">
        <f t="shared" si="581"/>
        <v>104071.61415929203</v>
      </c>
      <c r="AD2384" s="141">
        <v>0.12</v>
      </c>
      <c r="AE2384" s="186">
        <f t="shared" si="582"/>
        <v>0</v>
      </c>
      <c r="AF2384" s="186" t="str">
        <f>IF(AND(COUNTIFS($J$18:J2384,J2384)=1,AE2384=1),1,"")</f>
        <v/>
      </c>
      <c r="AG2384" s="186" t="str">
        <f>IF(C2384="","",IF(AND(COUNTIFS($J$18:J2384,J2384)=1,C2384&lt;&gt;""),1,""))</f>
        <v/>
      </c>
      <c r="AH2384" s="186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214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41</v>
      </c>
      <c r="B2385" s="179">
        <v>2022</v>
      </c>
      <c r="C2385" s="179">
        <v>4</v>
      </c>
      <c r="D2385" s="39" t="str">
        <f t="shared" si="576"/>
        <v>Q1</v>
      </c>
      <c r="E2385" s="13" t="s">
        <v>170</v>
      </c>
      <c r="F2385" s="13" t="s">
        <v>170</v>
      </c>
      <c r="G2385" s="179" t="s">
        <v>170</v>
      </c>
      <c r="H2385" s="191"/>
      <c r="I2385" s="39" t="str">
        <f t="shared" si="577"/>
        <v>Cancel</v>
      </c>
      <c r="J2385" s="191" t="s">
        <v>2269</v>
      </c>
      <c r="K2385" s="191" t="s">
        <v>1240</v>
      </c>
      <c r="L2385" s="17" t="s">
        <v>78</v>
      </c>
      <c r="M2385" s="13" t="s">
        <v>46</v>
      </c>
      <c r="N2385" s="13">
        <v>1</v>
      </c>
      <c r="O2385" s="13"/>
      <c r="P2385" s="39" t="str">
        <f t="shared" si="578"/>
        <v>MAIN UNIT</v>
      </c>
      <c r="Q2385" s="13" t="s">
        <v>47</v>
      </c>
      <c r="R2385" s="13" t="s">
        <v>48</v>
      </c>
      <c r="S2385" s="13" t="s">
        <v>36</v>
      </c>
      <c r="T2385" s="13" t="s">
        <v>64</v>
      </c>
      <c r="U2385" s="13" t="s">
        <v>65</v>
      </c>
      <c r="V2385" s="13" t="s">
        <v>66</v>
      </c>
      <c r="W2385" s="13" t="s">
        <v>95</v>
      </c>
      <c r="X2385" s="192">
        <v>11920000</v>
      </c>
      <c r="Y2385" s="196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85">
        <f t="shared" si="581"/>
        <v>83964.479999999996</v>
      </c>
      <c r="AD2385" s="141">
        <v>0.12</v>
      </c>
      <c r="AE2385" s="186">
        <f t="shared" si="582"/>
        <v>0</v>
      </c>
      <c r="AF2385" s="186" t="str">
        <f>IF(AND(COUNTIFS($J$18:J2385,J2385)=1,AE2385=1),1,"")</f>
        <v/>
      </c>
      <c r="AG2385" s="186">
        <f>IF(C2385="","",IF(AND(COUNTIFS($J$18:J2385,J2385)=1,C2385&lt;&gt;""),1,""))</f>
        <v>1</v>
      </c>
      <c r="AH2385" s="186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214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41</v>
      </c>
      <c r="B2386" s="179">
        <v>2022</v>
      </c>
      <c r="C2386" s="179">
        <v>4</v>
      </c>
      <c r="D2386" s="39" t="str">
        <f t="shared" si="576"/>
        <v>Q1</v>
      </c>
      <c r="E2386" s="13" t="s">
        <v>170</v>
      </c>
      <c r="F2386" s="13" t="s">
        <v>170</v>
      </c>
      <c r="G2386" s="179" t="s">
        <v>170</v>
      </c>
      <c r="H2386" s="191"/>
      <c r="I2386" s="39" t="str">
        <f t="shared" si="577"/>
        <v>Cancel</v>
      </c>
      <c r="J2386" s="191" t="s">
        <v>2269</v>
      </c>
      <c r="K2386" s="191" t="s">
        <v>1240</v>
      </c>
      <c r="L2386" s="17" t="s">
        <v>78</v>
      </c>
      <c r="M2386" s="13" t="s">
        <v>46</v>
      </c>
      <c r="N2386" s="13">
        <v>1</v>
      </c>
      <c r="O2386" s="13"/>
      <c r="P2386" s="39" t="str">
        <f t="shared" si="578"/>
        <v>MAIN UNIT</v>
      </c>
      <c r="Q2386" s="13" t="s">
        <v>47</v>
      </c>
      <c r="R2386" s="13" t="s">
        <v>48</v>
      </c>
      <c r="S2386" s="13" t="s">
        <v>36</v>
      </c>
      <c r="T2386" s="13" t="s">
        <v>64</v>
      </c>
      <c r="U2386" s="13" t="s">
        <v>65</v>
      </c>
      <c r="V2386" s="13" t="s">
        <v>66</v>
      </c>
      <c r="W2386" s="13" t="s">
        <v>95</v>
      </c>
      <c r="X2386" s="192">
        <v>11920000</v>
      </c>
      <c r="Y2386" s="196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85">
        <f t="shared" si="581"/>
        <v>83964.479999999996</v>
      </c>
      <c r="AD2386" s="141">
        <v>0.12</v>
      </c>
      <c r="AE2386" s="186">
        <f t="shared" si="582"/>
        <v>0</v>
      </c>
      <c r="AF2386" s="186" t="str">
        <f>IF(AND(COUNTIFS($J$18:J2386,J2386)=1,AE2386=1),1,"")</f>
        <v/>
      </c>
      <c r="AG2386" s="186" t="str">
        <f>IF(C2386="","",IF(AND(COUNTIFS($J$18:J2386,J2386)=1,C2386&lt;&gt;""),1,""))</f>
        <v/>
      </c>
      <c r="AH2386" s="186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214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41</v>
      </c>
      <c r="B2387" s="179">
        <v>2022</v>
      </c>
      <c r="C2387" s="179">
        <v>4</v>
      </c>
      <c r="D2387" s="39" t="str">
        <f t="shared" si="576"/>
        <v>Q1</v>
      </c>
      <c r="E2387" s="13" t="s">
        <v>170</v>
      </c>
      <c r="F2387" s="13" t="s">
        <v>170</v>
      </c>
      <c r="G2387" s="179" t="s">
        <v>170</v>
      </c>
      <c r="H2387" s="191"/>
      <c r="I2387" s="39" t="str">
        <f t="shared" si="577"/>
        <v>Cancel</v>
      </c>
      <c r="J2387" s="191" t="s">
        <v>2269</v>
      </c>
      <c r="K2387" s="191" t="s">
        <v>1240</v>
      </c>
      <c r="L2387" s="17" t="s">
        <v>54</v>
      </c>
      <c r="M2387" s="13" t="s">
        <v>46</v>
      </c>
      <c r="N2387" s="13">
        <v>1</v>
      </c>
      <c r="O2387" s="13"/>
      <c r="P2387" s="39" t="str">
        <f t="shared" si="578"/>
        <v>MAIN UNIT</v>
      </c>
      <c r="Q2387" s="13" t="s">
        <v>47</v>
      </c>
      <c r="R2387" s="13" t="s">
        <v>48</v>
      </c>
      <c r="S2387" s="13" t="s">
        <v>36</v>
      </c>
      <c r="T2387" s="13" t="s">
        <v>64</v>
      </c>
      <c r="U2387" s="13" t="s">
        <v>65</v>
      </c>
      <c r="V2387" s="13" t="s">
        <v>66</v>
      </c>
      <c r="W2387" s="13" t="s">
        <v>95</v>
      </c>
      <c r="X2387" s="192">
        <v>7920000</v>
      </c>
      <c r="Y2387" s="196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85">
        <f t="shared" si="581"/>
        <v>55788.479999999996</v>
      </c>
      <c r="AD2387" s="141">
        <v>0.12</v>
      </c>
      <c r="AE2387" s="186">
        <f t="shared" si="582"/>
        <v>0</v>
      </c>
      <c r="AF2387" s="186" t="str">
        <f>IF(AND(COUNTIFS($J$18:J2387,J2387)=1,AE2387=1),1,"")</f>
        <v/>
      </c>
      <c r="AG2387" s="186" t="str">
        <f>IF(C2387="","",IF(AND(COUNTIFS($J$18:J2387,J2387)=1,C2387&lt;&gt;""),1,""))</f>
        <v/>
      </c>
      <c r="AH2387" s="186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214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41</v>
      </c>
      <c r="B2388" s="179">
        <v>2022</v>
      </c>
      <c r="C2388" s="179">
        <v>4</v>
      </c>
      <c r="D2388" s="39" t="str">
        <f t="shared" si="576"/>
        <v>Q1</v>
      </c>
      <c r="E2388" s="13" t="s">
        <v>170</v>
      </c>
      <c r="F2388" s="13" t="s">
        <v>170</v>
      </c>
      <c r="G2388" s="179" t="s">
        <v>170</v>
      </c>
      <c r="H2388" s="191"/>
      <c r="I2388" s="39" t="str">
        <f t="shared" si="577"/>
        <v>Cancel</v>
      </c>
      <c r="J2388" s="191" t="s">
        <v>2269</v>
      </c>
      <c r="K2388" s="191" t="s">
        <v>1240</v>
      </c>
      <c r="L2388" s="17" t="s">
        <v>54</v>
      </c>
      <c r="M2388" s="13" t="s">
        <v>46</v>
      </c>
      <c r="N2388" s="13">
        <v>1</v>
      </c>
      <c r="O2388" s="13"/>
      <c r="P2388" s="39" t="str">
        <f t="shared" si="578"/>
        <v>MAIN UNIT</v>
      </c>
      <c r="Q2388" s="13" t="s">
        <v>47</v>
      </c>
      <c r="R2388" s="13" t="s">
        <v>48</v>
      </c>
      <c r="S2388" s="13" t="s">
        <v>36</v>
      </c>
      <c r="T2388" s="13" t="s">
        <v>64</v>
      </c>
      <c r="U2388" s="13" t="s">
        <v>65</v>
      </c>
      <c r="V2388" s="13" t="s">
        <v>66</v>
      </c>
      <c r="W2388" s="13" t="s">
        <v>95</v>
      </c>
      <c r="X2388" s="192">
        <v>7920000</v>
      </c>
      <c r="Y2388" s="196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85">
        <f t="shared" si="581"/>
        <v>55788.479999999996</v>
      </c>
      <c r="AD2388" s="141">
        <v>0.12</v>
      </c>
      <c r="AE2388" s="186">
        <f t="shared" si="582"/>
        <v>0</v>
      </c>
      <c r="AF2388" s="186" t="str">
        <f>IF(AND(COUNTIFS($J$18:J2388,J2388)=1,AE2388=1),1,"")</f>
        <v/>
      </c>
      <c r="AG2388" s="186" t="str">
        <f>IF(C2388="","",IF(AND(COUNTIFS($J$18:J2388,J2388)=1,C2388&lt;&gt;""),1,""))</f>
        <v/>
      </c>
      <c r="AH2388" s="186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214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41</v>
      </c>
      <c r="B2389" s="179">
        <v>2022</v>
      </c>
      <c r="C2389" s="179">
        <v>5</v>
      </c>
      <c r="D2389" s="39" t="str">
        <f t="shared" si="576"/>
        <v>Q1</v>
      </c>
      <c r="E2389" s="13" t="s">
        <v>170</v>
      </c>
      <c r="F2389" s="13" t="s">
        <v>170</v>
      </c>
      <c r="G2389" s="179" t="s">
        <v>170</v>
      </c>
      <c r="H2389" s="191"/>
      <c r="I2389" s="39" t="str">
        <f t="shared" si="577"/>
        <v>Cancel</v>
      </c>
      <c r="J2389" s="191" t="s">
        <v>2270</v>
      </c>
      <c r="K2389" s="191" t="s">
        <v>194</v>
      </c>
      <c r="L2389" s="17" t="s">
        <v>78</v>
      </c>
      <c r="M2389" s="13" t="s">
        <v>46</v>
      </c>
      <c r="N2389" s="13">
        <v>1</v>
      </c>
      <c r="O2389" s="13"/>
      <c r="P2389" s="39" t="str">
        <f t="shared" si="578"/>
        <v>MAIN UNIT</v>
      </c>
      <c r="Q2389" s="13" t="s">
        <v>47</v>
      </c>
      <c r="R2389" s="13" t="s">
        <v>48</v>
      </c>
      <c r="S2389" s="13" t="s">
        <v>37</v>
      </c>
      <c r="T2389" s="13" t="s">
        <v>195</v>
      </c>
      <c r="U2389" s="13" t="s">
        <v>196</v>
      </c>
      <c r="V2389" s="13" t="s">
        <v>197</v>
      </c>
      <c r="W2389" s="13" t="s">
        <v>50</v>
      </c>
      <c r="X2389" s="192">
        <v>900000</v>
      </c>
      <c r="Y2389" s="196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85">
        <f t="shared" si="581"/>
        <v>105610.61946902654</v>
      </c>
      <c r="AD2389" s="141">
        <v>0.12</v>
      </c>
      <c r="AE2389" s="186">
        <f t="shared" si="582"/>
        <v>0</v>
      </c>
      <c r="AF2389" s="186" t="str">
        <f>IF(AND(COUNTIFS($J$18:J2389,J2389)=1,AE2389=1),1,"")</f>
        <v/>
      </c>
      <c r="AG2389" s="186">
        <f>IF(C2389="","",IF(AND(COUNTIFS($J$18:J2389,J2389)=1,C2389&lt;&gt;""),1,""))</f>
        <v>1</v>
      </c>
      <c r="AH2389" s="186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214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41</v>
      </c>
      <c r="B2390" s="179">
        <v>2022</v>
      </c>
      <c r="C2390" s="179">
        <v>5</v>
      </c>
      <c r="D2390" s="39" t="str">
        <f t="shared" si="576"/>
        <v>Q1</v>
      </c>
      <c r="E2390" s="13" t="s">
        <v>170</v>
      </c>
      <c r="F2390" s="13" t="s">
        <v>170</v>
      </c>
      <c r="G2390" s="179" t="s">
        <v>170</v>
      </c>
      <c r="H2390" s="191"/>
      <c r="I2390" s="39" t="str">
        <f t="shared" si="577"/>
        <v>Cancel</v>
      </c>
      <c r="J2390" s="191" t="s">
        <v>2270</v>
      </c>
      <c r="K2390" s="191" t="s">
        <v>194</v>
      </c>
      <c r="L2390" s="17" t="s">
        <v>54</v>
      </c>
      <c r="M2390" s="13" t="s">
        <v>46</v>
      </c>
      <c r="N2390" s="13">
        <v>1</v>
      </c>
      <c r="O2390" s="13"/>
      <c r="P2390" s="39" t="str">
        <f t="shared" si="578"/>
        <v>MAIN UNIT</v>
      </c>
      <c r="Q2390" s="13" t="s">
        <v>47</v>
      </c>
      <c r="R2390" s="13" t="s">
        <v>48</v>
      </c>
      <c r="S2390" s="13" t="s">
        <v>37</v>
      </c>
      <c r="T2390" s="13" t="s">
        <v>195</v>
      </c>
      <c r="U2390" s="13" t="s">
        <v>196</v>
      </c>
      <c r="V2390" s="13" t="s">
        <v>197</v>
      </c>
      <c r="W2390" s="13" t="s">
        <v>50</v>
      </c>
      <c r="X2390" s="192">
        <v>570000</v>
      </c>
      <c r="Y2390" s="196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85">
        <f t="shared" si="581"/>
        <v>66886.725663716818</v>
      </c>
      <c r="AD2390" s="141">
        <v>0.12</v>
      </c>
      <c r="AE2390" s="186">
        <f t="shared" si="582"/>
        <v>0</v>
      </c>
      <c r="AF2390" s="186" t="str">
        <f>IF(AND(COUNTIFS($J$18:J2390,J2390)=1,AE2390=1),1,"")</f>
        <v/>
      </c>
      <c r="AG2390" s="186" t="str">
        <f>IF(C2390="","",IF(AND(COUNTIFS($J$18:J2390,J2390)=1,C2390&lt;&gt;""),1,""))</f>
        <v/>
      </c>
      <c r="AH2390" s="186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214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41</v>
      </c>
      <c r="B2391" s="179">
        <v>2022</v>
      </c>
      <c r="C2391" s="179">
        <v>6</v>
      </c>
      <c r="D2391" s="39" t="str">
        <f t="shared" si="576"/>
        <v>Q1</v>
      </c>
      <c r="E2391" s="13" t="s">
        <v>170</v>
      </c>
      <c r="F2391" s="13" t="s">
        <v>170</v>
      </c>
      <c r="G2391" s="179" t="s">
        <v>170</v>
      </c>
      <c r="H2391" s="191"/>
      <c r="I2391" s="39" t="str">
        <f t="shared" si="577"/>
        <v>Cancel</v>
      </c>
      <c r="J2391" s="191" t="s">
        <v>2271</v>
      </c>
      <c r="K2391" s="191" t="s">
        <v>1405</v>
      </c>
      <c r="L2391" s="17" t="s">
        <v>54</v>
      </c>
      <c r="M2391" s="13" t="s">
        <v>46</v>
      </c>
      <c r="N2391" s="13">
        <v>1</v>
      </c>
      <c r="O2391" s="13"/>
      <c r="P2391" s="39" t="str">
        <f t="shared" si="578"/>
        <v>MAIN UNIT</v>
      </c>
      <c r="Q2391" s="13" t="s">
        <v>47</v>
      </c>
      <c r="R2391" s="13" t="s">
        <v>48</v>
      </c>
      <c r="S2391" s="13" t="s">
        <v>38</v>
      </c>
      <c r="T2391" s="13" t="s">
        <v>324</v>
      </c>
      <c r="U2391" s="13" t="s">
        <v>136</v>
      </c>
      <c r="V2391" s="13" t="s">
        <v>877</v>
      </c>
      <c r="W2391" s="13" t="s">
        <v>50</v>
      </c>
      <c r="X2391" s="192">
        <v>584000</v>
      </c>
      <c r="Y2391" s="196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85">
        <f t="shared" si="581"/>
        <v>72560.707964601766</v>
      </c>
      <c r="AD2391" s="141">
        <v>0.12</v>
      </c>
      <c r="AE2391" s="186">
        <f t="shared" si="582"/>
        <v>0</v>
      </c>
      <c r="AF2391" s="186" t="str">
        <f>IF(AND(COUNTIFS($J$18:J2391,J2391)=1,AE2391=1),1,"")</f>
        <v/>
      </c>
      <c r="AG2391" s="186">
        <f>IF(C2391="","",IF(AND(COUNTIFS($J$18:J2391,J2391)=1,C2391&lt;&gt;""),1,""))</f>
        <v>1</v>
      </c>
      <c r="AH2391" s="186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214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41</v>
      </c>
      <c r="B2392" s="179">
        <v>2022</v>
      </c>
      <c r="C2392" s="179">
        <v>6</v>
      </c>
      <c r="D2392" s="39" t="str">
        <f t="shared" si="576"/>
        <v>Q1</v>
      </c>
      <c r="E2392" s="13" t="s">
        <v>170</v>
      </c>
      <c r="F2392" s="13" t="s">
        <v>170</v>
      </c>
      <c r="G2392" s="179" t="s">
        <v>170</v>
      </c>
      <c r="H2392" s="191"/>
      <c r="I2392" s="39" t="str">
        <f t="shared" si="577"/>
        <v>Cancel</v>
      </c>
      <c r="J2392" s="191" t="s">
        <v>2271</v>
      </c>
      <c r="K2392" s="191" t="s">
        <v>1405</v>
      </c>
      <c r="L2392" s="17" t="s">
        <v>54</v>
      </c>
      <c r="M2392" s="13" t="s">
        <v>46</v>
      </c>
      <c r="N2392" s="13">
        <v>1</v>
      </c>
      <c r="O2392" s="13"/>
      <c r="P2392" s="39" t="str">
        <f t="shared" si="578"/>
        <v>MAIN UNIT</v>
      </c>
      <c r="Q2392" s="13" t="s">
        <v>47</v>
      </c>
      <c r="R2392" s="13" t="s">
        <v>48</v>
      </c>
      <c r="S2392" s="13" t="s">
        <v>38</v>
      </c>
      <c r="T2392" s="13" t="s">
        <v>324</v>
      </c>
      <c r="U2392" s="13" t="s">
        <v>136</v>
      </c>
      <c r="V2392" s="13" t="s">
        <v>877</v>
      </c>
      <c r="W2392" s="13" t="s">
        <v>50</v>
      </c>
      <c r="X2392" s="192">
        <v>584000</v>
      </c>
      <c r="Y2392" s="196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85">
        <f t="shared" si="581"/>
        <v>72560.707964601766</v>
      </c>
      <c r="AD2392" s="141">
        <v>0.12</v>
      </c>
      <c r="AE2392" s="186">
        <f t="shared" si="582"/>
        <v>0</v>
      </c>
      <c r="AF2392" s="186" t="str">
        <f>IF(AND(COUNTIFS($J$18:J2392,J2392)=1,AE2392=1),1,"")</f>
        <v/>
      </c>
      <c r="AG2392" s="186" t="str">
        <f>IF(C2392="","",IF(AND(COUNTIFS($J$18:J2392,J2392)=1,C2392&lt;&gt;""),1,""))</f>
        <v/>
      </c>
      <c r="AH2392" s="186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214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41</v>
      </c>
      <c r="B2393" s="179">
        <v>2022</v>
      </c>
      <c r="C2393" s="179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170</v>
      </c>
      <c r="F2393" s="13" t="s">
        <v>170</v>
      </c>
      <c r="G2393" s="179" t="s">
        <v>170</v>
      </c>
      <c r="H2393" s="191" t="s">
        <v>1531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1" t="s">
        <v>2272</v>
      </c>
      <c r="K2393" s="191" t="s">
        <v>2273</v>
      </c>
      <c r="L2393" s="17" t="s">
        <v>78</v>
      </c>
      <c r="M2393" s="13" t="s">
        <v>46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55</v>
      </c>
      <c r="R2393" s="13" t="s">
        <v>48</v>
      </c>
      <c r="S2393" s="13" t="s">
        <v>36</v>
      </c>
      <c r="T2393" s="13" t="s">
        <v>64</v>
      </c>
      <c r="U2393" s="13" t="s">
        <v>65</v>
      </c>
      <c r="V2393" s="13" t="s">
        <v>108</v>
      </c>
      <c r="W2393" s="13" t="s">
        <v>95</v>
      </c>
      <c r="X2393" s="192">
        <v>18100000</v>
      </c>
      <c r="Y2393" s="196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85">
        <f t="shared" ref="AC2393:AC2456" si="598">IF(R2393&lt;&gt;"",AB2393*AD2393,"")</f>
        <v>127496.4</v>
      </c>
      <c r="AD2393" s="141">
        <v>0.12</v>
      </c>
      <c r="AE2393" s="186">
        <f t="shared" ref="AE2393:AE2456" si="599">IF(Q2393="","",IF(Q2393="Yes",1,0))</f>
        <v>1</v>
      </c>
      <c r="AF2393" s="186">
        <f>IF(AND(COUNTIFS($J$18:J2393,J2393)=1,AE2393=1),1,"")</f>
        <v>1</v>
      </c>
      <c r="AG2393" s="186">
        <f>IF(C2393="","",IF(AND(COUNTIFS($J$18:J2393,J2393)=1,C2393&lt;&gt;""),1,""))</f>
        <v>1</v>
      </c>
      <c r="AH2393" s="186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214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41</v>
      </c>
      <c r="B2394" s="179">
        <v>2022</v>
      </c>
      <c r="C2394" s="179">
        <v>6</v>
      </c>
      <c r="D2394" s="39" t="str">
        <f t="shared" si="593"/>
        <v>Q1</v>
      </c>
      <c r="E2394" s="13" t="s">
        <v>170</v>
      </c>
      <c r="F2394" s="13" t="s">
        <v>170</v>
      </c>
      <c r="G2394" s="179" t="s">
        <v>170</v>
      </c>
      <c r="H2394" s="191" t="s">
        <v>1531</v>
      </c>
      <c r="I2394" s="39" t="str">
        <f t="shared" si="594"/>
        <v>Cancel</v>
      </c>
      <c r="J2394" s="191" t="s">
        <v>2272</v>
      </c>
      <c r="K2394" s="191" t="s">
        <v>2273</v>
      </c>
      <c r="L2394" s="17" t="s">
        <v>78</v>
      </c>
      <c r="M2394" s="13" t="s">
        <v>46</v>
      </c>
      <c r="N2394" s="13">
        <v>1</v>
      </c>
      <c r="O2394" s="13"/>
      <c r="P2394" s="39" t="str">
        <f t="shared" si="595"/>
        <v>MAIN UNIT</v>
      </c>
      <c r="Q2394" s="13" t="s">
        <v>55</v>
      </c>
      <c r="R2394" s="13" t="s">
        <v>48</v>
      </c>
      <c r="S2394" s="13" t="s">
        <v>36</v>
      </c>
      <c r="T2394" s="13" t="s">
        <v>64</v>
      </c>
      <c r="U2394" s="13" t="s">
        <v>65</v>
      </c>
      <c r="V2394" s="13" t="s">
        <v>108</v>
      </c>
      <c r="W2394" s="13" t="s">
        <v>95</v>
      </c>
      <c r="X2394" s="192">
        <v>18100000</v>
      </c>
      <c r="Y2394" s="196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85">
        <f t="shared" si="598"/>
        <v>127496.4</v>
      </c>
      <c r="AD2394" s="141">
        <v>0.12</v>
      </c>
      <c r="AE2394" s="186">
        <f t="shared" si="599"/>
        <v>1</v>
      </c>
      <c r="AF2394" s="186" t="str">
        <f>IF(AND(COUNTIFS($J$18:J2394,J2394)=1,AE2394=1),1,"")</f>
        <v/>
      </c>
      <c r="AG2394" s="186" t="str">
        <f>IF(C2394="","",IF(AND(COUNTIFS($J$18:J2394,J2394)=1,C2394&lt;&gt;""),1,""))</f>
        <v/>
      </c>
      <c r="AH2394" s="186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214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41</v>
      </c>
      <c r="B2395" s="179">
        <v>2022</v>
      </c>
      <c r="C2395" s="179">
        <v>4</v>
      </c>
      <c r="D2395" s="39" t="str">
        <f t="shared" si="593"/>
        <v>Q1</v>
      </c>
      <c r="E2395" s="13" t="s">
        <v>170</v>
      </c>
      <c r="F2395" s="13" t="s">
        <v>170</v>
      </c>
      <c r="G2395" s="179" t="s">
        <v>170</v>
      </c>
      <c r="H2395" s="191"/>
      <c r="I2395" s="39" t="str">
        <f t="shared" si="594"/>
        <v>Cancel</v>
      </c>
      <c r="J2395" s="191" t="s">
        <v>2269</v>
      </c>
      <c r="K2395" s="191" t="s">
        <v>1240</v>
      </c>
      <c r="L2395" s="17" t="s">
        <v>78</v>
      </c>
      <c r="M2395" s="13" t="s">
        <v>46</v>
      </c>
      <c r="N2395" s="13">
        <v>1</v>
      </c>
      <c r="O2395" s="13"/>
      <c r="P2395" s="39" t="str">
        <f t="shared" si="595"/>
        <v>MAIN UNIT</v>
      </c>
      <c r="Q2395" s="13" t="s">
        <v>47</v>
      </c>
      <c r="R2395" s="13" t="s">
        <v>48</v>
      </c>
      <c r="S2395" s="13" t="s">
        <v>36</v>
      </c>
      <c r="T2395" s="13" t="s">
        <v>64</v>
      </c>
      <c r="U2395" s="13" t="s">
        <v>65</v>
      </c>
      <c r="V2395" s="13" t="s">
        <v>66</v>
      </c>
      <c r="W2395" s="13" t="s">
        <v>95</v>
      </c>
      <c r="X2395" s="192">
        <v>11920000</v>
      </c>
      <c r="Y2395" s="196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85">
        <f t="shared" si="598"/>
        <v>77384.639999999999</v>
      </c>
      <c r="AD2395" s="141">
        <v>0.12</v>
      </c>
      <c r="AE2395" s="186">
        <f t="shared" si="599"/>
        <v>0</v>
      </c>
      <c r="AF2395" s="186" t="str">
        <f>IF(AND(COUNTIFS($J$18:J2395,J2395)=1,AE2395=1),1,"")</f>
        <v/>
      </c>
      <c r="AG2395" s="186" t="str">
        <f>IF(C2395="","",IF(AND(COUNTIFS($J$18:J2395,J2395)=1,C2395&lt;&gt;""),1,""))</f>
        <v/>
      </c>
      <c r="AH2395" s="186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214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41</v>
      </c>
      <c r="B2396" s="179">
        <v>2022</v>
      </c>
      <c r="C2396" s="179">
        <v>4</v>
      </c>
      <c r="D2396" s="39" t="str">
        <f t="shared" si="593"/>
        <v>Q1</v>
      </c>
      <c r="E2396" s="13" t="s">
        <v>170</v>
      </c>
      <c r="F2396" s="13" t="s">
        <v>170</v>
      </c>
      <c r="G2396" s="179" t="s">
        <v>170</v>
      </c>
      <c r="H2396" s="191"/>
      <c r="I2396" s="39" t="str">
        <f t="shared" si="594"/>
        <v>Cancel</v>
      </c>
      <c r="J2396" s="191" t="s">
        <v>2269</v>
      </c>
      <c r="K2396" s="191" t="s">
        <v>1240</v>
      </c>
      <c r="L2396" s="17" t="s">
        <v>54</v>
      </c>
      <c r="M2396" s="13" t="s">
        <v>46</v>
      </c>
      <c r="N2396" s="13">
        <v>1</v>
      </c>
      <c r="O2396" s="13"/>
      <c r="P2396" s="39" t="str">
        <f t="shared" si="595"/>
        <v>MAIN UNIT</v>
      </c>
      <c r="Q2396" s="13" t="s">
        <v>47</v>
      </c>
      <c r="R2396" s="13" t="s">
        <v>48</v>
      </c>
      <c r="S2396" s="13" t="s">
        <v>36</v>
      </c>
      <c r="T2396" s="13" t="s">
        <v>64</v>
      </c>
      <c r="U2396" s="13" t="s">
        <v>65</v>
      </c>
      <c r="V2396" s="13" t="s">
        <v>66</v>
      </c>
      <c r="W2396" s="13" t="s">
        <v>95</v>
      </c>
      <c r="X2396" s="192">
        <v>7920000</v>
      </c>
      <c r="Y2396" s="196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85">
        <f t="shared" si="598"/>
        <v>51416.639999999999</v>
      </c>
      <c r="AD2396" s="141">
        <v>0.12</v>
      </c>
      <c r="AE2396" s="186">
        <f t="shared" si="599"/>
        <v>0</v>
      </c>
      <c r="AF2396" s="186" t="str">
        <f>IF(AND(COUNTIFS($J$18:J2396,J2396)=1,AE2396=1),1,"")</f>
        <v/>
      </c>
      <c r="AG2396" s="186" t="str">
        <f>IF(C2396="","",IF(AND(COUNTIFS($J$18:J2396,J2396)=1,C2396&lt;&gt;""),1,""))</f>
        <v/>
      </c>
      <c r="AH2396" s="186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214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41</v>
      </c>
      <c r="B2397" s="179">
        <v>2022</v>
      </c>
      <c r="C2397" s="179">
        <v>10</v>
      </c>
      <c r="D2397" s="39" t="str">
        <f t="shared" si="593"/>
        <v>Q3</v>
      </c>
      <c r="E2397" s="13" t="s">
        <v>170</v>
      </c>
      <c r="F2397" s="13" t="s">
        <v>170</v>
      </c>
      <c r="G2397" s="179" t="s">
        <v>170</v>
      </c>
      <c r="H2397" s="191"/>
      <c r="I2397" s="39" t="str">
        <f t="shared" si="594"/>
        <v>Cancel</v>
      </c>
      <c r="J2397" s="191" t="s">
        <v>2274</v>
      </c>
      <c r="K2397" s="191" t="s">
        <v>2275</v>
      </c>
      <c r="L2397" s="17" t="s">
        <v>78</v>
      </c>
      <c r="M2397" s="13" t="s">
        <v>46</v>
      </c>
      <c r="N2397" s="13">
        <v>1</v>
      </c>
      <c r="O2397" s="13"/>
      <c r="P2397" s="39" t="str">
        <f t="shared" si="595"/>
        <v>MAIN UNIT</v>
      </c>
      <c r="Q2397" s="13" t="s">
        <v>55</v>
      </c>
      <c r="R2397" s="13" t="s">
        <v>48</v>
      </c>
      <c r="S2397" s="13" t="s">
        <v>37</v>
      </c>
      <c r="T2397" s="13" t="s">
        <v>74</v>
      </c>
      <c r="U2397" s="13" t="s">
        <v>57</v>
      </c>
      <c r="V2397" s="13" t="s">
        <v>155</v>
      </c>
      <c r="W2397" s="13" t="s">
        <v>50</v>
      </c>
      <c r="X2397" s="192">
        <v>800000</v>
      </c>
      <c r="Y2397" s="196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85">
        <f t="shared" si="598"/>
        <v>93876.106194690277</v>
      </c>
      <c r="AD2397" s="141">
        <v>0.12</v>
      </c>
      <c r="AE2397" s="186">
        <f t="shared" si="599"/>
        <v>1</v>
      </c>
      <c r="AF2397" s="186">
        <f>IF(AND(COUNTIFS($J$18:J2397,J2397)=1,AE2397=1),1,"")</f>
        <v>1</v>
      </c>
      <c r="AG2397" s="186">
        <f>IF(C2397="","",IF(AND(COUNTIFS($J$18:J2397,J2397)=1,C2397&lt;&gt;""),1,""))</f>
        <v>1</v>
      </c>
      <c r="AH2397" s="186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214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41</v>
      </c>
      <c r="B2398" s="179">
        <v>2022</v>
      </c>
      <c r="C2398" s="179">
        <v>10</v>
      </c>
      <c r="D2398" s="39" t="str">
        <f t="shared" si="593"/>
        <v>Q3</v>
      </c>
      <c r="E2398" s="13" t="s">
        <v>170</v>
      </c>
      <c r="F2398" s="13" t="s">
        <v>170</v>
      </c>
      <c r="G2398" s="179" t="s">
        <v>170</v>
      </c>
      <c r="H2398" s="191"/>
      <c r="I2398" s="39" t="str">
        <f t="shared" si="594"/>
        <v>Cancel</v>
      </c>
      <c r="J2398" s="191" t="s">
        <v>2274</v>
      </c>
      <c r="K2398" s="191" t="s">
        <v>2275</v>
      </c>
      <c r="L2398" s="17" t="s">
        <v>54</v>
      </c>
      <c r="M2398" s="13" t="s">
        <v>46</v>
      </c>
      <c r="N2398" s="13">
        <v>1</v>
      </c>
      <c r="O2398" s="13"/>
      <c r="P2398" s="39" t="str">
        <f t="shared" si="595"/>
        <v>MAIN UNIT</v>
      </c>
      <c r="Q2398" s="13" t="s">
        <v>55</v>
      </c>
      <c r="R2398" s="13" t="s">
        <v>48</v>
      </c>
      <c r="S2398" s="13" t="s">
        <v>37</v>
      </c>
      <c r="T2398" s="13" t="s">
        <v>74</v>
      </c>
      <c r="U2398" s="13" t="s">
        <v>57</v>
      </c>
      <c r="V2398" s="13" t="s">
        <v>155</v>
      </c>
      <c r="W2398" s="13" t="s">
        <v>50</v>
      </c>
      <c r="X2398" s="192">
        <v>525000</v>
      </c>
      <c r="Y2398" s="196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85">
        <f t="shared" si="598"/>
        <v>61606.194690265489</v>
      </c>
      <c r="AD2398" s="141">
        <v>0.12</v>
      </c>
      <c r="AE2398" s="186">
        <f t="shared" si="599"/>
        <v>1</v>
      </c>
      <c r="AF2398" s="186" t="str">
        <f>IF(AND(COUNTIFS($J$18:J2398,J2398)=1,AE2398=1),1,"")</f>
        <v/>
      </c>
      <c r="AG2398" s="186" t="str">
        <f>IF(C2398="","",IF(AND(COUNTIFS($J$18:J2398,J2398)=1,C2398&lt;&gt;""),1,""))</f>
        <v/>
      </c>
      <c r="AH2398" s="186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214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41</v>
      </c>
      <c r="B2399" s="179">
        <v>2022</v>
      </c>
      <c r="C2399" s="179">
        <v>12</v>
      </c>
      <c r="D2399" s="39" t="str">
        <f t="shared" si="593"/>
        <v>Q3</v>
      </c>
      <c r="E2399" s="13" t="s">
        <v>170</v>
      </c>
      <c r="F2399" s="13" t="s">
        <v>170</v>
      </c>
      <c r="G2399" s="179" t="s">
        <v>1530</v>
      </c>
      <c r="H2399" s="191"/>
      <c r="I2399" s="39" t="str">
        <f t="shared" si="594"/>
        <v>Cancel</v>
      </c>
      <c r="J2399" s="191" t="s">
        <v>2276</v>
      </c>
      <c r="K2399" s="191" t="s">
        <v>2277</v>
      </c>
      <c r="L2399" s="17" t="s">
        <v>78</v>
      </c>
      <c r="M2399" s="13" t="s">
        <v>46</v>
      </c>
      <c r="N2399" s="13">
        <v>1</v>
      </c>
      <c r="O2399" s="13"/>
      <c r="P2399" s="39" t="str">
        <f t="shared" si="595"/>
        <v>MAIN UNIT</v>
      </c>
      <c r="Q2399" s="13" t="s">
        <v>55</v>
      </c>
      <c r="R2399" s="13" t="s">
        <v>48</v>
      </c>
      <c r="S2399" s="13" t="s">
        <v>38</v>
      </c>
      <c r="T2399" s="13" t="s">
        <v>324</v>
      </c>
      <c r="U2399" s="13" t="s">
        <v>136</v>
      </c>
      <c r="V2399" s="13" t="s">
        <v>121</v>
      </c>
      <c r="W2399" s="13" t="s">
        <v>50</v>
      </c>
      <c r="X2399" s="192">
        <v>1040000</v>
      </c>
      <c r="Y2399" s="196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85">
        <f t="shared" si="598"/>
        <v>122038.93805309734</v>
      </c>
      <c r="AD2399" s="141">
        <v>0.12</v>
      </c>
      <c r="AE2399" s="186">
        <f t="shared" si="599"/>
        <v>1</v>
      </c>
      <c r="AF2399" s="186">
        <f>IF(AND(COUNTIFS($J$18:J2399,J2399)=1,AE2399=1),1,"")</f>
        <v>1</v>
      </c>
      <c r="AG2399" s="186">
        <f>IF(C2399="","",IF(AND(COUNTIFS($J$18:J2399,J2399)=1,C2399&lt;&gt;""),1,""))</f>
        <v>1</v>
      </c>
      <c r="AH2399" s="186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214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41</v>
      </c>
      <c r="B2400" s="179">
        <v>2022</v>
      </c>
      <c r="C2400" s="179">
        <v>12</v>
      </c>
      <c r="D2400" s="39" t="str">
        <f t="shared" si="593"/>
        <v>Q3</v>
      </c>
      <c r="E2400" s="13" t="s">
        <v>170</v>
      </c>
      <c r="F2400" s="13" t="s">
        <v>170</v>
      </c>
      <c r="G2400" s="179" t="s">
        <v>1530</v>
      </c>
      <c r="H2400" s="191"/>
      <c r="I2400" s="39" t="str">
        <f t="shared" si="594"/>
        <v>Cancel</v>
      </c>
      <c r="J2400" s="191" t="s">
        <v>2276</v>
      </c>
      <c r="K2400" s="191" t="s">
        <v>2277</v>
      </c>
      <c r="L2400" s="17" t="s">
        <v>54</v>
      </c>
      <c r="M2400" s="13" t="s">
        <v>46</v>
      </c>
      <c r="N2400" s="13">
        <v>1</v>
      </c>
      <c r="O2400" s="13"/>
      <c r="P2400" s="39" t="str">
        <f t="shared" si="595"/>
        <v>MAIN UNIT</v>
      </c>
      <c r="Q2400" s="13" t="s">
        <v>55</v>
      </c>
      <c r="R2400" s="13" t="s">
        <v>48</v>
      </c>
      <c r="S2400" s="13" t="s">
        <v>38</v>
      </c>
      <c r="T2400" s="13" t="s">
        <v>324</v>
      </c>
      <c r="U2400" s="13" t="s">
        <v>136</v>
      </c>
      <c r="V2400" s="13" t="s">
        <v>121</v>
      </c>
      <c r="W2400" s="13" t="s">
        <v>50</v>
      </c>
      <c r="X2400" s="192">
        <v>900000</v>
      </c>
      <c r="Y2400" s="196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85">
        <f t="shared" si="598"/>
        <v>105610.61946902654</v>
      </c>
      <c r="AD2400" s="141">
        <v>0.12</v>
      </c>
      <c r="AE2400" s="186">
        <f t="shared" si="599"/>
        <v>1</v>
      </c>
      <c r="AF2400" s="186" t="str">
        <f>IF(AND(COUNTIFS($J$18:J2400,J2400)=1,AE2400=1),1,"")</f>
        <v/>
      </c>
      <c r="AG2400" s="186" t="str">
        <f>IF(C2400="","",IF(AND(COUNTIFS($J$18:J2400,J2400)=1,C2400&lt;&gt;""),1,""))</f>
        <v/>
      </c>
      <c r="AH2400" s="186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214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41</v>
      </c>
      <c r="B2401" s="179">
        <v>2022</v>
      </c>
      <c r="C2401" s="179">
        <v>12</v>
      </c>
      <c r="D2401" s="39" t="str">
        <f t="shared" si="593"/>
        <v>Q3</v>
      </c>
      <c r="E2401" s="13" t="s">
        <v>170</v>
      </c>
      <c r="F2401" s="13" t="s">
        <v>170</v>
      </c>
      <c r="G2401" s="179" t="s">
        <v>1530</v>
      </c>
      <c r="H2401" s="191"/>
      <c r="I2401" s="39" t="str">
        <f t="shared" si="594"/>
        <v>Cancel</v>
      </c>
      <c r="J2401" s="191" t="s">
        <v>2278</v>
      </c>
      <c r="K2401" s="191" t="s">
        <v>2082</v>
      </c>
      <c r="L2401" s="17" t="s">
        <v>54</v>
      </c>
      <c r="M2401" s="13" t="s">
        <v>46</v>
      </c>
      <c r="N2401" s="13">
        <v>1</v>
      </c>
      <c r="O2401" s="13"/>
      <c r="P2401" s="39" t="str">
        <f t="shared" si="595"/>
        <v>MAIN UNIT</v>
      </c>
      <c r="Q2401" s="13" t="s">
        <v>47</v>
      </c>
      <c r="R2401" s="13" t="s">
        <v>48</v>
      </c>
      <c r="S2401" s="13" t="s">
        <v>38</v>
      </c>
      <c r="T2401" s="13" t="s">
        <v>324</v>
      </c>
      <c r="U2401" s="13" t="s">
        <v>136</v>
      </c>
      <c r="V2401" s="13" t="s">
        <v>877</v>
      </c>
      <c r="W2401" s="13" t="s">
        <v>50</v>
      </c>
      <c r="X2401" s="192">
        <v>598000</v>
      </c>
      <c r="Y2401" s="196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85">
        <f t="shared" si="598"/>
        <v>70172.389380530978</v>
      </c>
      <c r="AD2401" s="141">
        <v>0.12</v>
      </c>
      <c r="AE2401" s="186">
        <f t="shared" si="599"/>
        <v>0</v>
      </c>
      <c r="AF2401" s="186" t="str">
        <f>IF(AND(COUNTIFS($J$18:J2401,J2401)=1,AE2401=1),1,"")</f>
        <v/>
      </c>
      <c r="AG2401" s="186">
        <f>IF(C2401="","",IF(AND(COUNTIFS($J$18:J2401,J2401)=1,C2401&lt;&gt;""),1,""))</f>
        <v>1</v>
      </c>
      <c r="AH2401" s="186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214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41</v>
      </c>
      <c r="B2402" s="179">
        <v>2022</v>
      </c>
      <c r="C2402" s="179">
        <v>12</v>
      </c>
      <c r="D2402" s="39" t="str">
        <f t="shared" si="593"/>
        <v>Q3</v>
      </c>
      <c r="E2402" s="13" t="s">
        <v>170</v>
      </c>
      <c r="F2402" s="13" t="s">
        <v>170</v>
      </c>
      <c r="G2402" s="179" t="s">
        <v>1530</v>
      </c>
      <c r="H2402" s="191"/>
      <c r="I2402" s="39" t="str">
        <f t="shared" si="594"/>
        <v>Cancel</v>
      </c>
      <c r="J2402" s="191" t="s">
        <v>2278</v>
      </c>
      <c r="K2402" s="191" t="s">
        <v>2082</v>
      </c>
      <c r="L2402" s="17" t="s">
        <v>54</v>
      </c>
      <c r="M2402" s="13" t="s">
        <v>46</v>
      </c>
      <c r="N2402" s="13">
        <v>1</v>
      </c>
      <c r="O2402" s="13"/>
      <c r="P2402" s="39" t="str">
        <f t="shared" si="595"/>
        <v>MAIN UNIT</v>
      </c>
      <c r="Q2402" s="13" t="s">
        <v>47</v>
      </c>
      <c r="R2402" s="13" t="s">
        <v>48</v>
      </c>
      <c r="S2402" s="13" t="s">
        <v>38</v>
      </c>
      <c r="T2402" s="13" t="s">
        <v>324</v>
      </c>
      <c r="U2402" s="13" t="s">
        <v>136</v>
      </c>
      <c r="V2402" s="13" t="s">
        <v>877</v>
      </c>
      <c r="W2402" s="13" t="s">
        <v>50</v>
      </c>
      <c r="X2402" s="192">
        <v>600000</v>
      </c>
      <c r="Y2402" s="196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85">
        <f t="shared" si="598"/>
        <v>70407.079646017708</v>
      </c>
      <c r="AD2402" s="141">
        <v>0.12</v>
      </c>
      <c r="AE2402" s="186">
        <f t="shared" si="599"/>
        <v>0</v>
      </c>
      <c r="AF2402" s="186" t="str">
        <f>IF(AND(COUNTIFS($J$18:J2402,J2402)=1,AE2402=1),1,"")</f>
        <v/>
      </c>
      <c r="AG2402" s="186" t="str">
        <f>IF(C2402="","",IF(AND(COUNTIFS($J$18:J2402,J2402)=1,C2402&lt;&gt;""),1,""))</f>
        <v/>
      </c>
      <c r="AH2402" s="186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214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42</v>
      </c>
      <c r="B2403" s="179">
        <v>2023</v>
      </c>
      <c r="C2403" s="179">
        <v>8</v>
      </c>
      <c r="D2403" s="39" t="str">
        <f t="shared" si="593"/>
        <v>Q2</v>
      </c>
      <c r="E2403" s="13" t="s">
        <v>42</v>
      </c>
      <c r="F2403" s="179">
        <v>2023</v>
      </c>
      <c r="G2403" s="179">
        <v>10</v>
      </c>
      <c r="H2403" s="191"/>
      <c r="I2403" s="39" t="str">
        <f t="shared" si="594"/>
        <v>Q3</v>
      </c>
      <c r="J2403" s="191" t="s">
        <v>2279</v>
      </c>
      <c r="K2403" s="191" t="s">
        <v>657</v>
      </c>
      <c r="L2403" s="17" t="s">
        <v>54</v>
      </c>
      <c r="M2403" s="13" t="s">
        <v>46</v>
      </c>
      <c r="N2403" s="13">
        <v>1</v>
      </c>
      <c r="O2403" s="13"/>
      <c r="P2403" s="39" t="str">
        <f t="shared" si="595"/>
        <v>MAIN UNIT</v>
      </c>
      <c r="Q2403" s="13" t="s">
        <v>47</v>
      </c>
      <c r="R2403" s="13" t="s">
        <v>48</v>
      </c>
      <c r="S2403" s="13" t="s">
        <v>36</v>
      </c>
      <c r="T2403" s="13" t="s">
        <v>64</v>
      </c>
      <c r="U2403" s="13" t="s">
        <v>65</v>
      </c>
      <c r="V2403" s="13" t="s">
        <v>98</v>
      </c>
      <c r="W2403" s="13" t="s">
        <v>50</v>
      </c>
      <c r="X2403" s="192">
        <v>460000</v>
      </c>
      <c r="Y2403" s="196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85">
        <f t="shared" si="598"/>
        <v>54969.592920353993</v>
      </c>
      <c r="AD2403" s="141">
        <v>0.12620000000000001</v>
      </c>
      <c r="AE2403" s="186">
        <f t="shared" si="599"/>
        <v>0</v>
      </c>
      <c r="AF2403" s="186" t="str">
        <f>IF(AND(COUNTIFS($J$18:J2403,J2403)=1,AE2403=1),1,"")</f>
        <v/>
      </c>
      <c r="AG2403" s="186">
        <f>IF(C2403="","",IF(AND(COUNTIFS($J$18:J2403,J2403)=1,C2403&lt;&gt;""),1,""))</f>
        <v>1</v>
      </c>
      <c r="AH2403" s="186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214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42</v>
      </c>
      <c r="B2404" s="179">
        <v>2023</v>
      </c>
      <c r="C2404" s="179">
        <v>9</v>
      </c>
      <c r="D2404" s="39" t="str">
        <f t="shared" si="593"/>
        <v>Q2</v>
      </c>
      <c r="E2404" s="13" t="s">
        <v>42</v>
      </c>
      <c r="F2404" s="179">
        <v>2023</v>
      </c>
      <c r="G2404" s="179">
        <v>10</v>
      </c>
      <c r="H2404" s="191"/>
      <c r="I2404" s="39" t="str">
        <f t="shared" si="594"/>
        <v>Q3</v>
      </c>
      <c r="J2404" s="191" t="s">
        <v>2280</v>
      </c>
      <c r="K2404" s="191" t="s">
        <v>2281</v>
      </c>
      <c r="L2404" s="17" t="s">
        <v>78</v>
      </c>
      <c r="M2404" s="13" t="s">
        <v>46</v>
      </c>
      <c r="N2404" s="13">
        <v>1</v>
      </c>
      <c r="O2404" s="13"/>
      <c r="P2404" s="39" t="str">
        <f t="shared" si="595"/>
        <v>MAIN UNIT</v>
      </c>
      <c r="Q2404" s="13" t="s">
        <v>47</v>
      </c>
      <c r="R2404" s="13" t="s">
        <v>48</v>
      </c>
      <c r="S2404" s="13" t="s">
        <v>36</v>
      </c>
      <c r="T2404" s="13" t="s">
        <v>64</v>
      </c>
      <c r="U2404" s="13" t="s">
        <v>2282</v>
      </c>
      <c r="V2404" s="13" t="s">
        <v>1321</v>
      </c>
      <c r="W2404" s="13" t="s">
        <v>50</v>
      </c>
      <c r="X2404" s="192">
        <v>730000</v>
      </c>
      <c r="Y2404" s="196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85">
        <f t="shared" si="598"/>
        <v>50806.061946902657</v>
      </c>
      <c r="AD2404" s="141">
        <v>7.3499999999999996E-2</v>
      </c>
      <c r="AE2404" s="186">
        <f t="shared" si="599"/>
        <v>0</v>
      </c>
      <c r="AF2404" s="186" t="str">
        <f>IF(AND(COUNTIFS($J$18:J2404,J2404)=1,AE2404=1),1,"")</f>
        <v/>
      </c>
      <c r="AG2404" s="186">
        <f>IF(C2404="","",IF(AND(COUNTIFS($J$18:J2404,J2404)=1,C2404&lt;&gt;""),1,""))</f>
        <v>1</v>
      </c>
      <c r="AH2404" s="186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214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6.4">
      <c r="A2405" s="13" t="s">
        <v>41</v>
      </c>
      <c r="B2405" s="179">
        <v>2022</v>
      </c>
      <c r="C2405" s="179">
        <v>6</v>
      </c>
      <c r="D2405" s="39" t="str">
        <f t="shared" si="593"/>
        <v>Q1</v>
      </c>
      <c r="E2405" s="13" t="s">
        <v>41</v>
      </c>
      <c r="F2405" s="179">
        <v>2022</v>
      </c>
      <c r="G2405" s="179">
        <v>6</v>
      </c>
      <c r="H2405" s="191"/>
      <c r="I2405" s="39" t="str">
        <f t="shared" si="594"/>
        <v>Q1</v>
      </c>
      <c r="J2405" s="191" t="s">
        <v>2283</v>
      </c>
      <c r="K2405" s="191" t="s">
        <v>1313</v>
      </c>
      <c r="L2405" s="17" t="s">
        <v>479</v>
      </c>
      <c r="M2405" s="13" t="s">
        <v>46</v>
      </c>
      <c r="N2405" s="13">
        <v>0</v>
      </c>
      <c r="O2405" s="13">
        <v>1</v>
      </c>
      <c r="P2405" s="39" t="str">
        <f t="shared" si="595"/>
        <v>SERVICE/ PARTS</v>
      </c>
      <c r="Q2405" s="13" t="s">
        <v>47</v>
      </c>
      <c r="R2405" s="13" t="s">
        <v>48</v>
      </c>
      <c r="S2405" s="13" t="s">
        <v>37</v>
      </c>
      <c r="T2405" s="13" t="s">
        <v>74</v>
      </c>
      <c r="U2405" s="13" t="s">
        <v>57</v>
      </c>
      <c r="V2405" s="13" t="s">
        <v>1314</v>
      </c>
      <c r="W2405" s="13" t="s">
        <v>50</v>
      </c>
      <c r="X2405" s="192">
        <v>5600</v>
      </c>
      <c r="Y2405" s="196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85">
        <f t="shared" si="598"/>
        <v>657.132743362832</v>
      </c>
      <c r="AD2405" s="141">
        <v>0.12</v>
      </c>
      <c r="AE2405" s="186">
        <f t="shared" si="599"/>
        <v>0</v>
      </c>
      <c r="AF2405" s="186" t="str">
        <f>IF(AND(COUNTIFS($J$18:J2405,J2405)=1,AE2405=1),1,"")</f>
        <v/>
      </c>
      <c r="AG2405" s="186">
        <f>IF(C2405="","",IF(AND(COUNTIFS($J$18:J2405,J2405)=1,C2405&lt;&gt;""),1,""))</f>
        <v>1</v>
      </c>
      <c r="AH2405" s="186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214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42</v>
      </c>
      <c r="B2406" s="179">
        <v>2023</v>
      </c>
      <c r="C2406" s="179">
        <v>10</v>
      </c>
      <c r="D2406" s="39" t="str">
        <f t="shared" si="593"/>
        <v>Q3</v>
      </c>
      <c r="E2406" s="13" t="s">
        <v>42</v>
      </c>
      <c r="F2406" s="179">
        <v>2023</v>
      </c>
      <c r="G2406" s="179">
        <v>10</v>
      </c>
      <c r="H2406" s="191"/>
      <c r="I2406" s="39" t="str">
        <f t="shared" si="594"/>
        <v>Q3</v>
      </c>
      <c r="J2406" s="191" t="s">
        <v>2284</v>
      </c>
      <c r="K2406" s="191" t="s">
        <v>2285</v>
      </c>
      <c r="L2406" s="17" t="s">
        <v>54</v>
      </c>
      <c r="M2406" s="13" t="s">
        <v>46</v>
      </c>
      <c r="N2406" s="13">
        <v>1</v>
      </c>
      <c r="O2406" s="13"/>
      <c r="P2406" s="39" t="str">
        <f t="shared" si="595"/>
        <v>MAIN UNIT</v>
      </c>
      <c r="Q2406" s="13" t="s">
        <v>47</v>
      </c>
      <c r="R2406" s="13" t="s">
        <v>48</v>
      </c>
      <c r="S2406" s="13" t="s">
        <v>37</v>
      </c>
      <c r="T2406" s="13" t="s">
        <v>2286</v>
      </c>
      <c r="U2406" s="13" t="s">
        <v>57</v>
      </c>
      <c r="V2406" s="13" t="s">
        <v>58</v>
      </c>
      <c r="W2406" s="13" t="s">
        <v>50</v>
      </c>
      <c r="X2406" s="192">
        <v>390000</v>
      </c>
      <c r="Y2406" s="196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85">
        <f t="shared" si="598"/>
        <v>34713.451327433635</v>
      </c>
      <c r="AD2406" s="141">
        <v>9.4E-2</v>
      </c>
      <c r="AE2406" s="186">
        <f t="shared" si="599"/>
        <v>0</v>
      </c>
      <c r="AF2406" s="186" t="str">
        <f>IF(AND(COUNTIFS($J$18:J2406,J2406)=1,AE2406=1),1,"")</f>
        <v/>
      </c>
      <c r="AG2406" s="186">
        <f>IF(C2406="","",IF(AND(COUNTIFS($J$18:J2406,J2406)=1,C2406&lt;&gt;""),1,""))</f>
        <v>1</v>
      </c>
      <c r="AH2406" s="186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214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42</v>
      </c>
      <c r="B2407" s="179">
        <v>2023</v>
      </c>
      <c r="C2407" s="179">
        <v>5</v>
      </c>
      <c r="D2407" s="39" t="str">
        <f t="shared" si="593"/>
        <v>Q1</v>
      </c>
      <c r="E2407" s="13" t="s">
        <v>42</v>
      </c>
      <c r="F2407" s="179">
        <v>2023</v>
      </c>
      <c r="G2407" s="179">
        <v>6</v>
      </c>
      <c r="H2407" s="191"/>
      <c r="I2407" s="39" t="str">
        <f t="shared" si="594"/>
        <v>Q1</v>
      </c>
      <c r="J2407" s="191" t="s">
        <v>2287</v>
      </c>
      <c r="K2407" s="191" t="s">
        <v>2288</v>
      </c>
      <c r="L2407" s="17" t="s">
        <v>54</v>
      </c>
      <c r="M2407" s="13" t="s">
        <v>46</v>
      </c>
      <c r="N2407" s="13">
        <v>0.5</v>
      </c>
      <c r="O2407" s="13"/>
      <c r="P2407" s="39" t="str">
        <f t="shared" si="595"/>
        <v>MAIN UNIT</v>
      </c>
      <c r="Q2407" s="13" t="s">
        <v>55</v>
      </c>
      <c r="R2407" s="13" t="s">
        <v>48</v>
      </c>
      <c r="S2407" s="13" t="s">
        <v>38</v>
      </c>
      <c r="T2407" s="13" t="s">
        <v>324</v>
      </c>
      <c r="U2407" s="13" t="s">
        <v>136</v>
      </c>
      <c r="V2407" s="13" t="s">
        <v>877</v>
      </c>
      <c r="W2407" s="13" t="s">
        <v>50</v>
      </c>
      <c r="X2407" s="194">
        <v>570000</v>
      </c>
      <c r="Y2407" s="196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85">
        <f t="shared" si="598"/>
        <v>31771.194690265493</v>
      </c>
      <c r="AD2407" s="141">
        <v>0.114</v>
      </c>
      <c r="AE2407" s="186">
        <f t="shared" si="599"/>
        <v>1</v>
      </c>
      <c r="AF2407" s="186">
        <f>IF(AND(COUNTIFS($J$18:J2407,J2407)=1,AE2407=1),1,"")</f>
        <v>1</v>
      </c>
      <c r="AG2407" s="186">
        <f>IF(C2407="","",IF(AND(COUNTIFS($J$18:J2407,J2407)=1,C2407&lt;&gt;""),1,""))</f>
        <v>1</v>
      </c>
      <c r="AH2407" s="186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214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42</v>
      </c>
      <c r="B2408" s="179">
        <v>2023</v>
      </c>
      <c r="C2408" s="179">
        <v>9</v>
      </c>
      <c r="D2408" s="39" t="str">
        <f t="shared" si="593"/>
        <v>Q2</v>
      </c>
      <c r="E2408" s="13" t="s">
        <v>42</v>
      </c>
      <c r="F2408" s="179">
        <v>2023</v>
      </c>
      <c r="G2408" s="179">
        <v>12</v>
      </c>
      <c r="H2408" s="191"/>
      <c r="I2408" s="39" t="str">
        <f t="shared" si="594"/>
        <v>Q3</v>
      </c>
      <c r="J2408" s="191" t="s">
        <v>2289</v>
      </c>
      <c r="K2408" s="191" t="s">
        <v>2290</v>
      </c>
      <c r="L2408" s="17" t="s">
        <v>54</v>
      </c>
      <c r="M2408" s="13" t="s">
        <v>46</v>
      </c>
      <c r="N2408" s="13">
        <v>1</v>
      </c>
      <c r="O2408" s="13"/>
      <c r="P2408" s="39" t="str">
        <f t="shared" si="595"/>
        <v>MAIN UNIT</v>
      </c>
      <c r="Q2408" s="13" t="s">
        <v>936</v>
      </c>
      <c r="R2408" s="13" t="s">
        <v>48</v>
      </c>
      <c r="S2408" s="13" t="s">
        <v>37</v>
      </c>
      <c r="T2408" s="13" t="s">
        <v>154</v>
      </c>
      <c r="U2408" s="13" t="s">
        <v>75</v>
      </c>
      <c r="V2408" s="13" t="s">
        <v>70</v>
      </c>
      <c r="W2408" s="13" t="s">
        <v>50</v>
      </c>
      <c r="X2408" s="192">
        <v>435000</v>
      </c>
      <c r="Y2408" s="196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85">
        <f t="shared" si="598"/>
        <v>70521.391592920365</v>
      </c>
      <c r="AD2408" s="143">
        <v>0.1673</v>
      </c>
      <c r="AE2408" s="186">
        <f t="shared" si="599"/>
        <v>1</v>
      </c>
      <c r="AF2408" s="186">
        <f>IF(AND(COUNTIFS($J$18:J2408,J2408)=1,AE2408=1),1,"")</f>
        <v>1</v>
      </c>
      <c r="AG2408" s="186">
        <f>IF(C2408="","",IF(AND(COUNTIFS($J$18:J2408,J2408)=1,C2408&lt;&gt;""),1,""))</f>
        <v>1</v>
      </c>
      <c r="AH2408" s="186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214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42</v>
      </c>
      <c r="B2409" s="179">
        <v>2023</v>
      </c>
      <c r="C2409" s="179">
        <v>11</v>
      </c>
      <c r="D2409" s="39" t="str">
        <f t="shared" si="593"/>
        <v>Q3</v>
      </c>
      <c r="E2409" s="13" t="s">
        <v>42</v>
      </c>
      <c r="F2409" s="179">
        <v>2024</v>
      </c>
      <c r="G2409" s="179">
        <v>1</v>
      </c>
      <c r="H2409" s="191"/>
      <c r="I2409" s="39" t="str">
        <f t="shared" si="594"/>
        <v>Q4</v>
      </c>
      <c r="J2409" s="191" t="s">
        <v>3009</v>
      </c>
      <c r="K2409" s="191" t="s">
        <v>3010</v>
      </c>
      <c r="L2409" s="17" t="s">
        <v>78</v>
      </c>
      <c r="M2409" s="13" t="s">
        <v>46</v>
      </c>
      <c r="N2409" s="13">
        <v>1</v>
      </c>
      <c r="O2409" s="13"/>
      <c r="P2409" s="39" t="str">
        <f t="shared" si="595"/>
        <v>MAIN UNIT</v>
      </c>
      <c r="Q2409" s="13" t="s">
        <v>47</v>
      </c>
      <c r="R2409" s="13" t="s">
        <v>48</v>
      </c>
      <c r="S2409" s="13" t="s">
        <v>36</v>
      </c>
      <c r="T2409" s="13" t="s">
        <v>64</v>
      </c>
      <c r="U2409" s="13" t="s">
        <v>2867</v>
      </c>
      <c r="V2409" s="13" t="s">
        <v>98</v>
      </c>
      <c r="W2409" s="13" t="s">
        <v>95</v>
      </c>
      <c r="X2409" s="192">
        <v>13000000</v>
      </c>
      <c r="Y2409" s="196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85">
        <f t="shared" si="598"/>
        <v>99684.779999999984</v>
      </c>
      <c r="AD2409" s="141">
        <v>0.13619999999999999</v>
      </c>
      <c r="AE2409" s="186">
        <f t="shared" si="599"/>
        <v>0</v>
      </c>
      <c r="AF2409" s="186" t="str">
        <f>IF(AND(COUNTIFS($J$18:J2409,J2409)=1,AE2409=1),1,"")</f>
        <v/>
      </c>
      <c r="AG2409" s="186" t="str">
        <f>IF(C2409="","",IF(AND(COUNTIFS($J$18:J2409,J2409)=1,C2409&lt;&gt;""),1,""))</f>
        <v/>
      </c>
      <c r="AH2409" s="186" t="str">
        <f>IF(G2409="","",IF(AND(COUNTIFS($J$18:J2409,J2409)=1,G2409&lt;&gt;""),1,""))</f>
        <v/>
      </c>
      <c r="AI2409" s="19">
        <f t="shared" si="600"/>
        <v>21594188.700884957</v>
      </c>
      <c r="AJ2409" s="19">
        <f t="shared" si="601"/>
        <v>2559339.3921844242</v>
      </c>
      <c r="AK2409" s="20">
        <f t="shared" si="602"/>
        <v>0.11851982158883048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214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6.4">
      <c r="A2410" s="13" t="s">
        <v>42</v>
      </c>
      <c r="B2410" s="179">
        <v>2023</v>
      </c>
      <c r="C2410" s="179">
        <v>8</v>
      </c>
      <c r="D2410" s="39" t="str">
        <f t="shared" si="593"/>
        <v>Q2</v>
      </c>
      <c r="E2410" s="13" t="s">
        <v>42</v>
      </c>
      <c r="F2410" s="179">
        <v>2023</v>
      </c>
      <c r="G2410" s="179">
        <v>10</v>
      </c>
      <c r="H2410" s="191"/>
      <c r="I2410" s="39" t="str">
        <f t="shared" si="594"/>
        <v>Q3</v>
      </c>
      <c r="J2410" s="191" t="s">
        <v>2292</v>
      </c>
      <c r="K2410" s="191" t="s">
        <v>2293</v>
      </c>
      <c r="L2410" s="17" t="s">
        <v>479</v>
      </c>
      <c r="M2410" s="13" t="s">
        <v>46</v>
      </c>
      <c r="N2410" s="13">
        <v>0</v>
      </c>
      <c r="O2410" s="13">
        <v>1</v>
      </c>
      <c r="P2410" s="39" t="str">
        <f t="shared" si="595"/>
        <v>SERVICE/ PARTS</v>
      </c>
      <c r="Q2410" s="13" t="s">
        <v>47</v>
      </c>
      <c r="R2410" s="13" t="s">
        <v>48</v>
      </c>
      <c r="S2410" s="13" t="s">
        <v>38</v>
      </c>
      <c r="T2410" s="13" t="s">
        <v>1828</v>
      </c>
      <c r="U2410" s="13" t="s">
        <v>136</v>
      </c>
      <c r="V2410" s="13" t="s">
        <v>121</v>
      </c>
      <c r="W2410" s="13" t="s">
        <v>50</v>
      </c>
      <c r="X2410" s="192">
        <v>101250</v>
      </c>
      <c r="Y2410" s="196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85">
        <f t="shared" si="598"/>
        <v>40765.579646017708</v>
      </c>
      <c r="AD2410" s="141">
        <v>0.42520000000000002</v>
      </c>
      <c r="AE2410" s="186">
        <f t="shared" si="599"/>
        <v>0</v>
      </c>
      <c r="AF2410" s="186" t="str">
        <f>IF(AND(COUNTIFS($J$18:J2410,J2410)=1,AE2410=1),1,"")</f>
        <v/>
      </c>
      <c r="AG2410" s="186">
        <f>IF(C2410="","",IF(AND(COUNTIFS($J$18:J2410,J2410)=1,C2410&lt;&gt;""),1,""))</f>
        <v>1</v>
      </c>
      <c r="AH2410" s="186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214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42</v>
      </c>
      <c r="B2411" s="179">
        <v>2023</v>
      </c>
      <c r="C2411" s="179">
        <v>5</v>
      </c>
      <c r="D2411" s="39" t="str">
        <f t="shared" si="593"/>
        <v>Q1</v>
      </c>
      <c r="E2411" s="13" t="s">
        <v>42</v>
      </c>
      <c r="F2411" s="179">
        <v>2023</v>
      </c>
      <c r="G2411" s="179">
        <v>11</v>
      </c>
      <c r="H2411" s="191"/>
      <c r="I2411" s="39" t="str">
        <f t="shared" si="594"/>
        <v>Q3</v>
      </c>
      <c r="J2411" s="191" t="s">
        <v>2287</v>
      </c>
      <c r="K2411" s="191" t="s">
        <v>2288</v>
      </c>
      <c r="L2411" s="17" t="s">
        <v>54</v>
      </c>
      <c r="M2411" s="13" t="s">
        <v>46</v>
      </c>
      <c r="N2411" s="13">
        <v>0.5</v>
      </c>
      <c r="O2411" s="13"/>
      <c r="P2411" s="39" t="str">
        <f t="shared" si="595"/>
        <v>MAIN UNIT</v>
      </c>
      <c r="Q2411" s="13" t="s">
        <v>55</v>
      </c>
      <c r="R2411" s="13" t="s">
        <v>48</v>
      </c>
      <c r="S2411" s="13" t="s">
        <v>38</v>
      </c>
      <c r="T2411" s="13" t="s">
        <v>324</v>
      </c>
      <c r="U2411" s="13" t="s">
        <v>136</v>
      </c>
      <c r="V2411" s="13" t="s">
        <v>877</v>
      </c>
      <c r="W2411" s="13" t="s">
        <v>50</v>
      </c>
      <c r="X2411" s="194">
        <v>570000</v>
      </c>
      <c r="Y2411" s="196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85">
        <f t="shared" si="598"/>
        <v>30764.867256637172</v>
      </c>
      <c r="AD2411" s="141">
        <v>0.114</v>
      </c>
      <c r="AE2411" s="186">
        <f t="shared" si="599"/>
        <v>1</v>
      </c>
      <c r="AF2411" s="186" t="str">
        <f>IF(AND(COUNTIFS($J$18:J2411,J2411)=1,AE2411=1),1,"")</f>
        <v/>
      </c>
      <c r="AG2411" s="186" t="str">
        <f>IF(C2411="","",IF(AND(COUNTIFS($J$18:J2411,J2411)=1,C2411&lt;&gt;""),1,""))</f>
        <v/>
      </c>
      <c r="AH2411" s="186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214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41</v>
      </c>
      <c r="B2412" s="179">
        <v>2022</v>
      </c>
      <c r="C2412" s="179">
        <v>11</v>
      </c>
      <c r="D2412" s="39" t="str">
        <f t="shared" si="593"/>
        <v>Q3</v>
      </c>
      <c r="E2412" s="13" t="s">
        <v>41</v>
      </c>
      <c r="F2412" s="179">
        <v>2022</v>
      </c>
      <c r="G2412" s="179">
        <v>11</v>
      </c>
      <c r="H2412" s="191"/>
      <c r="I2412" s="39" t="str">
        <f t="shared" si="594"/>
        <v>Q3</v>
      </c>
      <c r="J2412" s="191" t="s">
        <v>2242</v>
      </c>
      <c r="K2412" s="191" t="s">
        <v>1504</v>
      </c>
      <c r="L2412" s="17" t="s">
        <v>78</v>
      </c>
      <c r="M2412" s="13" t="s">
        <v>46</v>
      </c>
      <c r="N2412" s="13">
        <v>1</v>
      </c>
      <c r="O2412" s="13"/>
      <c r="P2412" s="39" t="str">
        <f t="shared" si="595"/>
        <v>MAIN UNIT</v>
      </c>
      <c r="Q2412" s="13" t="s">
        <v>47</v>
      </c>
      <c r="R2412" s="13" t="s">
        <v>48</v>
      </c>
      <c r="S2412" s="13" t="s">
        <v>36</v>
      </c>
      <c r="T2412" s="13" t="s">
        <v>64</v>
      </c>
      <c r="U2412" s="13" t="s">
        <v>65</v>
      </c>
      <c r="V2412" s="13" t="s">
        <v>108</v>
      </c>
      <c r="W2412" s="13" t="s">
        <v>50</v>
      </c>
      <c r="X2412" s="192">
        <v>990000</v>
      </c>
      <c r="Y2412" s="196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85">
        <f t="shared" si="598"/>
        <v>174194.44247787615</v>
      </c>
      <c r="AD2412" s="141">
        <v>0.18410000000000001</v>
      </c>
      <c r="AE2412" s="186">
        <f t="shared" si="599"/>
        <v>0</v>
      </c>
      <c r="AF2412" s="186" t="str">
        <f>IF(AND(COUNTIFS($J$18:J2412,J2412)=1,AE2412=1),1,"")</f>
        <v/>
      </c>
      <c r="AG2412" s="186" t="str">
        <f>IF(C2412="","",IF(AND(COUNTIFS($J$18:J2412,J2412)=1,C2412&lt;&gt;""),1,""))</f>
        <v/>
      </c>
      <c r="AH2412" s="186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214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41</v>
      </c>
      <c r="B2413" s="179">
        <v>2022</v>
      </c>
      <c r="C2413" s="179">
        <v>11</v>
      </c>
      <c r="D2413" s="39" t="str">
        <f t="shared" si="593"/>
        <v>Q3</v>
      </c>
      <c r="E2413" s="13" t="s">
        <v>41</v>
      </c>
      <c r="F2413" s="179">
        <v>2022</v>
      </c>
      <c r="G2413" s="179">
        <v>11</v>
      </c>
      <c r="H2413" s="191"/>
      <c r="I2413" s="39" t="str">
        <f t="shared" si="594"/>
        <v>Q3</v>
      </c>
      <c r="J2413" s="191" t="s">
        <v>2242</v>
      </c>
      <c r="K2413" s="191" t="s">
        <v>1504</v>
      </c>
      <c r="L2413" s="17" t="s">
        <v>78</v>
      </c>
      <c r="M2413" s="13" t="s">
        <v>46</v>
      </c>
      <c r="N2413" s="13">
        <v>1</v>
      </c>
      <c r="O2413" s="13"/>
      <c r="P2413" s="39" t="str">
        <f t="shared" si="595"/>
        <v>MAIN UNIT</v>
      </c>
      <c r="Q2413" s="13" t="s">
        <v>47</v>
      </c>
      <c r="R2413" s="13" t="s">
        <v>48</v>
      </c>
      <c r="S2413" s="13" t="s">
        <v>36</v>
      </c>
      <c r="T2413" s="13" t="s">
        <v>64</v>
      </c>
      <c r="U2413" s="13" t="s">
        <v>65</v>
      </c>
      <c r="V2413" s="13" t="s">
        <v>108</v>
      </c>
      <c r="W2413" s="13" t="s">
        <v>50</v>
      </c>
      <c r="X2413" s="192">
        <v>990000</v>
      </c>
      <c r="Y2413" s="196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85">
        <f t="shared" si="598"/>
        <v>174194.44247787615</v>
      </c>
      <c r="AD2413" s="141">
        <v>0.18410000000000001</v>
      </c>
      <c r="AE2413" s="186">
        <f t="shared" si="599"/>
        <v>0</v>
      </c>
      <c r="AF2413" s="186" t="str">
        <f>IF(AND(COUNTIFS($J$18:J2413,J2413)=1,AE2413=1),1,"")</f>
        <v/>
      </c>
      <c r="AG2413" s="186" t="str">
        <f>IF(C2413="","",IF(AND(COUNTIFS($J$18:J2413,J2413)=1,C2413&lt;&gt;""),1,""))</f>
        <v/>
      </c>
      <c r="AH2413" s="186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214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41</v>
      </c>
      <c r="B2414" s="179">
        <v>2022</v>
      </c>
      <c r="C2414" s="179">
        <v>11</v>
      </c>
      <c r="D2414" s="39" t="str">
        <f t="shared" si="593"/>
        <v>Q3</v>
      </c>
      <c r="E2414" s="13" t="s">
        <v>41</v>
      </c>
      <c r="F2414" s="179">
        <v>2022</v>
      </c>
      <c r="G2414" s="179">
        <v>11</v>
      </c>
      <c r="H2414" s="191"/>
      <c r="I2414" s="39" t="str">
        <f t="shared" si="594"/>
        <v>Q3</v>
      </c>
      <c r="J2414" s="191" t="s">
        <v>2242</v>
      </c>
      <c r="K2414" s="191" t="s">
        <v>1504</v>
      </c>
      <c r="L2414" s="17" t="s">
        <v>78</v>
      </c>
      <c r="M2414" s="13" t="s">
        <v>46</v>
      </c>
      <c r="N2414" s="13">
        <v>1</v>
      </c>
      <c r="O2414" s="13"/>
      <c r="P2414" s="39" t="str">
        <f t="shared" si="595"/>
        <v>MAIN UNIT</v>
      </c>
      <c r="Q2414" s="13" t="s">
        <v>47</v>
      </c>
      <c r="R2414" s="13" t="s">
        <v>48</v>
      </c>
      <c r="S2414" s="13" t="s">
        <v>36</v>
      </c>
      <c r="T2414" s="13" t="s">
        <v>64</v>
      </c>
      <c r="U2414" s="13" t="s">
        <v>65</v>
      </c>
      <c r="V2414" s="13" t="s">
        <v>108</v>
      </c>
      <c r="W2414" s="13" t="s">
        <v>50</v>
      </c>
      <c r="X2414" s="192">
        <v>990000</v>
      </c>
      <c r="Y2414" s="196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85">
        <f t="shared" si="598"/>
        <v>174194.44247787615</v>
      </c>
      <c r="AD2414" s="141">
        <v>0.18410000000000001</v>
      </c>
      <c r="AE2414" s="186">
        <f t="shared" si="599"/>
        <v>0</v>
      </c>
      <c r="AF2414" s="186" t="str">
        <f>IF(AND(COUNTIFS($J$18:J2414,J2414)=1,AE2414=1),1,"")</f>
        <v/>
      </c>
      <c r="AG2414" s="186" t="str">
        <f>IF(C2414="","",IF(AND(COUNTIFS($J$18:J2414,J2414)=1,C2414&lt;&gt;""),1,""))</f>
        <v/>
      </c>
      <c r="AH2414" s="186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214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41</v>
      </c>
      <c r="B2415" s="179">
        <v>2022</v>
      </c>
      <c r="C2415" s="179">
        <v>11</v>
      </c>
      <c r="D2415" s="39" t="str">
        <f t="shared" si="593"/>
        <v>Q3</v>
      </c>
      <c r="E2415" s="13" t="s">
        <v>41</v>
      </c>
      <c r="F2415" s="179">
        <v>2022</v>
      </c>
      <c r="G2415" s="179">
        <v>11</v>
      </c>
      <c r="H2415" s="191"/>
      <c r="I2415" s="39" t="str">
        <f t="shared" si="594"/>
        <v>Q3</v>
      </c>
      <c r="J2415" s="191" t="s">
        <v>2242</v>
      </c>
      <c r="K2415" s="191" t="s">
        <v>1504</v>
      </c>
      <c r="L2415" s="17" t="s">
        <v>54</v>
      </c>
      <c r="M2415" s="13" t="s">
        <v>46</v>
      </c>
      <c r="N2415" s="13">
        <v>1</v>
      </c>
      <c r="O2415" s="13"/>
      <c r="P2415" s="39" t="str">
        <f t="shared" si="595"/>
        <v>MAIN UNIT</v>
      </c>
      <c r="Q2415" s="13" t="s">
        <v>47</v>
      </c>
      <c r="R2415" s="13" t="s">
        <v>48</v>
      </c>
      <c r="S2415" s="13" t="s">
        <v>36</v>
      </c>
      <c r="T2415" s="13" t="s">
        <v>64</v>
      </c>
      <c r="U2415" s="13" t="s">
        <v>65</v>
      </c>
      <c r="V2415" s="13" t="s">
        <v>108</v>
      </c>
      <c r="W2415" s="13" t="s">
        <v>50</v>
      </c>
      <c r="X2415" s="192">
        <v>851000</v>
      </c>
      <c r="Y2415" s="196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85">
        <f t="shared" si="598"/>
        <v>149736.83893805314</v>
      </c>
      <c r="AD2415" s="141">
        <v>0.18410000000000001</v>
      </c>
      <c r="AE2415" s="186">
        <f t="shared" si="599"/>
        <v>0</v>
      </c>
      <c r="AF2415" s="186" t="str">
        <f>IF(AND(COUNTIFS($J$18:J2415,J2415)=1,AE2415=1),1,"")</f>
        <v/>
      </c>
      <c r="AG2415" s="186" t="str">
        <f>IF(C2415="","",IF(AND(COUNTIFS($J$18:J2415,J2415)=1,C2415&lt;&gt;""),1,""))</f>
        <v/>
      </c>
      <c r="AH2415" s="186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214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41</v>
      </c>
      <c r="B2416" s="179">
        <v>2022</v>
      </c>
      <c r="C2416" s="179">
        <v>11</v>
      </c>
      <c r="D2416" s="39" t="str">
        <f t="shared" si="593"/>
        <v>Q3</v>
      </c>
      <c r="E2416" s="13" t="s">
        <v>41</v>
      </c>
      <c r="F2416" s="179">
        <v>2022</v>
      </c>
      <c r="G2416" s="179">
        <v>11</v>
      </c>
      <c r="H2416" s="191"/>
      <c r="I2416" s="39" t="str">
        <f t="shared" si="594"/>
        <v>Q3</v>
      </c>
      <c r="J2416" s="191" t="s">
        <v>2242</v>
      </c>
      <c r="K2416" s="191" t="s">
        <v>1504</v>
      </c>
      <c r="L2416" s="17" t="s">
        <v>54</v>
      </c>
      <c r="M2416" s="13" t="s">
        <v>46</v>
      </c>
      <c r="N2416" s="13">
        <v>1</v>
      </c>
      <c r="O2416" s="13"/>
      <c r="P2416" s="39" t="str">
        <f t="shared" si="595"/>
        <v>MAIN UNIT</v>
      </c>
      <c r="Q2416" s="13" t="s">
        <v>47</v>
      </c>
      <c r="R2416" s="13" t="s">
        <v>48</v>
      </c>
      <c r="S2416" s="13" t="s">
        <v>36</v>
      </c>
      <c r="T2416" s="13" t="s">
        <v>64</v>
      </c>
      <c r="U2416" s="13" t="s">
        <v>65</v>
      </c>
      <c r="V2416" s="13" t="s">
        <v>108</v>
      </c>
      <c r="W2416" s="13" t="s">
        <v>50</v>
      </c>
      <c r="X2416" s="192">
        <v>851000</v>
      </c>
      <c r="Y2416" s="196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85">
        <f t="shared" si="598"/>
        <v>149736.83893805314</v>
      </c>
      <c r="AD2416" s="141">
        <v>0.18410000000000001</v>
      </c>
      <c r="AE2416" s="186">
        <f t="shared" si="599"/>
        <v>0</v>
      </c>
      <c r="AF2416" s="186" t="str">
        <f>IF(AND(COUNTIFS($J$18:J2416,J2416)=1,AE2416=1),1,"")</f>
        <v/>
      </c>
      <c r="AG2416" s="186" t="str">
        <f>IF(C2416="","",IF(AND(COUNTIFS($J$18:J2416,J2416)=1,C2416&lt;&gt;""),1,""))</f>
        <v/>
      </c>
      <c r="AH2416" s="186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214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41</v>
      </c>
      <c r="B2417" s="179">
        <v>2022</v>
      </c>
      <c r="C2417" s="179">
        <v>11</v>
      </c>
      <c r="D2417" s="39" t="str">
        <f t="shared" si="593"/>
        <v>Q3</v>
      </c>
      <c r="E2417" s="13" t="s">
        <v>41</v>
      </c>
      <c r="F2417" s="179">
        <v>2022</v>
      </c>
      <c r="G2417" s="179">
        <v>11</v>
      </c>
      <c r="H2417" s="191"/>
      <c r="I2417" s="39" t="str">
        <f t="shared" si="594"/>
        <v>Q3</v>
      </c>
      <c r="J2417" s="191" t="s">
        <v>2242</v>
      </c>
      <c r="K2417" s="191" t="s">
        <v>1504</v>
      </c>
      <c r="L2417" s="17" t="s">
        <v>54</v>
      </c>
      <c r="M2417" s="13" t="s">
        <v>46</v>
      </c>
      <c r="N2417" s="13">
        <v>1</v>
      </c>
      <c r="O2417" s="13"/>
      <c r="P2417" s="39" t="str">
        <f t="shared" si="595"/>
        <v>MAIN UNIT</v>
      </c>
      <c r="Q2417" s="13" t="s">
        <v>47</v>
      </c>
      <c r="R2417" s="13" t="s">
        <v>48</v>
      </c>
      <c r="S2417" s="13" t="s">
        <v>36</v>
      </c>
      <c r="T2417" s="13" t="s">
        <v>64</v>
      </c>
      <c r="U2417" s="13" t="s">
        <v>65</v>
      </c>
      <c r="V2417" s="13" t="s">
        <v>108</v>
      </c>
      <c r="W2417" s="13" t="s">
        <v>50</v>
      </c>
      <c r="X2417" s="192">
        <v>851000</v>
      </c>
      <c r="Y2417" s="196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85">
        <f t="shared" si="598"/>
        <v>149736.83893805314</v>
      </c>
      <c r="AD2417" s="141">
        <v>0.18410000000000001</v>
      </c>
      <c r="AE2417" s="186">
        <f t="shared" si="599"/>
        <v>0</v>
      </c>
      <c r="AF2417" s="186" t="str">
        <f>IF(AND(COUNTIFS($J$18:J2417,J2417)=1,AE2417=1),1,"")</f>
        <v/>
      </c>
      <c r="AG2417" s="186" t="str">
        <f>IF(C2417="","",IF(AND(COUNTIFS($J$18:J2417,J2417)=1,C2417&lt;&gt;""),1,""))</f>
        <v/>
      </c>
      <c r="AH2417" s="186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214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41</v>
      </c>
      <c r="B2418" s="179">
        <v>2022</v>
      </c>
      <c r="C2418" s="179">
        <v>11</v>
      </c>
      <c r="D2418" s="39" t="str">
        <f t="shared" si="593"/>
        <v>Q3</v>
      </c>
      <c r="E2418" s="13" t="s">
        <v>41</v>
      </c>
      <c r="F2418" s="179">
        <v>2022</v>
      </c>
      <c r="G2418" s="179">
        <v>11</v>
      </c>
      <c r="H2418" s="191"/>
      <c r="I2418" s="39" t="str">
        <f t="shared" si="594"/>
        <v>Q3</v>
      </c>
      <c r="J2418" s="191" t="s">
        <v>2242</v>
      </c>
      <c r="K2418" s="191" t="s">
        <v>1504</v>
      </c>
      <c r="L2418" s="17" t="s">
        <v>54</v>
      </c>
      <c r="M2418" s="13" t="s">
        <v>46</v>
      </c>
      <c r="N2418" s="13">
        <v>1</v>
      </c>
      <c r="O2418" s="13"/>
      <c r="P2418" s="39" t="str">
        <f t="shared" si="595"/>
        <v>MAIN UNIT</v>
      </c>
      <c r="Q2418" s="13" t="s">
        <v>47</v>
      </c>
      <c r="R2418" s="13" t="s">
        <v>48</v>
      </c>
      <c r="S2418" s="13" t="s">
        <v>36</v>
      </c>
      <c r="T2418" s="13" t="s">
        <v>64</v>
      </c>
      <c r="U2418" s="13" t="s">
        <v>65</v>
      </c>
      <c r="V2418" s="13" t="s">
        <v>108</v>
      </c>
      <c r="W2418" s="13" t="s">
        <v>50</v>
      </c>
      <c r="X2418" s="192">
        <v>851000</v>
      </c>
      <c r="Y2418" s="196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85">
        <f t="shared" si="598"/>
        <v>149736.83893805314</v>
      </c>
      <c r="AD2418" s="141">
        <v>0.18410000000000001</v>
      </c>
      <c r="AE2418" s="186">
        <f t="shared" si="599"/>
        <v>0</v>
      </c>
      <c r="AF2418" s="186" t="str">
        <f>IF(AND(COUNTIFS($J$18:J2418,J2418)=1,AE2418=1),1,"")</f>
        <v/>
      </c>
      <c r="AG2418" s="186" t="str">
        <f>IF(C2418="","",IF(AND(COUNTIFS($J$18:J2418,J2418)=1,C2418&lt;&gt;""),1,""))</f>
        <v/>
      </c>
      <c r="AH2418" s="186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214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41</v>
      </c>
      <c r="B2419" s="179">
        <v>2022</v>
      </c>
      <c r="C2419" s="179">
        <v>11</v>
      </c>
      <c r="D2419" s="39" t="str">
        <f t="shared" si="593"/>
        <v>Q3</v>
      </c>
      <c r="E2419" s="13" t="s">
        <v>41</v>
      </c>
      <c r="F2419" s="179">
        <v>2022</v>
      </c>
      <c r="G2419" s="179">
        <v>11</v>
      </c>
      <c r="H2419" s="191"/>
      <c r="I2419" s="39" t="str">
        <f t="shared" si="594"/>
        <v>Q3</v>
      </c>
      <c r="J2419" s="191" t="s">
        <v>2294</v>
      </c>
      <c r="K2419" s="191" t="s">
        <v>2295</v>
      </c>
      <c r="L2419" s="17" t="s">
        <v>54</v>
      </c>
      <c r="M2419" s="13" t="s">
        <v>46</v>
      </c>
      <c r="N2419" s="13">
        <v>1</v>
      </c>
      <c r="O2419" s="13"/>
      <c r="P2419" s="39" t="str">
        <f t="shared" si="595"/>
        <v>MAIN UNIT</v>
      </c>
      <c r="Q2419" s="13" t="s">
        <v>47</v>
      </c>
      <c r="R2419" s="13" t="s">
        <v>48</v>
      </c>
      <c r="S2419" s="13" t="s">
        <v>37</v>
      </c>
      <c r="T2419" s="13" t="s">
        <v>301</v>
      </c>
      <c r="U2419" s="13" t="s">
        <v>57</v>
      </c>
      <c r="V2419" s="13" t="s">
        <v>155</v>
      </c>
      <c r="W2419" s="13" t="s">
        <v>50</v>
      </c>
      <c r="X2419" s="192">
        <v>430000</v>
      </c>
      <c r="Y2419" s="196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85">
        <f t="shared" si="598"/>
        <v>62015.893805309744</v>
      </c>
      <c r="AD2419" s="141">
        <v>0.15090000000000001</v>
      </c>
      <c r="AE2419" s="186">
        <f t="shared" si="599"/>
        <v>0</v>
      </c>
      <c r="AF2419" s="186" t="str">
        <f>IF(AND(COUNTIFS($J$18:J2419,J2419)=1,AE2419=1),1,"")</f>
        <v/>
      </c>
      <c r="AG2419" s="186">
        <f>IF(C2419="","",IF(AND(COUNTIFS($J$18:J2419,J2419)=1,C2419&lt;&gt;""),1,""))</f>
        <v>1</v>
      </c>
      <c r="AH2419" s="186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214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6.4">
      <c r="A2420" s="13" t="s">
        <v>41</v>
      </c>
      <c r="B2420" s="179">
        <v>2022</v>
      </c>
      <c r="C2420" s="179">
        <v>11</v>
      </c>
      <c r="D2420" s="39" t="str">
        <f t="shared" si="593"/>
        <v>Q3</v>
      </c>
      <c r="E2420" s="13" t="s">
        <v>41</v>
      </c>
      <c r="F2420" s="179">
        <v>2022</v>
      </c>
      <c r="G2420" s="179">
        <v>11</v>
      </c>
      <c r="H2420" s="191"/>
      <c r="I2420" s="39" t="str">
        <f t="shared" si="594"/>
        <v>Q3</v>
      </c>
      <c r="J2420" s="191" t="s">
        <v>2296</v>
      </c>
      <c r="K2420" s="191" t="s">
        <v>2297</v>
      </c>
      <c r="L2420" s="17" t="s">
        <v>479</v>
      </c>
      <c r="M2420" s="13" t="s">
        <v>46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47</v>
      </c>
      <c r="R2420" s="13" t="s">
        <v>48</v>
      </c>
      <c r="S2420" s="13" t="s">
        <v>37</v>
      </c>
      <c r="T2420" s="13" t="s">
        <v>220</v>
      </c>
      <c r="U2420" s="13" t="s">
        <v>57</v>
      </c>
      <c r="V2420" s="13" t="s">
        <v>1314</v>
      </c>
      <c r="W2420" s="13" t="s">
        <v>50</v>
      </c>
      <c r="X2420" s="192">
        <v>3600</v>
      </c>
      <c r="Y2420" s="196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85">
        <f t="shared" si="598"/>
        <v>7314.9451327433653</v>
      </c>
      <c r="AD2420" s="141">
        <v>0.21260000000000001</v>
      </c>
      <c r="AE2420" s="186">
        <f t="shared" si="599"/>
        <v>0</v>
      </c>
      <c r="AF2420" s="186" t="str">
        <f>IF(AND(COUNTIFS($J$18:J2420,J2420)=1,AE2420=1),1,"")</f>
        <v/>
      </c>
      <c r="AG2420" s="186">
        <f>IF(C2420="","",IF(AND(COUNTIFS($J$18:J2420,J2420)=1,C2420&lt;&gt;""),1,""))</f>
        <v>1</v>
      </c>
      <c r="AH2420" s="186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214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41</v>
      </c>
      <c r="B2421" s="179">
        <v>2022</v>
      </c>
      <c r="C2421" s="179">
        <v>11</v>
      </c>
      <c r="D2421" s="39" t="str">
        <f t="shared" si="593"/>
        <v>Q3</v>
      </c>
      <c r="E2421" s="13" t="s">
        <v>41</v>
      </c>
      <c r="F2421" s="179">
        <v>2022</v>
      </c>
      <c r="G2421" s="179">
        <v>11</v>
      </c>
      <c r="H2421" s="191"/>
      <c r="I2421" s="39" t="str">
        <f t="shared" si="594"/>
        <v>Q3</v>
      </c>
      <c r="J2421" s="191" t="s">
        <v>2298</v>
      </c>
      <c r="K2421" s="191" t="s">
        <v>2299</v>
      </c>
      <c r="L2421" s="17" t="s">
        <v>54</v>
      </c>
      <c r="M2421" s="13" t="s">
        <v>46</v>
      </c>
      <c r="N2421" s="13">
        <v>1</v>
      </c>
      <c r="O2421" s="13"/>
      <c r="P2421" s="39" t="str">
        <f t="shared" si="595"/>
        <v>MAIN UNIT</v>
      </c>
      <c r="Q2421" s="13" t="s">
        <v>47</v>
      </c>
      <c r="R2421" s="13" t="s">
        <v>48</v>
      </c>
      <c r="S2421" s="13" t="s">
        <v>39</v>
      </c>
      <c r="T2421" s="13" t="s">
        <v>129</v>
      </c>
      <c r="U2421" s="13" t="s">
        <v>991</v>
      </c>
      <c r="V2421" s="13" t="s">
        <v>131</v>
      </c>
      <c r="W2421" s="13" t="s">
        <v>50</v>
      </c>
      <c r="X2421" s="192">
        <v>550000</v>
      </c>
      <c r="Y2421" s="196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85">
        <f t="shared" si="598"/>
        <v>103292.92035398234</v>
      </c>
      <c r="AD2421" s="141">
        <v>0.19650000000000001</v>
      </c>
      <c r="AE2421" s="186">
        <f t="shared" si="599"/>
        <v>0</v>
      </c>
      <c r="AF2421" s="186" t="str">
        <f>IF(AND(COUNTIFS($J$18:J2421,J2421)=1,AE2421=1),1,"")</f>
        <v/>
      </c>
      <c r="AG2421" s="186">
        <f>IF(C2421="","",IF(AND(COUNTIFS($J$18:J2421,J2421)=1,C2421&lt;&gt;""),1,""))</f>
        <v>1</v>
      </c>
      <c r="AH2421" s="186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214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41</v>
      </c>
      <c r="B2422" s="179">
        <v>2022</v>
      </c>
      <c r="C2422" s="179">
        <v>6</v>
      </c>
      <c r="D2422" s="39" t="str">
        <f t="shared" si="593"/>
        <v>Q1</v>
      </c>
      <c r="E2422" s="13" t="s">
        <v>41</v>
      </c>
      <c r="F2422" s="179">
        <v>2022</v>
      </c>
      <c r="G2422" s="179">
        <v>12</v>
      </c>
      <c r="H2422" s="191"/>
      <c r="I2422" s="39" t="str">
        <f t="shared" si="594"/>
        <v>Q3</v>
      </c>
      <c r="J2422" s="191" t="s">
        <v>2300</v>
      </c>
      <c r="K2422" s="191" t="s">
        <v>2301</v>
      </c>
      <c r="L2422" s="17" t="s">
        <v>54</v>
      </c>
      <c r="M2422" s="13" t="s">
        <v>46</v>
      </c>
      <c r="N2422" s="13">
        <v>1</v>
      </c>
      <c r="O2422" s="13"/>
      <c r="P2422" s="39" t="str">
        <f t="shared" si="595"/>
        <v>MAIN UNIT</v>
      </c>
      <c r="Q2422" s="13" t="s">
        <v>55</v>
      </c>
      <c r="R2422" s="13" t="s">
        <v>48</v>
      </c>
      <c r="S2422" s="13" t="s">
        <v>36</v>
      </c>
      <c r="T2422" s="13" t="s">
        <v>64</v>
      </c>
      <c r="U2422" s="13" t="s">
        <v>65</v>
      </c>
      <c r="V2422" s="13" t="s">
        <v>113</v>
      </c>
      <c r="W2422" s="13" t="s">
        <v>95</v>
      </c>
      <c r="X2422" s="192">
        <v>8300000</v>
      </c>
      <c r="Y2422" s="196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85">
        <f t="shared" si="598"/>
        <v>123416.84999999999</v>
      </c>
      <c r="AD2422" s="141">
        <v>0.2586</v>
      </c>
      <c r="AE2422" s="186">
        <f t="shared" si="599"/>
        <v>1</v>
      </c>
      <c r="AF2422" s="186">
        <f>IF(AND(COUNTIFS($J$18:J2422,J2422)=1,AE2422=1),1,"")</f>
        <v>1</v>
      </c>
      <c r="AG2422" s="186">
        <f>IF(C2422="","",IF(AND(COUNTIFS($J$18:J2422,J2422)=1,C2422&lt;&gt;""),1,""))</f>
        <v>1</v>
      </c>
      <c r="AH2422" s="186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214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41</v>
      </c>
      <c r="B2423" s="179">
        <v>2022</v>
      </c>
      <c r="C2423" s="179">
        <v>6</v>
      </c>
      <c r="D2423" s="39" t="str">
        <f t="shared" si="593"/>
        <v>Q1</v>
      </c>
      <c r="E2423" s="13" t="s">
        <v>41</v>
      </c>
      <c r="F2423" s="179">
        <v>2022</v>
      </c>
      <c r="G2423" s="179">
        <v>12</v>
      </c>
      <c r="H2423" s="191"/>
      <c r="I2423" s="39" t="str">
        <f t="shared" si="594"/>
        <v>Q3</v>
      </c>
      <c r="J2423" s="191" t="s">
        <v>2300</v>
      </c>
      <c r="K2423" s="191" t="s">
        <v>2301</v>
      </c>
      <c r="L2423" s="17" t="s">
        <v>54</v>
      </c>
      <c r="M2423" s="13" t="s">
        <v>46</v>
      </c>
      <c r="N2423" s="13">
        <v>1</v>
      </c>
      <c r="O2423" s="13"/>
      <c r="P2423" s="39" t="str">
        <f t="shared" si="595"/>
        <v>MAIN UNIT</v>
      </c>
      <c r="Q2423" s="13" t="s">
        <v>55</v>
      </c>
      <c r="R2423" s="13" t="s">
        <v>48</v>
      </c>
      <c r="S2423" s="13" t="s">
        <v>36</v>
      </c>
      <c r="T2423" s="13" t="s">
        <v>64</v>
      </c>
      <c r="U2423" s="13" t="s">
        <v>65</v>
      </c>
      <c r="V2423" s="13" t="s">
        <v>113</v>
      </c>
      <c r="W2423" s="13" t="s">
        <v>95</v>
      </c>
      <c r="X2423" s="192">
        <v>8300000</v>
      </c>
      <c r="Y2423" s="196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85">
        <f t="shared" si="598"/>
        <v>123416.84999999999</v>
      </c>
      <c r="AD2423" s="141">
        <v>0.2586</v>
      </c>
      <c r="AE2423" s="186">
        <f t="shared" si="599"/>
        <v>1</v>
      </c>
      <c r="AF2423" s="186" t="str">
        <f>IF(AND(COUNTIFS($J$18:J2423,J2423)=1,AE2423=1),1,"")</f>
        <v/>
      </c>
      <c r="AG2423" s="186" t="str">
        <f>IF(C2423="","",IF(AND(COUNTIFS($J$18:J2423,J2423)=1,C2423&lt;&gt;""),1,""))</f>
        <v/>
      </c>
      <c r="AH2423" s="186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214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41</v>
      </c>
      <c r="B2424" s="179">
        <v>2022</v>
      </c>
      <c r="C2424" s="179">
        <v>9</v>
      </c>
      <c r="D2424" s="39" t="str">
        <f t="shared" si="593"/>
        <v>Q2</v>
      </c>
      <c r="E2424" s="13" t="s">
        <v>41</v>
      </c>
      <c r="F2424" s="179">
        <v>2022</v>
      </c>
      <c r="G2424" s="179">
        <v>12</v>
      </c>
      <c r="H2424" s="191"/>
      <c r="I2424" s="39" t="str">
        <f t="shared" si="594"/>
        <v>Q3</v>
      </c>
      <c r="J2424" s="191" t="s">
        <v>2302</v>
      </c>
      <c r="K2424" s="191" t="s">
        <v>890</v>
      </c>
      <c r="L2424" s="17" t="s">
        <v>78</v>
      </c>
      <c r="M2424" s="13" t="s">
        <v>46</v>
      </c>
      <c r="N2424" s="13">
        <v>1</v>
      </c>
      <c r="O2424" s="13"/>
      <c r="P2424" s="39" t="str">
        <f t="shared" si="595"/>
        <v>MAIN UNIT</v>
      </c>
      <c r="Q2424" s="13" t="s">
        <v>47</v>
      </c>
      <c r="R2424" s="13" t="s">
        <v>48</v>
      </c>
      <c r="S2424" s="13" t="s">
        <v>36</v>
      </c>
      <c r="T2424" s="13" t="s">
        <v>64</v>
      </c>
      <c r="U2424" s="13" t="s">
        <v>65</v>
      </c>
      <c r="V2424" s="13" t="s">
        <v>113</v>
      </c>
      <c r="W2424" s="13" t="s">
        <v>95</v>
      </c>
      <c r="X2424" s="192">
        <v>12669000</v>
      </c>
      <c r="Y2424" s="196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85">
        <f t="shared" si="598"/>
        <v>119614.36350000001</v>
      </c>
      <c r="AD2424" s="141">
        <v>0.16420000000000001</v>
      </c>
      <c r="AE2424" s="186">
        <f t="shared" si="599"/>
        <v>0</v>
      </c>
      <c r="AF2424" s="186" t="str">
        <f>IF(AND(COUNTIFS($J$18:J2424,J2424)=1,AE2424=1),1,"")</f>
        <v/>
      </c>
      <c r="AG2424" s="186">
        <f>IF(C2424="","",IF(AND(COUNTIFS($J$18:J2424,J2424)=1,C2424&lt;&gt;""),1,""))</f>
        <v>1</v>
      </c>
      <c r="AH2424" s="186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214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41</v>
      </c>
      <c r="B2425" s="179">
        <v>2022</v>
      </c>
      <c r="C2425" s="179">
        <v>9</v>
      </c>
      <c r="D2425" s="39" t="str">
        <f t="shared" si="593"/>
        <v>Q2</v>
      </c>
      <c r="E2425" s="13" t="s">
        <v>41</v>
      </c>
      <c r="F2425" s="179">
        <v>2022</v>
      </c>
      <c r="G2425" s="179">
        <v>12</v>
      </c>
      <c r="H2425" s="191"/>
      <c r="I2425" s="39" t="str">
        <f t="shared" si="594"/>
        <v>Q3</v>
      </c>
      <c r="J2425" s="191" t="s">
        <v>2302</v>
      </c>
      <c r="K2425" s="191" t="s">
        <v>890</v>
      </c>
      <c r="L2425" s="17" t="s">
        <v>54</v>
      </c>
      <c r="M2425" s="13" t="s">
        <v>46</v>
      </c>
      <c r="N2425" s="13">
        <v>1</v>
      </c>
      <c r="O2425" s="13"/>
      <c r="P2425" s="39" t="str">
        <f t="shared" si="595"/>
        <v>MAIN UNIT</v>
      </c>
      <c r="Q2425" s="13" t="s">
        <v>47</v>
      </c>
      <c r="R2425" s="13" t="s">
        <v>48</v>
      </c>
      <c r="S2425" s="13" t="s">
        <v>36</v>
      </c>
      <c r="T2425" s="13" t="s">
        <v>64</v>
      </c>
      <c r="U2425" s="13" t="s">
        <v>65</v>
      </c>
      <c r="V2425" s="13" t="s">
        <v>113</v>
      </c>
      <c r="W2425" s="13" t="s">
        <v>95</v>
      </c>
      <c r="X2425" s="192">
        <v>7416000</v>
      </c>
      <c r="Y2425" s="196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85">
        <f t="shared" si="598"/>
        <v>70018.164000000004</v>
      </c>
      <c r="AD2425" s="141">
        <v>0.16420000000000001</v>
      </c>
      <c r="AE2425" s="186">
        <f t="shared" si="599"/>
        <v>0</v>
      </c>
      <c r="AF2425" s="186" t="str">
        <f>IF(AND(COUNTIFS($J$18:J2425,J2425)=1,AE2425=1),1,"")</f>
        <v/>
      </c>
      <c r="AG2425" s="186" t="str">
        <f>IF(C2425="","",IF(AND(COUNTIFS($J$18:J2425,J2425)=1,C2425&lt;&gt;""),1,""))</f>
        <v/>
      </c>
      <c r="AH2425" s="186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214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41</v>
      </c>
      <c r="B2426" s="179">
        <v>2022</v>
      </c>
      <c r="C2426" s="179">
        <v>10</v>
      </c>
      <c r="D2426" s="39" t="str">
        <f t="shared" si="593"/>
        <v>Q3</v>
      </c>
      <c r="E2426" s="13" t="s">
        <v>41</v>
      </c>
      <c r="F2426" s="179">
        <v>2022</v>
      </c>
      <c r="G2426" s="179">
        <v>12</v>
      </c>
      <c r="H2426" s="191"/>
      <c r="I2426" s="39" t="str">
        <f t="shared" si="594"/>
        <v>Q3</v>
      </c>
      <c r="J2426" s="191" t="s">
        <v>2303</v>
      </c>
      <c r="K2426" s="191" t="s">
        <v>2304</v>
      </c>
      <c r="L2426" s="17" t="s">
        <v>78</v>
      </c>
      <c r="M2426" s="13" t="s">
        <v>46</v>
      </c>
      <c r="N2426" s="13">
        <v>1</v>
      </c>
      <c r="O2426" s="13"/>
      <c r="P2426" s="39" t="str">
        <f t="shared" si="595"/>
        <v>MAIN UNIT</v>
      </c>
      <c r="Q2426" s="13" t="s">
        <v>55</v>
      </c>
      <c r="R2426" s="13" t="s">
        <v>48</v>
      </c>
      <c r="S2426" s="13" t="s">
        <v>38</v>
      </c>
      <c r="T2426" s="13" t="s">
        <v>1823</v>
      </c>
      <c r="U2426" s="13" t="s">
        <v>136</v>
      </c>
      <c r="V2426" s="13" t="s">
        <v>877</v>
      </c>
      <c r="W2426" s="13" t="s">
        <v>50</v>
      </c>
      <c r="X2426" s="192">
        <v>660000</v>
      </c>
      <c r="Y2426" s="196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85">
        <f t="shared" si="598"/>
        <v>48639.079646017701</v>
      </c>
      <c r="AD2426" s="141">
        <v>7.6399999999999996E-2</v>
      </c>
      <c r="AE2426" s="186">
        <f t="shared" si="599"/>
        <v>1</v>
      </c>
      <c r="AF2426" s="186">
        <f>IF(AND(COUNTIFS($J$18:J2426,J2426)=1,AE2426=1),1,"")</f>
        <v>1</v>
      </c>
      <c r="AG2426" s="186">
        <f>IF(C2426="","",IF(AND(COUNTIFS($J$18:J2426,J2426)=1,C2426&lt;&gt;""),1,""))</f>
        <v>1</v>
      </c>
      <c r="AH2426" s="186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214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41</v>
      </c>
      <c r="B2427" s="179">
        <v>2022</v>
      </c>
      <c r="C2427" s="179">
        <v>10</v>
      </c>
      <c r="D2427" s="39" t="str">
        <f t="shared" si="593"/>
        <v>Q3</v>
      </c>
      <c r="E2427" s="13" t="s">
        <v>41</v>
      </c>
      <c r="F2427" s="179">
        <v>2022</v>
      </c>
      <c r="G2427" s="179">
        <v>12</v>
      </c>
      <c r="H2427" s="191"/>
      <c r="I2427" s="39" t="str">
        <f t="shared" si="594"/>
        <v>Q3</v>
      </c>
      <c r="J2427" s="191" t="s">
        <v>2303</v>
      </c>
      <c r="K2427" s="191" t="s">
        <v>2304</v>
      </c>
      <c r="L2427" s="17" t="s">
        <v>78</v>
      </c>
      <c r="M2427" s="13" t="s">
        <v>46</v>
      </c>
      <c r="N2427" s="13">
        <v>1</v>
      </c>
      <c r="O2427" s="13"/>
      <c r="P2427" s="39" t="str">
        <f t="shared" si="595"/>
        <v>MAIN UNIT</v>
      </c>
      <c r="Q2427" s="13" t="s">
        <v>55</v>
      </c>
      <c r="R2427" s="13" t="s">
        <v>48</v>
      </c>
      <c r="S2427" s="13" t="s">
        <v>38</v>
      </c>
      <c r="T2427" s="13" t="s">
        <v>1823</v>
      </c>
      <c r="U2427" s="13" t="s">
        <v>136</v>
      </c>
      <c r="V2427" s="13" t="s">
        <v>877</v>
      </c>
      <c r="W2427" s="13" t="s">
        <v>50</v>
      </c>
      <c r="X2427" s="192">
        <v>660000</v>
      </c>
      <c r="Y2427" s="196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85">
        <f t="shared" si="598"/>
        <v>48639.079646017701</v>
      </c>
      <c r="AD2427" s="141">
        <v>7.6399999999999996E-2</v>
      </c>
      <c r="AE2427" s="186">
        <f t="shared" si="599"/>
        <v>1</v>
      </c>
      <c r="AF2427" s="186" t="str">
        <f>IF(AND(COUNTIFS($J$18:J2427,J2427)=1,AE2427=1),1,"")</f>
        <v/>
      </c>
      <c r="AG2427" s="186" t="str">
        <f>IF(C2427="","",IF(AND(COUNTIFS($J$18:J2427,J2427)=1,C2427&lt;&gt;""),1,""))</f>
        <v/>
      </c>
      <c r="AH2427" s="186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214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41</v>
      </c>
      <c r="B2428" s="179">
        <v>2022</v>
      </c>
      <c r="C2428" s="179">
        <v>11</v>
      </c>
      <c r="D2428" s="39" t="str">
        <f t="shared" si="593"/>
        <v>Q3</v>
      </c>
      <c r="E2428" s="13" t="s">
        <v>41</v>
      </c>
      <c r="F2428" s="179">
        <v>2022</v>
      </c>
      <c r="G2428" s="179">
        <v>12</v>
      </c>
      <c r="H2428" s="191"/>
      <c r="I2428" s="39" t="str">
        <f t="shared" si="594"/>
        <v>Q3</v>
      </c>
      <c r="J2428" s="191" t="s">
        <v>2305</v>
      </c>
      <c r="K2428" s="191" t="s">
        <v>1846</v>
      </c>
      <c r="L2428" s="17" t="s">
        <v>54</v>
      </c>
      <c r="M2428" s="13" t="s">
        <v>46</v>
      </c>
      <c r="N2428" s="13">
        <v>1</v>
      </c>
      <c r="O2428" s="13"/>
      <c r="P2428" s="39" t="str">
        <f t="shared" si="595"/>
        <v>MAIN UNIT</v>
      </c>
      <c r="Q2428" s="13" t="s">
        <v>47</v>
      </c>
      <c r="R2428" s="13" t="s">
        <v>48</v>
      </c>
      <c r="S2428" s="13" t="s">
        <v>36</v>
      </c>
      <c r="T2428" s="13" t="s">
        <v>64</v>
      </c>
      <c r="U2428" s="13" t="s">
        <v>65</v>
      </c>
      <c r="V2428" s="13" t="s">
        <v>98</v>
      </c>
      <c r="W2428" s="13" t="s">
        <v>50</v>
      </c>
      <c r="X2428" s="192">
        <v>600000</v>
      </c>
      <c r="Y2428" s="196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85">
        <f t="shared" si="598"/>
        <v>104119.11504424781</v>
      </c>
      <c r="AD2428" s="141">
        <v>0.1799</v>
      </c>
      <c r="AE2428" s="186">
        <f t="shared" si="599"/>
        <v>0</v>
      </c>
      <c r="AF2428" s="186" t="str">
        <f>IF(AND(COUNTIFS($J$18:J2428,J2428)=1,AE2428=1),1,"")</f>
        <v/>
      </c>
      <c r="AG2428" s="186">
        <f>IF(C2428="","",IF(AND(COUNTIFS($J$18:J2428,J2428)=1,C2428&lt;&gt;""),1,""))</f>
        <v>1</v>
      </c>
      <c r="AH2428" s="186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214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41</v>
      </c>
      <c r="B2429" s="179">
        <v>2022</v>
      </c>
      <c r="C2429" s="179">
        <v>11</v>
      </c>
      <c r="D2429" s="39" t="str">
        <f t="shared" si="593"/>
        <v>Q3</v>
      </c>
      <c r="E2429" s="13" t="s">
        <v>41</v>
      </c>
      <c r="F2429" s="179">
        <v>2022</v>
      </c>
      <c r="G2429" s="179">
        <v>12</v>
      </c>
      <c r="H2429" s="191"/>
      <c r="I2429" s="39" t="str">
        <f t="shared" si="594"/>
        <v>Q3</v>
      </c>
      <c r="J2429" s="191" t="s">
        <v>2306</v>
      </c>
      <c r="K2429" s="191" t="s">
        <v>2307</v>
      </c>
      <c r="L2429" s="17" t="s">
        <v>78</v>
      </c>
      <c r="M2429" s="13" t="s">
        <v>46</v>
      </c>
      <c r="N2429" s="13">
        <v>1</v>
      </c>
      <c r="O2429" s="13"/>
      <c r="P2429" s="39" t="str">
        <f t="shared" si="595"/>
        <v>MAIN UNIT</v>
      </c>
      <c r="Q2429" s="13" t="s">
        <v>936</v>
      </c>
      <c r="R2429" s="13" t="s">
        <v>48</v>
      </c>
      <c r="S2429" s="13" t="s">
        <v>37</v>
      </c>
      <c r="T2429" s="13" t="s">
        <v>301</v>
      </c>
      <c r="U2429" s="13" t="s">
        <v>57</v>
      </c>
      <c r="V2429" s="13" t="s">
        <v>927</v>
      </c>
      <c r="W2429" s="13" t="s">
        <v>50</v>
      </c>
      <c r="X2429" s="192">
        <v>766000</v>
      </c>
      <c r="Y2429" s="196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85">
        <f t="shared" si="598"/>
        <v>94060.054867256651</v>
      </c>
      <c r="AD2429" s="141">
        <v>0.1273</v>
      </c>
      <c r="AE2429" s="186">
        <f t="shared" si="599"/>
        <v>1</v>
      </c>
      <c r="AF2429" s="186">
        <f>IF(AND(COUNTIFS($J$18:J2429,J2429)=1,AE2429=1),1,"")</f>
        <v>1</v>
      </c>
      <c r="AG2429" s="186">
        <f>IF(C2429="","",IF(AND(COUNTIFS($J$18:J2429,J2429)=1,C2429&lt;&gt;""),1,""))</f>
        <v>1</v>
      </c>
      <c r="AH2429" s="186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214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41</v>
      </c>
      <c r="B2430" s="179">
        <v>2022</v>
      </c>
      <c r="C2430" s="179">
        <v>11</v>
      </c>
      <c r="D2430" s="39" t="str">
        <f t="shared" si="593"/>
        <v>Q3</v>
      </c>
      <c r="E2430" s="13" t="s">
        <v>41</v>
      </c>
      <c r="F2430" s="179">
        <v>2022</v>
      </c>
      <c r="G2430" s="179">
        <v>12</v>
      </c>
      <c r="H2430" s="191"/>
      <c r="I2430" s="39" t="str">
        <f t="shared" si="594"/>
        <v>Q3</v>
      </c>
      <c r="J2430" s="191" t="s">
        <v>2308</v>
      </c>
      <c r="K2430" s="191" t="s">
        <v>2309</v>
      </c>
      <c r="L2430" s="17" t="s">
        <v>54</v>
      </c>
      <c r="M2430" s="13" t="s">
        <v>46</v>
      </c>
      <c r="N2430" s="13">
        <v>1</v>
      </c>
      <c r="O2430" s="13"/>
      <c r="P2430" s="39" t="str">
        <f t="shared" si="595"/>
        <v>MAIN UNIT</v>
      </c>
      <c r="Q2430" s="13" t="s">
        <v>55</v>
      </c>
      <c r="R2430" s="13" t="s">
        <v>48</v>
      </c>
      <c r="S2430" s="13" t="s">
        <v>36</v>
      </c>
      <c r="T2430" s="13" t="s">
        <v>64</v>
      </c>
      <c r="U2430" s="13" t="s">
        <v>65</v>
      </c>
      <c r="V2430" s="13" t="s">
        <v>2310</v>
      </c>
      <c r="W2430" s="13" t="s">
        <v>50</v>
      </c>
      <c r="X2430" s="192">
        <v>513000</v>
      </c>
      <c r="Y2430" s="196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85">
        <f t="shared" si="598"/>
        <v>63883.935398230096</v>
      </c>
      <c r="AD2430" s="141">
        <v>0.12909999999999999</v>
      </c>
      <c r="AE2430" s="186">
        <f t="shared" si="599"/>
        <v>1</v>
      </c>
      <c r="AF2430" s="186">
        <f>IF(AND(COUNTIFS($J$18:J2430,J2430)=1,AE2430=1),1,"")</f>
        <v>1</v>
      </c>
      <c r="AG2430" s="186">
        <f>IF(C2430="","",IF(AND(COUNTIFS($J$18:J2430,J2430)=1,C2430&lt;&gt;""),1,""))</f>
        <v>1</v>
      </c>
      <c r="AH2430" s="186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214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41</v>
      </c>
      <c r="B2431" s="179">
        <v>2022</v>
      </c>
      <c r="C2431" s="179">
        <v>12</v>
      </c>
      <c r="D2431" s="39" t="str">
        <f t="shared" si="593"/>
        <v>Q3</v>
      </c>
      <c r="E2431" s="13" t="s">
        <v>41</v>
      </c>
      <c r="F2431" s="179">
        <v>2022</v>
      </c>
      <c r="G2431" s="179">
        <v>12</v>
      </c>
      <c r="H2431" s="191"/>
      <c r="I2431" s="39" t="str">
        <f t="shared" si="594"/>
        <v>Q3</v>
      </c>
      <c r="J2431" s="191" t="s">
        <v>2311</v>
      </c>
      <c r="K2431" s="191" t="s">
        <v>522</v>
      </c>
      <c r="L2431" s="17" t="s">
        <v>271</v>
      </c>
      <c r="M2431" s="13" t="s">
        <v>46</v>
      </c>
      <c r="N2431" s="13">
        <v>1</v>
      </c>
      <c r="O2431" s="13"/>
      <c r="P2431" s="39" t="str">
        <f t="shared" si="595"/>
        <v>MAIN UNIT</v>
      </c>
      <c r="Q2431" s="13" t="s">
        <v>47</v>
      </c>
      <c r="R2431" s="13" t="s">
        <v>48</v>
      </c>
      <c r="S2431" s="13" t="s">
        <v>36</v>
      </c>
      <c r="T2431" s="13" t="s">
        <v>64</v>
      </c>
      <c r="U2431" s="13" t="s">
        <v>65</v>
      </c>
      <c r="V2431" s="13" t="s">
        <v>288</v>
      </c>
      <c r="W2431" s="13" t="s">
        <v>50</v>
      </c>
      <c r="X2431" s="192">
        <v>1140000</v>
      </c>
      <c r="Y2431" s="196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85">
        <f t="shared" si="598"/>
        <v>191668.3008849558</v>
      </c>
      <c r="AD2431" s="141">
        <v>0.17430000000000001</v>
      </c>
      <c r="AE2431" s="186">
        <f t="shared" si="599"/>
        <v>0</v>
      </c>
      <c r="AF2431" s="186" t="str">
        <f>IF(AND(COUNTIFS($J$18:J2431,J2431)=1,AE2431=1),1,"")</f>
        <v/>
      </c>
      <c r="AG2431" s="186">
        <f>IF(C2431="","",IF(AND(COUNTIFS($J$18:J2431,J2431)=1,C2431&lt;&gt;""),1,""))</f>
        <v>1</v>
      </c>
      <c r="AH2431" s="186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214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41</v>
      </c>
      <c r="B2432" s="179">
        <v>2022</v>
      </c>
      <c r="C2432" s="179">
        <v>12</v>
      </c>
      <c r="D2432" s="39" t="str">
        <f t="shared" si="593"/>
        <v>Q3</v>
      </c>
      <c r="E2432" s="13" t="s">
        <v>41</v>
      </c>
      <c r="F2432" s="179">
        <v>2022</v>
      </c>
      <c r="G2432" s="179">
        <v>12</v>
      </c>
      <c r="H2432" s="191"/>
      <c r="I2432" s="39" t="str">
        <f t="shared" si="594"/>
        <v>Q3</v>
      </c>
      <c r="J2432" s="191" t="s">
        <v>2311</v>
      </c>
      <c r="K2432" s="191" t="s">
        <v>522</v>
      </c>
      <c r="L2432" s="17" t="s">
        <v>271</v>
      </c>
      <c r="M2432" s="13" t="s">
        <v>46</v>
      </c>
      <c r="N2432" s="13">
        <v>1</v>
      </c>
      <c r="O2432" s="13"/>
      <c r="P2432" s="39" t="str">
        <f t="shared" si="595"/>
        <v>MAIN UNIT</v>
      </c>
      <c r="Q2432" s="13" t="s">
        <v>47</v>
      </c>
      <c r="R2432" s="13" t="s">
        <v>48</v>
      </c>
      <c r="S2432" s="13" t="s">
        <v>36</v>
      </c>
      <c r="T2432" s="13" t="s">
        <v>64</v>
      </c>
      <c r="U2432" s="13" t="s">
        <v>65</v>
      </c>
      <c r="V2432" s="13" t="s">
        <v>288</v>
      </c>
      <c r="W2432" s="13" t="s">
        <v>50</v>
      </c>
      <c r="X2432" s="192">
        <v>1140000</v>
      </c>
      <c r="Y2432" s="196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85">
        <f t="shared" si="598"/>
        <v>191668.3008849558</v>
      </c>
      <c r="AD2432" s="141">
        <v>0.17430000000000001</v>
      </c>
      <c r="AE2432" s="186">
        <f t="shared" si="599"/>
        <v>0</v>
      </c>
      <c r="AF2432" s="186" t="str">
        <f>IF(AND(COUNTIFS($J$18:J2432,J2432)=1,AE2432=1),1,"")</f>
        <v/>
      </c>
      <c r="AG2432" s="186" t="str">
        <f>IF(C2432="","",IF(AND(COUNTIFS($J$18:J2432,J2432)=1,C2432&lt;&gt;""),1,""))</f>
        <v/>
      </c>
      <c r="AH2432" s="186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214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41</v>
      </c>
      <c r="B2433" s="179">
        <v>2022</v>
      </c>
      <c r="C2433" s="179">
        <v>12</v>
      </c>
      <c r="D2433" s="39" t="str">
        <f t="shared" si="593"/>
        <v>Q3</v>
      </c>
      <c r="E2433" s="13" t="s">
        <v>41</v>
      </c>
      <c r="F2433" s="179">
        <v>2022</v>
      </c>
      <c r="G2433" s="179">
        <v>12</v>
      </c>
      <c r="H2433" s="191"/>
      <c r="I2433" s="39" t="str">
        <f t="shared" si="594"/>
        <v>Q3</v>
      </c>
      <c r="J2433" s="191" t="s">
        <v>2311</v>
      </c>
      <c r="K2433" s="191" t="s">
        <v>522</v>
      </c>
      <c r="L2433" s="17" t="s">
        <v>271</v>
      </c>
      <c r="M2433" s="13" t="s">
        <v>46</v>
      </c>
      <c r="N2433" s="13">
        <v>1</v>
      </c>
      <c r="O2433" s="13"/>
      <c r="P2433" s="39" t="str">
        <f t="shared" si="595"/>
        <v>MAIN UNIT</v>
      </c>
      <c r="Q2433" s="13" t="s">
        <v>47</v>
      </c>
      <c r="R2433" s="13" t="s">
        <v>48</v>
      </c>
      <c r="S2433" s="13" t="s">
        <v>36</v>
      </c>
      <c r="T2433" s="13" t="s">
        <v>64</v>
      </c>
      <c r="U2433" s="13" t="s">
        <v>65</v>
      </c>
      <c r="V2433" s="13" t="s">
        <v>288</v>
      </c>
      <c r="W2433" s="13" t="s">
        <v>50</v>
      </c>
      <c r="X2433" s="192">
        <v>1140000</v>
      </c>
      <c r="Y2433" s="196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85">
        <f t="shared" si="598"/>
        <v>191668.3008849558</v>
      </c>
      <c r="AD2433" s="141">
        <v>0.17430000000000001</v>
      </c>
      <c r="AE2433" s="186">
        <f t="shared" si="599"/>
        <v>0</v>
      </c>
      <c r="AF2433" s="186" t="str">
        <f>IF(AND(COUNTIFS($J$18:J2433,J2433)=1,AE2433=1),1,"")</f>
        <v/>
      </c>
      <c r="AG2433" s="186" t="str">
        <f>IF(C2433="","",IF(AND(COUNTIFS($J$18:J2433,J2433)=1,C2433&lt;&gt;""),1,""))</f>
        <v/>
      </c>
      <c r="AH2433" s="186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214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41</v>
      </c>
      <c r="B2434" s="179">
        <v>2022</v>
      </c>
      <c r="C2434" s="179">
        <v>12</v>
      </c>
      <c r="D2434" s="39" t="str">
        <f t="shared" si="593"/>
        <v>Q3</v>
      </c>
      <c r="E2434" s="13" t="s">
        <v>41</v>
      </c>
      <c r="F2434" s="179">
        <v>2022</v>
      </c>
      <c r="G2434" s="179">
        <v>12</v>
      </c>
      <c r="H2434" s="191"/>
      <c r="I2434" s="39" t="str">
        <f t="shared" si="594"/>
        <v>Q3</v>
      </c>
      <c r="J2434" s="191" t="s">
        <v>2312</v>
      </c>
      <c r="K2434" s="191" t="s">
        <v>2313</v>
      </c>
      <c r="L2434" s="17" t="s">
        <v>54</v>
      </c>
      <c r="M2434" s="13" t="s">
        <v>46</v>
      </c>
      <c r="N2434" s="13">
        <v>1</v>
      </c>
      <c r="O2434" s="13"/>
      <c r="P2434" s="39" t="str">
        <f t="shared" si="595"/>
        <v>MAIN UNIT</v>
      </c>
      <c r="Q2434" s="13" t="s">
        <v>55</v>
      </c>
      <c r="R2434" s="13" t="s">
        <v>48</v>
      </c>
      <c r="S2434" s="13" t="s">
        <v>39</v>
      </c>
      <c r="T2434" s="13" t="s">
        <v>129</v>
      </c>
      <c r="U2434" s="13" t="s">
        <v>991</v>
      </c>
      <c r="V2434" s="13" t="s">
        <v>131</v>
      </c>
      <c r="W2434" s="13" t="s">
        <v>50</v>
      </c>
      <c r="X2434" s="192">
        <v>600000</v>
      </c>
      <c r="Y2434" s="196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85">
        <f t="shared" si="598"/>
        <v>95553.45132743365</v>
      </c>
      <c r="AD2434" s="141">
        <v>0.1651</v>
      </c>
      <c r="AE2434" s="186">
        <f t="shared" si="599"/>
        <v>1</v>
      </c>
      <c r="AF2434" s="186">
        <f>IF(AND(COUNTIFS($J$18:J2434,J2434)=1,AE2434=1),1,"")</f>
        <v>1</v>
      </c>
      <c r="AG2434" s="186">
        <f>IF(C2434="","",IF(AND(COUNTIFS($J$18:J2434,J2434)=1,C2434&lt;&gt;""),1,""))</f>
        <v>1</v>
      </c>
      <c r="AH2434" s="186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214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41</v>
      </c>
      <c r="B2435" s="179">
        <v>2022</v>
      </c>
      <c r="C2435" s="179">
        <v>12</v>
      </c>
      <c r="D2435" s="39" t="str">
        <f t="shared" si="593"/>
        <v>Q3</v>
      </c>
      <c r="E2435" s="13" t="s">
        <v>41</v>
      </c>
      <c r="F2435" s="179">
        <v>2022</v>
      </c>
      <c r="G2435" s="179">
        <v>12</v>
      </c>
      <c r="H2435" s="191"/>
      <c r="I2435" s="39" t="str">
        <f t="shared" si="594"/>
        <v>Q3</v>
      </c>
      <c r="J2435" s="191" t="s">
        <v>2314</v>
      </c>
      <c r="K2435" s="191" t="s">
        <v>2315</v>
      </c>
      <c r="L2435" s="17" t="s">
        <v>54</v>
      </c>
      <c r="M2435" s="13" t="s">
        <v>46</v>
      </c>
      <c r="N2435" s="13">
        <v>1</v>
      </c>
      <c r="O2435" s="13"/>
      <c r="P2435" s="39" t="str">
        <f t="shared" si="595"/>
        <v>MAIN UNIT</v>
      </c>
      <c r="Q2435" s="13" t="s">
        <v>936</v>
      </c>
      <c r="R2435" s="13" t="s">
        <v>48</v>
      </c>
      <c r="S2435" s="13" t="s">
        <v>37</v>
      </c>
      <c r="T2435" s="13" t="s">
        <v>301</v>
      </c>
      <c r="U2435" s="13" t="s">
        <v>57</v>
      </c>
      <c r="V2435" s="13" t="s">
        <v>88</v>
      </c>
      <c r="W2435" s="13" t="s">
        <v>50</v>
      </c>
      <c r="X2435" s="192">
        <v>500000</v>
      </c>
      <c r="Y2435" s="196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85">
        <f t="shared" si="598"/>
        <v>66268.141592920365</v>
      </c>
      <c r="AD2435" s="141">
        <v>0.13739999999999999</v>
      </c>
      <c r="AE2435" s="186">
        <f t="shared" si="599"/>
        <v>1</v>
      </c>
      <c r="AF2435" s="186">
        <f>IF(AND(COUNTIFS($J$18:J2435,J2435)=1,AE2435=1),1,"")</f>
        <v>1</v>
      </c>
      <c r="AG2435" s="186">
        <f>IF(C2435="","",IF(AND(COUNTIFS($J$18:J2435,J2435)=1,C2435&lt;&gt;""),1,""))</f>
        <v>1</v>
      </c>
      <c r="AH2435" s="186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214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41</v>
      </c>
      <c r="B2436" s="179">
        <v>2022</v>
      </c>
      <c r="C2436" s="179">
        <v>12</v>
      </c>
      <c r="D2436" s="39" t="str">
        <f t="shared" si="593"/>
        <v>Q3</v>
      </c>
      <c r="E2436" s="13" t="s">
        <v>41</v>
      </c>
      <c r="F2436" s="179">
        <v>2022</v>
      </c>
      <c r="G2436" s="179">
        <v>12</v>
      </c>
      <c r="H2436" s="191"/>
      <c r="I2436" s="39" t="str">
        <f t="shared" si="594"/>
        <v>Q3</v>
      </c>
      <c r="J2436" s="191" t="s">
        <v>2314</v>
      </c>
      <c r="K2436" s="191" t="s">
        <v>2315</v>
      </c>
      <c r="L2436" s="17" t="s">
        <v>78</v>
      </c>
      <c r="M2436" s="13" t="s">
        <v>46</v>
      </c>
      <c r="N2436" s="13">
        <v>1</v>
      </c>
      <c r="O2436" s="13"/>
      <c r="P2436" s="39" t="str">
        <f t="shared" si="595"/>
        <v>MAIN UNIT</v>
      </c>
      <c r="Q2436" s="13" t="s">
        <v>936</v>
      </c>
      <c r="R2436" s="13" t="s">
        <v>48</v>
      </c>
      <c r="S2436" s="13" t="s">
        <v>37</v>
      </c>
      <c r="T2436" s="13" t="s">
        <v>301</v>
      </c>
      <c r="U2436" s="13" t="s">
        <v>57</v>
      </c>
      <c r="V2436" s="13" t="s">
        <v>88</v>
      </c>
      <c r="W2436" s="13" t="s">
        <v>50</v>
      </c>
      <c r="X2436" s="192">
        <v>750000</v>
      </c>
      <c r="Y2436" s="196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85">
        <f t="shared" si="598"/>
        <v>99402.212389380555</v>
      </c>
      <c r="AD2436" s="141">
        <v>0.13739999999999999</v>
      </c>
      <c r="AE2436" s="186">
        <f t="shared" si="599"/>
        <v>1</v>
      </c>
      <c r="AF2436" s="186" t="str">
        <f>IF(AND(COUNTIFS($J$18:J2436,J2436)=1,AE2436=1),1,"")</f>
        <v/>
      </c>
      <c r="AG2436" s="186" t="str">
        <f>IF(C2436="","",IF(AND(COUNTIFS($J$18:J2436,J2436)=1,C2436&lt;&gt;""),1,""))</f>
        <v/>
      </c>
      <c r="AH2436" s="186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214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41</v>
      </c>
      <c r="B2437" s="179">
        <v>2022</v>
      </c>
      <c r="C2437" s="179">
        <v>12</v>
      </c>
      <c r="D2437" s="39" t="str">
        <f t="shared" si="593"/>
        <v>Q3</v>
      </c>
      <c r="E2437" s="13" t="s">
        <v>41</v>
      </c>
      <c r="F2437" s="179">
        <v>2022</v>
      </c>
      <c r="G2437" s="179">
        <v>12</v>
      </c>
      <c r="H2437" s="191"/>
      <c r="I2437" s="39" t="str">
        <f t="shared" si="594"/>
        <v>Q3</v>
      </c>
      <c r="J2437" s="191" t="s">
        <v>2316</v>
      </c>
      <c r="K2437" s="191" t="s">
        <v>238</v>
      </c>
      <c r="L2437" s="17" t="s">
        <v>54</v>
      </c>
      <c r="M2437" s="13" t="s">
        <v>46</v>
      </c>
      <c r="N2437" s="13">
        <v>1</v>
      </c>
      <c r="O2437" s="13"/>
      <c r="P2437" s="39" t="str">
        <f t="shared" si="595"/>
        <v>MAIN UNIT</v>
      </c>
      <c r="Q2437" s="13" t="s">
        <v>47</v>
      </c>
      <c r="R2437" s="13" t="s">
        <v>48</v>
      </c>
      <c r="S2437" s="13" t="s">
        <v>37</v>
      </c>
      <c r="T2437" s="13" t="s">
        <v>87</v>
      </c>
      <c r="U2437" s="13" t="s">
        <v>57</v>
      </c>
      <c r="V2437" s="13" t="s">
        <v>58</v>
      </c>
      <c r="W2437" s="13" t="s">
        <v>50</v>
      </c>
      <c r="X2437" s="192">
        <v>450000</v>
      </c>
      <c r="Y2437" s="196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85">
        <f t="shared" si="598"/>
        <v>54779.73451327435</v>
      </c>
      <c r="AD2437" s="141">
        <v>0.12620000000000001</v>
      </c>
      <c r="AE2437" s="186">
        <f t="shared" si="599"/>
        <v>0</v>
      </c>
      <c r="AF2437" s="186" t="str">
        <f>IF(AND(COUNTIFS($J$18:J2437,J2437)=1,AE2437=1),1,"")</f>
        <v/>
      </c>
      <c r="AG2437" s="186">
        <f>IF(C2437="","",IF(AND(COUNTIFS($J$18:J2437,J2437)=1,C2437&lt;&gt;""),1,""))</f>
        <v>1</v>
      </c>
      <c r="AH2437" s="186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214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41</v>
      </c>
      <c r="B2438" s="179">
        <v>2022</v>
      </c>
      <c r="C2438" s="179">
        <v>12</v>
      </c>
      <c r="D2438" s="39" t="str">
        <f t="shared" si="593"/>
        <v>Q3</v>
      </c>
      <c r="E2438" s="13" t="s">
        <v>41</v>
      </c>
      <c r="F2438" s="179">
        <v>2022</v>
      </c>
      <c r="G2438" s="179">
        <v>12</v>
      </c>
      <c r="H2438" s="191"/>
      <c r="I2438" s="39" t="str">
        <f t="shared" si="594"/>
        <v>Q3</v>
      </c>
      <c r="J2438" s="191" t="s">
        <v>2317</v>
      </c>
      <c r="K2438" s="191" t="s">
        <v>1351</v>
      </c>
      <c r="L2438" s="17" t="s">
        <v>78</v>
      </c>
      <c r="M2438" s="13" t="s">
        <v>46</v>
      </c>
      <c r="N2438" s="13">
        <v>1</v>
      </c>
      <c r="O2438" s="13"/>
      <c r="P2438" s="39" t="str">
        <f t="shared" si="595"/>
        <v>MAIN UNIT</v>
      </c>
      <c r="Q2438" s="13" t="s">
        <v>47</v>
      </c>
      <c r="R2438" s="13" t="s">
        <v>48</v>
      </c>
      <c r="S2438" s="13" t="s">
        <v>36</v>
      </c>
      <c r="T2438" s="13" t="s">
        <v>64</v>
      </c>
      <c r="U2438" s="13" t="s">
        <v>65</v>
      </c>
      <c r="V2438" s="13" t="s">
        <v>1321</v>
      </c>
      <c r="W2438" s="13" t="s">
        <v>50</v>
      </c>
      <c r="X2438" s="192">
        <v>990000</v>
      </c>
      <c r="Y2438" s="196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85">
        <f t="shared" si="598"/>
        <v>140569.48672566374</v>
      </c>
      <c r="AD2438" s="141">
        <v>0.1472</v>
      </c>
      <c r="AE2438" s="186">
        <f t="shared" si="599"/>
        <v>0</v>
      </c>
      <c r="AF2438" s="186" t="str">
        <f>IF(AND(COUNTIFS($J$18:J2438,J2438)=1,AE2438=1),1,"")</f>
        <v/>
      </c>
      <c r="AG2438" s="186">
        <f>IF(C2438="","",IF(AND(COUNTIFS($J$18:J2438,J2438)=1,C2438&lt;&gt;""),1,""))</f>
        <v>1</v>
      </c>
      <c r="AH2438" s="186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214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41</v>
      </c>
      <c r="B2439" s="179">
        <v>2022</v>
      </c>
      <c r="C2439" s="179">
        <v>12</v>
      </c>
      <c r="D2439" s="39" t="str">
        <f t="shared" si="593"/>
        <v>Q3</v>
      </c>
      <c r="E2439" s="13" t="s">
        <v>41</v>
      </c>
      <c r="F2439" s="179">
        <v>2022</v>
      </c>
      <c r="G2439" s="179">
        <v>12</v>
      </c>
      <c r="H2439" s="191"/>
      <c r="I2439" s="39" t="str">
        <f t="shared" si="594"/>
        <v>Q3</v>
      </c>
      <c r="J2439" s="191" t="s">
        <v>2317</v>
      </c>
      <c r="K2439" s="191" t="s">
        <v>1351</v>
      </c>
      <c r="L2439" s="17" t="s">
        <v>78</v>
      </c>
      <c r="M2439" s="13" t="s">
        <v>46</v>
      </c>
      <c r="N2439" s="13">
        <v>1</v>
      </c>
      <c r="O2439" s="13"/>
      <c r="P2439" s="39" t="str">
        <f t="shared" si="595"/>
        <v>MAIN UNIT</v>
      </c>
      <c r="Q2439" s="13" t="s">
        <v>47</v>
      </c>
      <c r="R2439" s="13" t="s">
        <v>48</v>
      </c>
      <c r="S2439" s="13" t="s">
        <v>36</v>
      </c>
      <c r="T2439" s="13" t="s">
        <v>64</v>
      </c>
      <c r="U2439" s="13" t="s">
        <v>65</v>
      </c>
      <c r="V2439" s="13" t="s">
        <v>1321</v>
      </c>
      <c r="W2439" s="13" t="s">
        <v>50</v>
      </c>
      <c r="X2439" s="192">
        <v>990000</v>
      </c>
      <c r="Y2439" s="196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85">
        <f t="shared" si="598"/>
        <v>140569.48672566374</v>
      </c>
      <c r="AD2439" s="141">
        <v>0.1472</v>
      </c>
      <c r="AE2439" s="186">
        <f t="shared" si="599"/>
        <v>0</v>
      </c>
      <c r="AF2439" s="186" t="str">
        <f>IF(AND(COUNTIFS($J$18:J2439,J2439)=1,AE2439=1),1,"")</f>
        <v/>
      </c>
      <c r="AG2439" s="186" t="str">
        <f>IF(C2439="","",IF(AND(COUNTIFS($J$18:J2439,J2439)=1,C2439&lt;&gt;""),1,""))</f>
        <v/>
      </c>
      <c r="AH2439" s="186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214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41</v>
      </c>
      <c r="B2440" s="179">
        <v>2022</v>
      </c>
      <c r="C2440" s="179">
        <v>12</v>
      </c>
      <c r="D2440" s="39" t="str">
        <f t="shared" si="593"/>
        <v>Q3</v>
      </c>
      <c r="E2440" s="13" t="s">
        <v>41</v>
      </c>
      <c r="F2440" s="179">
        <v>2022</v>
      </c>
      <c r="G2440" s="179">
        <v>12</v>
      </c>
      <c r="H2440" s="191"/>
      <c r="I2440" s="39" t="str">
        <f t="shared" si="594"/>
        <v>Q3</v>
      </c>
      <c r="J2440" s="191" t="s">
        <v>2317</v>
      </c>
      <c r="K2440" s="191" t="s">
        <v>1351</v>
      </c>
      <c r="L2440" s="17" t="s">
        <v>54</v>
      </c>
      <c r="M2440" s="13" t="s">
        <v>46</v>
      </c>
      <c r="N2440" s="13">
        <v>1</v>
      </c>
      <c r="O2440" s="13"/>
      <c r="P2440" s="39" t="str">
        <f t="shared" si="595"/>
        <v>MAIN UNIT</v>
      </c>
      <c r="Q2440" s="13" t="s">
        <v>47</v>
      </c>
      <c r="R2440" s="13" t="s">
        <v>48</v>
      </c>
      <c r="S2440" s="13" t="s">
        <v>36</v>
      </c>
      <c r="T2440" s="13" t="s">
        <v>64</v>
      </c>
      <c r="U2440" s="13" t="s">
        <v>65</v>
      </c>
      <c r="V2440" s="13" t="s">
        <v>1321</v>
      </c>
      <c r="W2440" s="13" t="s">
        <v>50</v>
      </c>
      <c r="X2440" s="192">
        <v>756000</v>
      </c>
      <c r="Y2440" s="196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85">
        <f t="shared" si="598"/>
        <v>107343.97168141595</v>
      </c>
      <c r="AD2440" s="141">
        <v>0.1472</v>
      </c>
      <c r="AE2440" s="186">
        <f t="shared" si="599"/>
        <v>0</v>
      </c>
      <c r="AF2440" s="186" t="str">
        <f>IF(AND(COUNTIFS($J$18:J2440,J2440)=1,AE2440=1),1,"")</f>
        <v/>
      </c>
      <c r="AG2440" s="186" t="str">
        <f>IF(C2440="","",IF(AND(COUNTIFS($J$18:J2440,J2440)=1,C2440&lt;&gt;""),1,""))</f>
        <v/>
      </c>
      <c r="AH2440" s="186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214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41</v>
      </c>
      <c r="B2441" s="179">
        <v>2022</v>
      </c>
      <c r="C2441" s="179">
        <v>12</v>
      </c>
      <c r="D2441" s="39" t="str">
        <f t="shared" si="593"/>
        <v>Q3</v>
      </c>
      <c r="E2441" s="13" t="s">
        <v>41</v>
      </c>
      <c r="F2441" s="179">
        <v>2022</v>
      </c>
      <c r="G2441" s="179">
        <v>12</v>
      </c>
      <c r="H2441" s="191"/>
      <c r="I2441" s="39" t="str">
        <f t="shared" si="594"/>
        <v>Q3</v>
      </c>
      <c r="J2441" s="191" t="s">
        <v>2317</v>
      </c>
      <c r="K2441" s="191" t="s">
        <v>1351</v>
      </c>
      <c r="L2441" s="17" t="s">
        <v>54</v>
      </c>
      <c r="M2441" s="13" t="s">
        <v>46</v>
      </c>
      <c r="N2441" s="13">
        <v>1</v>
      </c>
      <c r="O2441" s="13"/>
      <c r="P2441" s="39" t="str">
        <f t="shared" si="595"/>
        <v>MAIN UNIT</v>
      </c>
      <c r="Q2441" s="13" t="s">
        <v>47</v>
      </c>
      <c r="R2441" s="13" t="s">
        <v>48</v>
      </c>
      <c r="S2441" s="13" t="s">
        <v>36</v>
      </c>
      <c r="T2441" s="13" t="s">
        <v>64</v>
      </c>
      <c r="U2441" s="13" t="s">
        <v>65</v>
      </c>
      <c r="V2441" s="13" t="s">
        <v>1321</v>
      </c>
      <c r="W2441" s="13" t="s">
        <v>50</v>
      </c>
      <c r="X2441" s="192">
        <v>756000</v>
      </c>
      <c r="Y2441" s="196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85">
        <f t="shared" si="598"/>
        <v>107343.97168141595</v>
      </c>
      <c r="AD2441" s="141">
        <v>0.1472</v>
      </c>
      <c r="AE2441" s="186">
        <f t="shared" si="599"/>
        <v>0</v>
      </c>
      <c r="AF2441" s="186" t="str">
        <f>IF(AND(COUNTIFS($J$18:J2441,J2441)=1,AE2441=1),1,"")</f>
        <v/>
      </c>
      <c r="AG2441" s="186" t="str">
        <f>IF(C2441="","",IF(AND(COUNTIFS($J$18:J2441,J2441)=1,C2441&lt;&gt;""),1,""))</f>
        <v/>
      </c>
      <c r="AH2441" s="186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214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41</v>
      </c>
      <c r="B2442" s="179">
        <v>2022</v>
      </c>
      <c r="C2442" s="179">
        <v>12</v>
      </c>
      <c r="D2442" s="39" t="str">
        <f t="shared" si="593"/>
        <v>Q3</v>
      </c>
      <c r="E2442" s="13" t="s">
        <v>41</v>
      </c>
      <c r="F2442" s="179">
        <v>2022</v>
      </c>
      <c r="G2442" s="179">
        <v>12</v>
      </c>
      <c r="H2442" s="191"/>
      <c r="I2442" s="39" t="str">
        <f t="shared" si="594"/>
        <v>Q3</v>
      </c>
      <c r="J2442" s="191" t="s">
        <v>2318</v>
      </c>
      <c r="K2442" s="191" t="s">
        <v>1069</v>
      </c>
      <c r="L2442" s="17" t="s">
        <v>78</v>
      </c>
      <c r="M2442" s="13" t="s">
        <v>46</v>
      </c>
      <c r="N2442" s="13">
        <v>1</v>
      </c>
      <c r="O2442" s="13"/>
      <c r="P2442" s="39" t="str">
        <f t="shared" si="595"/>
        <v>MAIN UNIT</v>
      </c>
      <c r="Q2442" s="13" t="s">
        <v>47</v>
      </c>
      <c r="R2442" s="13" t="s">
        <v>48</v>
      </c>
      <c r="S2442" s="13" t="s">
        <v>36</v>
      </c>
      <c r="T2442" s="13" t="s">
        <v>64</v>
      </c>
      <c r="U2442" s="13" t="s">
        <v>65</v>
      </c>
      <c r="V2442" s="13" t="s">
        <v>1321</v>
      </c>
      <c r="W2442" s="13" t="s">
        <v>50</v>
      </c>
      <c r="X2442" s="192">
        <v>840000</v>
      </c>
      <c r="Y2442" s="196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85">
        <f t="shared" si="598"/>
        <v>66765.876106194701</v>
      </c>
      <c r="AD2442" s="141">
        <v>8.2400000000000001E-2</v>
      </c>
      <c r="AE2442" s="186">
        <f t="shared" si="599"/>
        <v>0</v>
      </c>
      <c r="AF2442" s="186" t="str">
        <f>IF(AND(COUNTIFS($J$18:J2442,J2442)=1,AE2442=1),1,"")</f>
        <v/>
      </c>
      <c r="AG2442" s="186">
        <f>IF(C2442="","",IF(AND(COUNTIFS($J$18:J2442,J2442)=1,C2442&lt;&gt;""),1,""))</f>
        <v>1</v>
      </c>
      <c r="AH2442" s="186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214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41</v>
      </c>
      <c r="B2443" s="179">
        <v>2022</v>
      </c>
      <c r="C2443" s="179">
        <v>12</v>
      </c>
      <c r="D2443" s="39" t="str">
        <f t="shared" si="593"/>
        <v>Q3</v>
      </c>
      <c r="E2443" s="13" t="s">
        <v>41</v>
      </c>
      <c r="F2443" s="179">
        <v>2022</v>
      </c>
      <c r="G2443" s="179">
        <v>12</v>
      </c>
      <c r="H2443" s="191"/>
      <c r="I2443" s="39" t="str">
        <f t="shared" si="594"/>
        <v>Q3</v>
      </c>
      <c r="J2443" s="191" t="s">
        <v>2319</v>
      </c>
      <c r="K2443" s="191" t="s">
        <v>2320</v>
      </c>
      <c r="L2443" s="17" t="s">
        <v>54</v>
      </c>
      <c r="M2443" s="13" t="s">
        <v>46</v>
      </c>
      <c r="N2443" s="13">
        <v>1</v>
      </c>
      <c r="O2443" s="13"/>
      <c r="P2443" s="39" t="str">
        <f t="shared" si="595"/>
        <v>MAIN UNIT</v>
      </c>
      <c r="Q2443" s="13" t="s">
        <v>47</v>
      </c>
      <c r="R2443" s="13" t="s">
        <v>48</v>
      </c>
      <c r="S2443" s="13" t="s">
        <v>36</v>
      </c>
      <c r="T2443" s="13" t="s">
        <v>64</v>
      </c>
      <c r="U2443" s="13" t="s">
        <v>65</v>
      </c>
      <c r="V2443" s="13" t="s">
        <v>288</v>
      </c>
      <c r="W2443" s="13" t="s">
        <v>50</v>
      </c>
      <c r="X2443" s="192">
        <v>550000</v>
      </c>
      <c r="Y2443" s="196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85">
        <f t="shared" si="598"/>
        <v>82921.991150442496</v>
      </c>
      <c r="AD2443" s="141">
        <v>0.15629999999999999</v>
      </c>
      <c r="AE2443" s="186">
        <f t="shared" si="599"/>
        <v>0</v>
      </c>
      <c r="AF2443" s="186" t="str">
        <f>IF(AND(COUNTIFS($J$18:J2443,J2443)=1,AE2443=1),1,"")</f>
        <v/>
      </c>
      <c r="AG2443" s="186">
        <f>IF(C2443="","",IF(AND(COUNTIFS($J$18:J2443,J2443)=1,C2443&lt;&gt;""),1,""))</f>
        <v>1</v>
      </c>
      <c r="AH2443" s="186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214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41</v>
      </c>
      <c r="B2444" s="179">
        <v>2022</v>
      </c>
      <c r="C2444" s="179">
        <v>12</v>
      </c>
      <c r="D2444" s="39" t="str">
        <f t="shared" si="593"/>
        <v>Q3</v>
      </c>
      <c r="E2444" s="13" t="s">
        <v>41</v>
      </c>
      <c r="F2444" s="179">
        <v>2022</v>
      </c>
      <c r="G2444" s="179">
        <v>12</v>
      </c>
      <c r="H2444" s="191"/>
      <c r="I2444" s="39" t="str">
        <f t="shared" si="594"/>
        <v>Q3</v>
      </c>
      <c r="J2444" s="191" t="s">
        <v>2319</v>
      </c>
      <c r="K2444" s="191" t="s">
        <v>2320</v>
      </c>
      <c r="L2444" s="17" t="s">
        <v>78</v>
      </c>
      <c r="M2444" s="13" t="s">
        <v>46</v>
      </c>
      <c r="N2444" s="13">
        <v>1</v>
      </c>
      <c r="O2444" s="13"/>
      <c r="P2444" s="39" t="str">
        <f t="shared" si="595"/>
        <v>MAIN UNIT</v>
      </c>
      <c r="Q2444" s="13" t="s">
        <v>47</v>
      </c>
      <c r="R2444" s="13" t="s">
        <v>48</v>
      </c>
      <c r="S2444" s="13" t="s">
        <v>36</v>
      </c>
      <c r="T2444" s="13" t="s">
        <v>64</v>
      </c>
      <c r="U2444" s="13" t="s">
        <v>65</v>
      </c>
      <c r="V2444" s="13" t="s">
        <v>288</v>
      </c>
      <c r="W2444" s="13" t="s">
        <v>50</v>
      </c>
      <c r="X2444" s="192">
        <v>800000</v>
      </c>
      <c r="Y2444" s="196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85">
        <f t="shared" si="598"/>
        <v>120613.80530973454</v>
      </c>
      <c r="AD2444" s="141">
        <v>0.15629999999999999</v>
      </c>
      <c r="AE2444" s="186">
        <f t="shared" si="599"/>
        <v>0</v>
      </c>
      <c r="AF2444" s="186" t="str">
        <f>IF(AND(COUNTIFS($J$18:J2444,J2444)=1,AE2444=1),1,"")</f>
        <v/>
      </c>
      <c r="AG2444" s="186" t="str">
        <f>IF(C2444="","",IF(AND(COUNTIFS($J$18:J2444,J2444)=1,C2444&lt;&gt;""),1,""))</f>
        <v/>
      </c>
      <c r="AH2444" s="186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214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41</v>
      </c>
      <c r="B2445" s="179">
        <v>2023</v>
      </c>
      <c r="C2445" s="179">
        <v>1</v>
      </c>
      <c r="D2445" s="39" t="str">
        <f t="shared" si="593"/>
        <v>Q4</v>
      </c>
      <c r="E2445" s="13" t="s">
        <v>41</v>
      </c>
      <c r="F2445" s="179">
        <v>2023</v>
      </c>
      <c r="G2445" s="179">
        <v>1</v>
      </c>
      <c r="H2445" s="191"/>
      <c r="I2445" s="39" t="str">
        <f t="shared" si="594"/>
        <v>Q4</v>
      </c>
      <c r="J2445" s="191" t="s">
        <v>2321</v>
      </c>
      <c r="K2445" s="191" t="s">
        <v>2322</v>
      </c>
      <c r="L2445" s="17" t="s">
        <v>78</v>
      </c>
      <c r="M2445" s="13" t="s">
        <v>46</v>
      </c>
      <c r="N2445" s="13">
        <v>1</v>
      </c>
      <c r="O2445" s="13"/>
      <c r="P2445" s="39" t="str">
        <f t="shared" si="595"/>
        <v>MAIN UNIT</v>
      </c>
      <c r="Q2445" s="13" t="s">
        <v>47</v>
      </c>
      <c r="R2445" s="13" t="s">
        <v>48</v>
      </c>
      <c r="S2445" s="13" t="s">
        <v>38</v>
      </c>
      <c r="T2445" s="13" t="s">
        <v>324</v>
      </c>
      <c r="U2445" s="13" t="s">
        <v>136</v>
      </c>
      <c r="V2445" s="13" t="s">
        <v>121</v>
      </c>
      <c r="W2445" s="13" t="s">
        <v>50</v>
      </c>
      <c r="X2445" s="192">
        <v>675500</v>
      </c>
      <c r="Y2445" s="196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85">
        <f t="shared" si="598"/>
        <v>53628.722123893815</v>
      </c>
      <c r="AD2445" s="141">
        <v>8.0100000000000005E-2</v>
      </c>
      <c r="AE2445" s="186">
        <f t="shared" si="599"/>
        <v>0</v>
      </c>
      <c r="AF2445" s="186" t="str">
        <f>IF(AND(COUNTIFS($J$18:J2445,J2445)=1,AE2445=1),1,"")</f>
        <v/>
      </c>
      <c r="AG2445" s="186">
        <f>IF(C2445="","",IF(AND(COUNTIFS($J$18:J2445,J2445)=1,C2445&lt;&gt;""),1,""))</f>
        <v>1</v>
      </c>
      <c r="AH2445" s="186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214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41</v>
      </c>
      <c r="B2446" s="179">
        <v>2023</v>
      </c>
      <c r="C2446" s="179">
        <v>1</v>
      </c>
      <c r="D2446" s="39" t="str">
        <f t="shared" si="593"/>
        <v>Q4</v>
      </c>
      <c r="E2446" s="13" t="s">
        <v>41</v>
      </c>
      <c r="F2446" s="179">
        <v>2023</v>
      </c>
      <c r="G2446" s="179">
        <v>1</v>
      </c>
      <c r="H2446" s="191"/>
      <c r="I2446" s="39" t="str">
        <f t="shared" si="594"/>
        <v>Q4</v>
      </c>
      <c r="J2446" s="191" t="s">
        <v>2323</v>
      </c>
      <c r="K2446" s="191" t="s">
        <v>1731</v>
      </c>
      <c r="L2446" s="17" t="s">
        <v>54</v>
      </c>
      <c r="M2446" s="13" t="s">
        <v>46</v>
      </c>
      <c r="N2446" s="13">
        <v>1</v>
      </c>
      <c r="O2446" s="13"/>
      <c r="P2446" s="39" t="str">
        <f t="shared" si="595"/>
        <v>MAIN UNIT</v>
      </c>
      <c r="Q2446" s="13" t="s">
        <v>47</v>
      </c>
      <c r="R2446" s="13" t="s">
        <v>48</v>
      </c>
      <c r="S2446" s="13" t="s">
        <v>36</v>
      </c>
      <c r="T2446" s="13" t="s">
        <v>64</v>
      </c>
      <c r="U2446" s="13" t="s">
        <v>65</v>
      </c>
      <c r="V2446" s="13" t="s">
        <v>98</v>
      </c>
      <c r="W2446" s="13" t="s">
        <v>50</v>
      </c>
      <c r="X2446" s="192">
        <v>600000</v>
      </c>
      <c r="Y2446" s="196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85">
        <f t="shared" si="598"/>
        <v>77844.955752212409</v>
      </c>
      <c r="AD2446" s="141">
        <v>0.13089999999999999</v>
      </c>
      <c r="AE2446" s="186">
        <f t="shared" si="599"/>
        <v>0</v>
      </c>
      <c r="AF2446" s="186" t="str">
        <f>IF(AND(COUNTIFS($J$18:J2446,J2446)=1,AE2446=1),1,"")</f>
        <v/>
      </c>
      <c r="AG2446" s="186">
        <f>IF(C2446="","",IF(AND(COUNTIFS($J$18:J2446,J2446)=1,C2446&lt;&gt;""),1,""))</f>
        <v>1</v>
      </c>
      <c r="AH2446" s="186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214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41</v>
      </c>
      <c r="B2447" s="179">
        <v>2023</v>
      </c>
      <c r="C2447" s="179">
        <v>1</v>
      </c>
      <c r="D2447" s="39" t="str">
        <f t="shared" si="593"/>
        <v>Q4</v>
      </c>
      <c r="E2447" s="13" t="s">
        <v>41</v>
      </c>
      <c r="F2447" s="179">
        <v>2023</v>
      </c>
      <c r="G2447" s="179">
        <v>1</v>
      </c>
      <c r="H2447" s="191"/>
      <c r="I2447" s="39" t="str">
        <f t="shared" si="594"/>
        <v>Q4</v>
      </c>
      <c r="J2447" s="191" t="s">
        <v>2323</v>
      </c>
      <c r="K2447" s="191" t="s">
        <v>1731</v>
      </c>
      <c r="L2447" s="17" t="s">
        <v>78</v>
      </c>
      <c r="M2447" s="13" t="s">
        <v>46</v>
      </c>
      <c r="N2447" s="13">
        <v>1</v>
      </c>
      <c r="O2447" s="13"/>
      <c r="P2447" s="39" t="str">
        <f t="shared" si="595"/>
        <v>MAIN UNIT</v>
      </c>
      <c r="Q2447" s="13" t="s">
        <v>47</v>
      </c>
      <c r="R2447" s="13" t="s">
        <v>48</v>
      </c>
      <c r="S2447" s="13" t="s">
        <v>36</v>
      </c>
      <c r="T2447" s="13" t="s">
        <v>64</v>
      </c>
      <c r="U2447" s="13" t="s">
        <v>65</v>
      </c>
      <c r="V2447" s="13" t="s">
        <v>98</v>
      </c>
      <c r="W2447" s="13" t="s">
        <v>50</v>
      </c>
      <c r="X2447" s="192">
        <v>800000</v>
      </c>
      <c r="Y2447" s="196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85">
        <f t="shared" si="598"/>
        <v>103793.2743362832</v>
      </c>
      <c r="AD2447" s="141">
        <v>0.13089999999999999</v>
      </c>
      <c r="AE2447" s="186">
        <f t="shared" si="599"/>
        <v>0</v>
      </c>
      <c r="AF2447" s="186" t="str">
        <f>IF(AND(COUNTIFS($J$18:J2447,J2447)=1,AE2447=1),1,"")</f>
        <v/>
      </c>
      <c r="AG2447" s="186" t="str">
        <f>IF(C2447="","",IF(AND(COUNTIFS($J$18:J2447,J2447)=1,C2447&lt;&gt;""),1,""))</f>
        <v/>
      </c>
      <c r="AH2447" s="186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214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41</v>
      </c>
      <c r="B2448" s="179">
        <v>2023</v>
      </c>
      <c r="C2448" s="179">
        <v>1</v>
      </c>
      <c r="D2448" s="39" t="str">
        <f t="shared" si="593"/>
        <v>Q4</v>
      </c>
      <c r="E2448" s="13" t="s">
        <v>41</v>
      </c>
      <c r="F2448" s="179">
        <v>2023</v>
      </c>
      <c r="G2448" s="179">
        <v>2</v>
      </c>
      <c r="H2448" s="191"/>
      <c r="I2448" s="39" t="str">
        <f t="shared" si="594"/>
        <v>Q4</v>
      </c>
      <c r="J2448" s="191" t="s">
        <v>2324</v>
      </c>
      <c r="K2448" s="191" t="s">
        <v>1936</v>
      </c>
      <c r="L2448" s="17" t="s">
        <v>78</v>
      </c>
      <c r="M2448" s="13" t="s">
        <v>46</v>
      </c>
      <c r="N2448" s="13">
        <v>1</v>
      </c>
      <c r="O2448" s="13"/>
      <c r="P2448" s="39" t="str">
        <f t="shared" si="595"/>
        <v>MAIN UNIT</v>
      </c>
      <c r="Q2448" s="13" t="s">
        <v>47</v>
      </c>
      <c r="R2448" s="13" t="s">
        <v>48</v>
      </c>
      <c r="S2448" s="13" t="s">
        <v>36</v>
      </c>
      <c r="T2448" s="13" t="s">
        <v>64</v>
      </c>
      <c r="U2448" s="13" t="s">
        <v>65</v>
      </c>
      <c r="V2448" s="13" t="s">
        <v>288</v>
      </c>
      <c r="W2448" s="13" t="s">
        <v>50</v>
      </c>
      <c r="X2448" s="192">
        <v>776666</v>
      </c>
      <c r="Y2448" s="196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85">
        <f t="shared" si="598"/>
        <v>72313.790435398245</v>
      </c>
      <c r="AD2448" s="141">
        <v>9.0700000000000003E-2</v>
      </c>
      <c r="AE2448" s="186">
        <f t="shared" si="599"/>
        <v>0</v>
      </c>
      <c r="AF2448" s="186" t="str">
        <f>IF(AND(COUNTIFS($J$18:J2448,J2448)=1,AE2448=1),1,"")</f>
        <v/>
      </c>
      <c r="AG2448" s="186">
        <f>IF(C2448="","",IF(AND(COUNTIFS($J$18:J2448,J2448)=1,C2448&lt;&gt;""),1,""))</f>
        <v>1</v>
      </c>
      <c r="AH2448" s="186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2325</v>
      </c>
      <c r="AP2448" s="28" t="str">
        <f t="shared" si="603"/>
        <v>20232</v>
      </c>
      <c r="AQ2448" s="28" t="str">
        <f t="shared" si="604"/>
        <v>20232RMB</v>
      </c>
      <c r="AR2448" s="214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41</v>
      </c>
      <c r="B2449" s="179">
        <v>2023</v>
      </c>
      <c r="C2449" s="179">
        <v>1</v>
      </c>
      <c r="D2449" s="39" t="str">
        <f t="shared" si="593"/>
        <v>Q4</v>
      </c>
      <c r="E2449" s="13" t="s">
        <v>41</v>
      </c>
      <c r="F2449" s="179">
        <v>2023</v>
      </c>
      <c r="G2449" s="179">
        <v>2</v>
      </c>
      <c r="H2449" s="191"/>
      <c r="I2449" s="39" t="str">
        <f t="shared" si="594"/>
        <v>Q4</v>
      </c>
      <c r="J2449" s="191" t="s">
        <v>2324</v>
      </c>
      <c r="K2449" s="191" t="s">
        <v>1936</v>
      </c>
      <c r="L2449" s="17" t="s">
        <v>78</v>
      </c>
      <c r="M2449" s="13" t="s">
        <v>46</v>
      </c>
      <c r="N2449" s="13">
        <v>1</v>
      </c>
      <c r="O2449" s="13"/>
      <c r="P2449" s="39" t="str">
        <f t="shared" si="595"/>
        <v>MAIN UNIT</v>
      </c>
      <c r="Q2449" s="13" t="s">
        <v>47</v>
      </c>
      <c r="R2449" s="13" t="s">
        <v>48</v>
      </c>
      <c r="S2449" s="13" t="s">
        <v>36</v>
      </c>
      <c r="T2449" s="13" t="s">
        <v>64</v>
      </c>
      <c r="U2449" s="13" t="s">
        <v>65</v>
      </c>
      <c r="V2449" s="13" t="s">
        <v>288</v>
      </c>
      <c r="W2449" s="13" t="s">
        <v>50</v>
      </c>
      <c r="X2449" s="192">
        <v>776666</v>
      </c>
      <c r="Y2449" s="196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85">
        <f t="shared" si="598"/>
        <v>72313.790435398245</v>
      </c>
      <c r="AD2449" s="141">
        <v>9.0700000000000003E-2</v>
      </c>
      <c r="AE2449" s="186">
        <f t="shared" si="599"/>
        <v>0</v>
      </c>
      <c r="AF2449" s="186" t="str">
        <f>IF(AND(COUNTIFS($J$18:J2449,J2449)=1,AE2449=1),1,"")</f>
        <v/>
      </c>
      <c r="AG2449" s="186" t="str">
        <f>IF(C2449="","",IF(AND(COUNTIFS($J$18:J2449,J2449)=1,C2449&lt;&gt;""),1,""))</f>
        <v/>
      </c>
      <c r="AH2449" s="186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2325</v>
      </c>
      <c r="AP2449" s="28" t="str">
        <f t="shared" si="603"/>
        <v>20232</v>
      </c>
      <c r="AQ2449" s="28" t="str">
        <f t="shared" si="604"/>
        <v>20232RMB</v>
      </c>
      <c r="AR2449" s="214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41</v>
      </c>
      <c r="B2450" s="179">
        <v>2023</v>
      </c>
      <c r="C2450" s="179">
        <v>1</v>
      </c>
      <c r="D2450" s="39" t="str">
        <f t="shared" si="593"/>
        <v>Q4</v>
      </c>
      <c r="E2450" s="13" t="s">
        <v>41</v>
      </c>
      <c r="F2450" s="179">
        <v>2023</v>
      </c>
      <c r="G2450" s="179">
        <v>2</v>
      </c>
      <c r="H2450" s="191"/>
      <c r="I2450" s="39" t="str">
        <f t="shared" si="594"/>
        <v>Q4</v>
      </c>
      <c r="J2450" s="191" t="s">
        <v>2324</v>
      </c>
      <c r="K2450" s="191" t="s">
        <v>1936</v>
      </c>
      <c r="L2450" s="17" t="s">
        <v>78</v>
      </c>
      <c r="M2450" s="13" t="s">
        <v>46</v>
      </c>
      <c r="N2450" s="13">
        <v>1</v>
      </c>
      <c r="O2450" s="13"/>
      <c r="P2450" s="39" t="str">
        <f t="shared" si="595"/>
        <v>MAIN UNIT</v>
      </c>
      <c r="Q2450" s="13" t="s">
        <v>47</v>
      </c>
      <c r="R2450" s="13" t="s">
        <v>48</v>
      </c>
      <c r="S2450" s="13" t="s">
        <v>36</v>
      </c>
      <c r="T2450" s="13" t="s">
        <v>64</v>
      </c>
      <c r="U2450" s="13" t="s">
        <v>65</v>
      </c>
      <c r="V2450" s="13" t="s">
        <v>288</v>
      </c>
      <c r="W2450" s="13" t="s">
        <v>50</v>
      </c>
      <c r="X2450" s="192">
        <v>776666</v>
      </c>
      <c r="Y2450" s="196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85">
        <f t="shared" si="598"/>
        <v>72313.790435398245</v>
      </c>
      <c r="AD2450" s="141">
        <v>9.0700000000000003E-2</v>
      </c>
      <c r="AE2450" s="186">
        <f t="shared" si="599"/>
        <v>0</v>
      </c>
      <c r="AF2450" s="186" t="str">
        <f>IF(AND(COUNTIFS($J$18:J2450,J2450)=1,AE2450=1),1,"")</f>
        <v/>
      </c>
      <c r="AG2450" s="186" t="str">
        <f>IF(C2450="","",IF(AND(COUNTIFS($J$18:J2450,J2450)=1,C2450&lt;&gt;""),1,""))</f>
        <v/>
      </c>
      <c r="AH2450" s="186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2325</v>
      </c>
      <c r="AP2450" s="28" t="str">
        <f t="shared" si="603"/>
        <v>20232</v>
      </c>
      <c r="AQ2450" s="28" t="str">
        <f t="shared" si="604"/>
        <v>20232RMB</v>
      </c>
      <c r="AR2450" s="214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41</v>
      </c>
      <c r="B2451" s="179">
        <v>2023</v>
      </c>
      <c r="C2451" s="179">
        <v>2</v>
      </c>
      <c r="D2451" s="39" t="str">
        <f t="shared" si="593"/>
        <v>Q4</v>
      </c>
      <c r="E2451" s="13" t="s">
        <v>41</v>
      </c>
      <c r="F2451" s="179">
        <v>2023</v>
      </c>
      <c r="G2451" s="179">
        <v>2</v>
      </c>
      <c r="H2451" s="191"/>
      <c r="I2451" s="39" t="str">
        <f t="shared" si="594"/>
        <v>Q4</v>
      </c>
      <c r="J2451" s="191" t="s">
        <v>2326</v>
      </c>
      <c r="K2451" s="191" t="s">
        <v>1678</v>
      </c>
      <c r="L2451" s="17" t="s">
        <v>54</v>
      </c>
      <c r="M2451" s="13" t="s">
        <v>46</v>
      </c>
      <c r="N2451" s="13">
        <v>1</v>
      </c>
      <c r="O2451" s="13"/>
      <c r="P2451" s="39" t="str">
        <f t="shared" si="595"/>
        <v>MAIN UNIT</v>
      </c>
      <c r="Q2451" s="13" t="s">
        <v>47</v>
      </c>
      <c r="R2451" s="13" t="s">
        <v>48</v>
      </c>
      <c r="S2451" s="13" t="s">
        <v>39</v>
      </c>
      <c r="T2451" s="13" t="s">
        <v>129</v>
      </c>
      <c r="U2451" s="13" t="s">
        <v>991</v>
      </c>
      <c r="V2451" s="13" t="s">
        <v>131</v>
      </c>
      <c r="W2451" s="13" t="s">
        <v>50</v>
      </c>
      <c r="X2451" s="192">
        <v>470000</v>
      </c>
      <c r="Y2451" s="196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85">
        <f t="shared" si="598"/>
        <v>65038.017699115051</v>
      </c>
      <c r="AD2451" s="141">
        <v>0.1348</v>
      </c>
      <c r="AE2451" s="186">
        <f t="shared" si="599"/>
        <v>0</v>
      </c>
      <c r="AF2451" s="186" t="str">
        <f>IF(AND(COUNTIFS($J$18:J2451,J2451)=1,AE2451=1),1,"")</f>
        <v/>
      </c>
      <c r="AG2451" s="186">
        <f>IF(C2451="","",IF(AND(COUNTIFS($J$18:J2451,J2451)=1,C2451&lt;&gt;""),1,""))</f>
        <v>1</v>
      </c>
      <c r="AH2451" s="186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214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41</v>
      </c>
      <c r="B2452" s="179">
        <v>2023</v>
      </c>
      <c r="C2452" s="179">
        <v>2</v>
      </c>
      <c r="D2452" s="39" t="str">
        <f t="shared" si="593"/>
        <v>Q4</v>
      </c>
      <c r="E2452" s="13" t="s">
        <v>41</v>
      </c>
      <c r="F2452" s="179">
        <v>2023</v>
      </c>
      <c r="G2452" s="179">
        <v>2</v>
      </c>
      <c r="H2452" s="191"/>
      <c r="I2452" s="39" t="str">
        <f t="shared" si="594"/>
        <v>Q4</v>
      </c>
      <c r="J2452" s="191" t="s">
        <v>2327</v>
      </c>
      <c r="K2452" s="191" t="s">
        <v>1318</v>
      </c>
      <c r="L2452" s="17" t="s">
        <v>54</v>
      </c>
      <c r="M2452" s="13" t="s">
        <v>46</v>
      </c>
      <c r="N2452" s="13">
        <v>1</v>
      </c>
      <c r="O2452" s="13"/>
      <c r="P2452" s="39" t="str">
        <f t="shared" si="595"/>
        <v>MAIN UNIT</v>
      </c>
      <c r="Q2452" s="13" t="s">
        <v>47</v>
      </c>
      <c r="R2452" s="13" t="s">
        <v>48</v>
      </c>
      <c r="S2452" s="13" t="s">
        <v>36</v>
      </c>
      <c r="T2452" s="13" t="s">
        <v>64</v>
      </c>
      <c r="U2452" s="13" t="s">
        <v>65</v>
      </c>
      <c r="V2452" s="13" t="s">
        <v>98</v>
      </c>
      <c r="W2452" s="13" t="s">
        <v>50</v>
      </c>
      <c r="X2452" s="192">
        <v>500000</v>
      </c>
      <c r="Y2452" s="196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85">
        <f t="shared" si="598"/>
        <v>73962.83185840708</v>
      </c>
      <c r="AD2452" s="141">
        <v>0.14410000000000001</v>
      </c>
      <c r="AE2452" s="186">
        <f t="shared" si="599"/>
        <v>0</v>
      </c>
      <c r="AF2452" s="186" t="str">
        <f>IF(AND(COUNTIFS($J$18:J2452,J2452)=1,AE2452=1),1,"")</f>
        <v/>
      </c>
      <c r="AG2452" s="186">
        <f>IF(C2452="","",IF(AND(COUNTIFS($J$18:J2452,J2452)=1,C2452&lt;&gt;""),1,""))</f>
        <v>1</v>
      </c>
      <c r="AH2452" s="186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214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41</v>
      </c>
      <c r="B2453" s="179">
        <v>2023</v>
      </c>
      <c r="C2453" s="179">
        <v>2</v>
      </c>
      <c r="D2453" s="39" t="str">
        <f t="shared" si="593"/>
        <v>Q4</v>
      </c>
      <c r="E2453" s="13" t="s">
        <v>41</v>
      </c>
      <c r="F2453" s="179">
        <v>2023</v>
      </c>
      <c r="G2453" s="179">
        <v>2</v>
      </c>
      <c r="H2453" s="191"/>
      <c r="I2453" s="39" t="str">
        <f t="shared" si="594"/>
        <v>Q4</v>
      </c>
      <c r="J2453" s="191" t="s">
        <v>2327</v>
      </c>
      <c r="K2453" s="191" t="s">
        <v>1318</v>
      </c>
      <c r="L2453" s="17" t="s">
        <v>54</v>
      </c>
      <c r="M2453" s="13" t="s">
        <v>46</v>
      </c>
      <c r="N2453" s="13">
        <v>1</v>
      </c>
      <c r="O2453" s="13"/>
      <c r="P2453" s="39" t="str">
        <f t="shared" si="595"/>
        <v>MAIN UNIT</v>
      </c>
      <c r="Q2453" s="13" t="s">
        <v>47</v>
      </c>
      <c r="R2453" s="13" t="s">
        <v>48</v>
      </c>
      <c r="S2453" s="13" t="s">
        <v>36</v>
      </c>
      <c r="T2453" s="13" t="s">
        <v>64</v>
      </c>
      <c r="U2453" s="13" t="s">
        <v>65</v>
      </c>
      <c r="V2453" s="13" t="s">
        <v>98</v>
      </c>
      <c r="W2453" s="13" t="s">
        <v>50</v>
      </c>
      <c r="X2453" s="192">
        <v>500000</v>
      </c>
      <c r="Y2453" s="196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85">
        <f t="shared" si="598"/>
        <v>73962.83185840708</v>
      </c>
      <c r="AD2453" s="141">
        <v>0.14410000000000001</v>
      </c>
      <c r="AE2453" s="186">
        <f t="shared" si="599"/>
        <v>0</v>
      </c>
      <c r="AF2453" s="186" t="str">
        <f>IF(AND(COUNTIFS($J$18:J2453,J2453)=1,AE2453=1),1,"")</f>
        <v/>
      </c>
      <c r="AG2453" s="186" t="str">
        <f>IF(C2453="","",IF(AND(COUNTIFS($J$18:J2453,J2453)=1,C2453&lt;&gt;""),1,""))</f>
        <v/>
      </c>
      <c r="AH2453" s="186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214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41</v>
      </c>
      <c r="B2454" s="179">
        <v>2023</v>
      </c>
      <c r="C2454" s="179">
        <v>2</v>
      </c>
      <c r="D2454" s="39" t="str">
        <f t="shared" si="593"/>
        <v>Q4</v>
      </c>
      <c r="E2454" s="13" t="s">
        <v>41</v>
      </c>
      <c r="F2454" s="179">
        <v>2023</v>
      </c>
      <c r="G2454" s="179">
        <v>2</v>
      </c>
      <c r="H2454" s="191"/>
      <c r="I2454" s="39" t="str">
        <f t="shared" si="594"/>
        <v>Q4</v>
      </c>
      <c r="J2454" s="191" t="s">
        <v>2327</v>
      </c>
      <c r="K2454" s="191" t="s">
        <v>1318</v>
      </c>
      <c r="L2454" s="17" t="s">
        <v>78</v>
      </c>
      <c r="M2454" s="13" t="s">
        <v>46</v>
      </c>
      <c r="N2454" s="13">
        <v>1</v>
      </c>
      <c r="O2454" s="13"/>
      <c r="P2454" s="39" t="str">
        <f t="shared" si="595"/>
        <v>MAIN UNIT</v>
      </c>
      <c r="Q2454" s="13" t="s">
        <v>47</v>
      </c>
      <c r="R2454" s="13" t="s">
        <v>48</v>
      </c>
      <c r="S2454" s="13" t="s">
        <v>36</v>
      </c>
      <c r="T2454" s="13" t="s">
        <v>64</v>
      </c>
      <c r="U2454" s="13" t="s">
        <v>65</v>
      </c>
      <c r="V2454" s="13" t="s">
        <v>98</v>
      </c>
      <c r="W2454" s="13" t="s">
        <v>50</v>
      </c>
      <c r="X2454" s="192">
        <v>746812.5</v>
      </c>
      <c r="Y2454" s="196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85">
        <f t="shared" si="598"/>
        <v>110472.73473451327</v>
      </c>
      <c r="AD2454" s="141">
        <v>0.14410000000000001</v>
      </c>
      <c r="AE2454" s="186">
        <f t="shared" si="599"/>
        <v>0</v>
      </c>
      <c r="AF2454" s="186" t="str">
        <f>IF(AND(COUNTIFS($J$18:J2454,J2454)=1,AE2454=1),1,"")</f>
        <v/>
      </c>
      <c r="AG2454" s="186" t="str">
        <f>IF(C2454="","",IF(AND(COUNTIFS($J$18:J2454,J2454)=1,C2454&lt;&gt;""),1,""))</f>
        <v/>
      </c>
      <c r="AH2454" s="186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214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41</v>
      </c>
      <c r="B2455" s="179">
        <v>2023</v>
      </c>
      <c r="C2455" s="179">
        <v>2</v>
      </c>
      <c r="D2455" s="39" t="str">
        <f t="shared" si="593"/>
        <v>Q4</v>
      </c>
      <c r="E2455" s="13" t="s">
        <v>41</v>
      </c>
      <c r="F2455" s="179">
        <v>2023</v>
      </c>
      <c r="G2455" s="179">
        <v>2</v>
      </c>
      <c r="H2455" s="191"/>
      <c r="I2455" s="39" t="str">
        <f t="shared" si="594"/>
        <v>Q4</v>
      </c>
      <c r="J2455" s="191" t="s">
        <v>2327</v>
      </c>
      <c r="K2455" s="191" t="s">
        <v>1318</v>
      </c>
      <c r="L2455" s="17" t="s">
        <v>78</v>
      </c>
      <c r="M2455" s="13" t="s">
        <v>46</v>
      </c>
      <c r="N2455" s="13">
        <v>1</v>
      </c>
      <c r="O2455" s="13"/>
      <c r="P2455" s="39" t="str">
        <f t="shared" si="595"/>
        <v>MAIN UNIT</v>
      </c>
      <c r="Q2455" s="13" t="s">
        <v>47</v>
      </c>
      <c r="R2455" s="13" t="s">
        <v>48</v>
      </c>
      <c r="S2455" s="13" t="s">
        <v>36</v>
      </c>
      <c r="T2455" s="13" t="s">
        <v>64</v>
      </c>
      <c r="U2455" s="13" t="s">
        <v>65</v>
      </c>
      <c r="V2455" s="13" t="s">
        <v>98</v>
      </c>
      <c r="W2455" s="13" t="s">
        <v>50</v>
      </c>
      <c r="X2455" s="192">
        <v>746812.5</v>
      </c>
      <c r="Y2455" s="196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85">
        <f t="shared" si="598"/>
        <v>110472.73473451327</v>
      </c>
      <c r="AD2455" s="141">
        <v>0.14410000000000001</v>
      </c>
      <c r="AE2455" s="186">
        <f t="shared" si="599"/>
        <v>0</v>
      </c>
      <c r="AF2455" s="186" t="str">
        <f>IF(AND(COUNTIFS($J$18:J2455,J2455)=1,AE2455=1),1,"")</f>
        <v/>
      </c>
      <c r="AG2455" s="186" t="str">
        <f>IF(C2455="","",IF(AND(COUNTIFS($J$18:J2455,J2455)=1,C2455&lt;&gt;""),1,""))</f>
        <v/>
      </c>
      <c r="AH2455" s="186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214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41</v>
      </c>
      <c r="B2456" s="179">
        <v>2023</v>
      </c>
      <c r="C2456" s="179">
        <v>2</v>
      </c>
      <c r="D2456" s="39" t="str">
        <f t="shared" si="593"/>
        <v>Q4</v>
      </c>
      <c r="E2456" s="13" t="s">
        <v>41</v>
      </c>
      <c r="F2456" s="179">
        <v>2023</v>
      </c>
      <c r="G2456" s="179">
        <v>2</v>
      </c>
      <c r="H2456" s="191"/>
      <c r="I2456" s="39" t="str">
        <f t="shared" si="594"/>
        <v>Q4</v>
      </c>
      <c r="J2456" s="191" t="s">
        <v>2327</v>
      </c>
      <c r="K2456" s="191" t="s">
        <v>1318</v>
      </c>
      <c r="L2456" s="17" t="s">
        <v>78</v>
      </c>
      <c r="M2456" s="13" t="s">
        <v>46</v>
      </c>
      <c r="N2456" s="13">
        <v>1</v>
      </c>
      <c r="O2456" s="13"/>
      <c r="P2456" s="39" t="str">
        <f t="shared" si="595"/>
        <v>MAIN UNIT</v>
      </c>
      <c r="Q2456" s="13" t="s">
        <v>47</v>
      </c>
      <c r="R2456" s="13" t="s">
        <v>48</v>
      </c>
      <c r="S2456" s="13" t="s">
        <v>36</v>
      </c>
      <c r="T2456" s="13" t="s">
        <v>64</v>
      </c>
      <c r="U2456" s="13" t="s">
        <v>65</v>
      </c>
      <c r="V2456" s="13" t="s">
        <v>98</v>
      </c>
      <c r="W2456" s="13" t="s">
        <v>50</v>
      </c>
      <c r="X2456" s="192">
        <v>746812.5</v>
      </c>
      <c r="Y2456" s="196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85">
        <f t="shared" si="598"/>
        <v>110472.73473451327</v>
      </c>
      <c r="AD2456" s="141">
        <v>0.14410000000000001</v>
      </c>
      <c r="AE2456" s="186">
        <f t="shared" si="599"/>
        <v>0</v>
      </c>
      <c r="AF2456" s="186" t="str">
        <f>IF(AND(COUNTIFS($J$18:J2456,J2456)=1,AE2456=1),1,"")</f>
        <v/>
      </c>
      <c r="AG2456" s="186" t="str">
        <f>IF(C2456="","",IF(AND(COUNTIFS($J$18:J2456,J2456)=1,C2456&lt;&gt;""),1,""))</f>
        <v/>
      </c>
      <c r="AH2456" s="186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214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41</v>
      </c>
      <c r="B2457" s="179">
        <v>2023</v>
      </c>
      <c r="C2457" s="179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41</v>
      </c>
      <c r="F2457" s="179">
        <v>2023</v>
      </c>
      <c r="G2457" s="179">
        <v>2</v>
      </c>
      <c r="H2457" s="191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1" t="s">
        <v>2327</v>
      </c>
      <c r="K2457" s="191" t="s">
        <v>1318</v>
      </c>
      <c r="L2457" s="17" t="s">
        <v>78</v>
      </c>
      <c r="M2457" s="13" t="s">
        <v>46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47</v>
      </c>
      <c r="R2457" s="13" t="s">
        <v>48</v>
      </c>
      <c r="S2457" s="13" t="s">
        <v>36</v>
      </c>
      <c r="T2457" s="13" t="s">
        <v>64</v>
      </c>
      <c r="U2457" s="13" t="s">
        <v>65</v>
      </c>
      <c r="V2457" s="13" t="s">
        <v>98</v>
      </c>
      <c r="W2457" s="13" t="s">
        <v>50</v>
      </c>
      <c r="X2457" s="192">
        <v>746812.5</v>
      </c>
      <c r="Y2457" s="196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85">
        <f t="shared" ref="AC2457:AC2520" si="614">IF(R2457&lt;&gt;"",AB2457*AD2457,"")</f>
        <v>110472.73473451327</v>
      </c>
      <c r="AD2457" s="141">
        <v>0.14410000000000001</v>
      </c>
      <c r="AE2457" s="186">
        <f t="shared" ref="AE2457:AE2520" si="615">IF(Q2457="","",IF(Q2457="Yes",1,0))</f>
        <v>0</v>
      </c>
      <c r="AF2457" s="186" t="str">
        <f>IF(AND(COUNTIFS($J$18:J2457,J2457)=1,AE2457=1),1,"")</f>
        <v/>
      </c>
      <c r="AG2457" s="186" t="str">
        <f>IF(C2457="","",IF(AND(COUNTIFS($J$18:J2457,J2457)=1,C2457&lt;&gt;""),1,""))</f>
        <v/>
      </c>
      <c r="AH2457" s="186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214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41</v>
      </c>
      <c r="B2458" s="179">
        <v>2023</v>
      </c>
      <c r="C2458" s="179">
        <v>2</v>
      </c>
      <c r="D2458" s="39" t="str">
        <f t="shared" si="609"/>
        <v>Q4</v>
      </c>
      <c r="E2458" s="13" t="s">
        <v>41</v>
      </c>
      <c r="F2458" s="179">
        <v>2023</v>
      </c>
      <c r="G2458" s="179">
        <v>2</v>
      </c>
      <c r="H2458" s="191"/>
      <c r="I2458" s="39" t="str">
        <f t="shared" si="610"/>
        <v>Q4</v>
      </c>
      <c r="J2458" s="191" t="s">
        <v>2327</v>
      </c>
      <c r="K2458" s="191" t="s">
        <v>1318</v>
      </c>
      <c r="L2458" s="17" t="s">
        <v>78</v>
      </c>
      <c r="M2458" s="13" t="s">
        <v>46</v>
      </c>
      <c r="N2458" s="13">
        <v>1</v>
      </c>
      <c r="O2458" s="13"/>
      <c r="P2458" s="39" t="str">
        <f t="shared" si="611"/>
        <v>MAIN UNIT</v>
      </c>
      <c r="Q2458" s="13" t="s">
        <v>47</v>
      </c>
      <c r="R2458" s="13" t="s">
        <v>48</v>
      </c>
      <c r="S2458" s="13" t="s">
        <v>36</v>
      </c>
      <c r="T2458" s="13" t="s">
        <v>64</v>
      </c>
      <c r="U2458" s="13" t="s">
        <v>65</v>
      </c>
      <c r="V2458" s="13" t="s">
        <v>98</v>
      </c>
      <c r="W2458" s="13" t="s">
        <v>50</v>
      </c>
      <c r="X2458" s="192">
        <v>746812.5</v>
      </c>
      <c r="Y2458" s="196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85">
        <f t="shared" si="614"/>
        <v>110472.73473451327</v>
      </c>
      <c r="AD2458" s="141">
        <v>0.14410000000000001</v>
      </c>
      <c r="AE2458" s="186">
        <f t="shared" si="615"/>
        <v>0</v>
      </c>
      <c r="AF2458" s="186" t="str">
        <f>IF(AND(COUNTIFS($J$18:J2458,J2458)=1,AE2458=1),1,"")</f>
        <v/>
      </c>
      <c r="AG2458" s="186" t="str">
        <f>IF(C2458="","",IF(AND(COUNTIFS($J$18:J2458,J2458)=1,C2458&lt;&gt;""),1,""))</f>
        <v/>
      </c>
      <c r="AH2458" s="186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214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41</v>
      </c>
      <c r="B2459" s="179">
        <v>2023</v>
      </c>
      <c r="C2459" s="179">
        <v>2</v>
      </c>
      <c r="D2459" s="39" t="str">
        <f t="shared" si="609"/>
        <v>Q4</v>
      </c>
      <c r="E2459" s="13" t="s">
        <v>41</v>
      </c>
      <c r="F2459" s="179">
        <v>2023</v>
      </c>
      <c r="G2459" s="179">
        <v>2</v>
      </c>
      <c r="H2459" s="191"/>
      <c r="I2459" s="39" t="str">
        <f t="shared" si="610"/>
        <v>Q4</v>
      </c>
      <c r="J2459" s="191" t="s">
        <v>2327</v>
      </c>
      <c r="K2459" s="191" t="s">
        <v>1318</v>
      </c>
      <c r="L2459" s="17" t="s">
        <v>78</v>
      </c>
      <c r="M2459" s="13" t="s">
        <v>46</v>
      </c>
      <c r="N2459" s="13">
        <v>1</v>
      </c>
      <c r="O2459" s="13"/>
      <c r="P2459" s="39" t="str">
        <f t="shared" si="611"/>
        <v>MAIN UNIT</v>
      </c>
      <c r="Q2459" s="13" t="s">
        <v>47</v>
      </c>
      <c r="R2459" s="13" t="s">
        <v>48</v>
      </c>
      <c r="S2459" s="13" t="s">
        <v>36</v>
      </c>
      <c r="T2459" s="13" t="s">
        <v>64</v>
      </c>
      <c r="U2459" s="13" t="s">
        <v>65</v>
      </c>
      <c r="V2459" s="13" t="s">
        <v>98</v>
      </c>
      <c r="W2459" s="13" t="s">
        <v>50</v>
      </c>
      <c r="X2459" s="192">
        <v>746812.5</v>
      </c>
      <c r="Y2459" s="196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85">
        <f t="shared" si="614"/>
        <v>110472.73473451327</v>
      </c>
      <c r="AD2459" s="141">
        <v>0.14410000000000001</v>
      </c>
      <c r="AE2459" s="186">
        <f t="shared" si="615"/>
        <v>0</v>
      </c>
      <c r="AF2459" s="186" t="str">
        <f>IF(AND(COUNTIFS($J$18:J2459,J2459)=1,AE2459=1),1,"")</f>
        <v/>
      </c>
      <c r="AG2459" s="186" t="str">
        <f>IF(C2459="","",IF(AND(COUNTIFS($J$18:J2459,J2459)=1,C2459&lt;&gt;""),1,""))</f>
        <v/>
      </c>
      <c r="AH2459" s="186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214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41</v>
      </c>
      <c r="B2460" s="179">
        <v>2023</v>
      </c>
      <c r="C2460" s="179">
        <v>2</v>
      </c>
      <c r="D2460" s="39" t="str">
        <f t="shared" si="609"/>
        <v>Q4</v>
      </c>
      <c r="E2460" s="13" t="s">
        <v>41</v>
      </c>
      <c r="F2460" s="179">
        <v>2023</v>
      </c>
      <c r="G2460" s="179">
        <v>2</v>
      </c>
      <c r="H2460" s="191"/>
      <c r="I2460" s="39" t="str">
        <f t="shared" si="610"/>
        <v>Q4</v>
      </c>
      <c r="J2460" s="191" t="s">
        <v>2327</v>
      </c>
      <c r="K2460" s="191" t="s">
        <v>1318</v>
      </c>
      <c r="L2460" s="17" t="s">
        <v>78</v>
      </c>
      <c r="M2460" s="13" t="s">
        <v>46</v>
      </c>
      <c r="N2460" s="13">
        <v>1</v>
      </c>
      <c r="O2460" s="13"/>
      <c r="P2460" s="39" t="str">
        <f t="shared" si="611"/>
        <v>MAIN UNIT</v>
      </c>
      <c r="Q2460" s="13" t="s">
        <v>47</v>
      </c>
      <c r="R2460" s="13" t="s">
        <v>48</v>
      </c>
      <c r="S2460" s="13" t="s">
        <v>36</v>
      </c>
      <c r="T2460" s="13" t="s">
        <v>64</v>
      </c>
      <c r="U2460" s="13" t="s">
        <v>65</v>
      </c>
      <c r="V2460" s="13" t="s">
        <v>98</v>
      </c>
      <c r="W2460" s="13" t="s">
        <v>50</v>
      </c>
      <c r="X2460" s="192">
        <v>746812.5</v>
      </c>
      <c r="Y2460" s="196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85">
        <f t="shared" si="614"/>
        <v>110472.73473451327</v>
      </c>
      <c r="AD2460" s="141">
        <v>0.14410000000000001</v>
      </c>
      <c r="AE2460" s="186">
        <f t="shared" si="615"/>
        <v>0</v>
      </c>
      <c r="AF2460" s="186" t="str">
        <f>IF(AND(COUNTIFS($J$18:J2460,J2460)=1,AE2460=1),1,"")</f>
        <v/>
      </c>
      <c r="AG2460" s="186" t="str">
        <f>IF(C2460="","",IF(AND(COUNTIFS($J$18:J2460,J2460)=1,C2460&lt;&gt;""),1,""))</f>
        <v/>
      </c>
      <c r="AH2460" s="186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214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41</v>
      </c>
      <c r="B2461" s="179">
        <v>2023</v>
      </c>
      <c r="C2461" s="179">
        <v>2</v>
      </c>
      <c r="D2461" s="39" t="str">
        <f t="shared" si="609"/>
        <v>Q4</v>
      </c>
      <c r="E2461" s="13" t="s">
        <v>41</v>
      </c>
      <c r="F2461" s="179">
        <v>2023</v>
      </c>
      <c r="G2461" s="179">
        <v>2</v>
      </c>
      <c r="H2461" s="191"/>
      <c r="I2461" s="39" t="str">
        <f t="shared" si="610"/>
        <v>Q4</v>
      </c>
      <c r="J2461" s="191" t="s">
        <v>2327</v>
      </c>
      <c r="K2461" s="191" t="s">
        <v>1318</v>
      </c>
      <c r="L2461" s="17" t="s">
        <v>78</v>
      </c>
      <c r="M2461" s="13" t="s">
        <v>46</v>
      </c>
      <c r="N2461" s="13">
        <v>1</v>
      </c>
      <c r="O2461" s="13"/>
      <c r="P2461" s="39" t="str">
        <f t="shared" si="611"/>
        <v>MAIN UNIT</v>
      </c>
      <c r="Q2461" s="13" t="s">
        <v>47</v>
      </c>
      <c r="R2461" s="13" t="s">
        <v>48</v>
      </c>
      <c r="S2461" s="13" t="s">
        <v>36</v>
      </c>
      <c r="T2461" s="13" t="s">
        <v>64</v>
      </c>
      <c r="U2461" s="13" t="s">
        <v>65</v>
      </c>
      <c r="V2461" s="13" t="s">
        <v>98</v>
      </c>
      <c r="W2461" s="13" t="s">
        <v>50</v>
      </c>
      <c r="X2461" s="192">
        <v>746812.5</v>
      </c>
      <c r="Y2461" s="196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85">
        <f t="shared" si="614"/>
        <v>110472.73473451327</v>
      </c>
      <c r="AD2461" s="141">
        <v>0.14410000000000001</v>
      </c>
      <c r="AE2461" s="186">
        <f t="shared" si="615"/>
        <v>0</v>
      </c>
      <c r="AF2461" s="186" t="str">
        <f>IF(AND(COUNTIFS($J$18:J2461,J2461)=1,AE2461=1),1,"")</f>
        <v/>
      </c>
      <c r="AG2461" s="186" t="str">
        <f>IF(C2461="","",IF(AND(COUNTIFS($J$18:J2461,J2461)=1,C2461&lt;&gt;""),1,""))</f>
        <v/>
      </c>
      <c r="AH2461" s="186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214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41</v>
      </c>
      <c r="B2462" s="179">
        <v>2023</v>
      </c>
      <c r="C2462" s="179">
        <v>2</v>
      </c>
      <c r="D2462" s="39" t="str">
        <f t="shared" si="609"/>
        <v>Q4</v>
      </c>
      <c r="E2462" s="13" t="s">
        <v>41</v>
      </c>
      <c r="F2462" s="179">
        <v>2023</v>
      </c>
      <c r="G2462" s="179">
        <v>2</v>
      </c>
      <c r="H2462" s="191"/>
      <c r="I2462" s="39" t="str">
        <f t="shared" si="610"/>
        <v>Q4</v>
      </c>
      <c r="J2462" s="191" t="s">
        <v>2328</v>
      </c>
      <c r="K2462" s="191" t="s">
        <v>1351</v>
      </c>
      <c r="L2462" s="17" t="s">
        <v>78</v>
      </c>
      <c r="M2462" s="13" t="s">
        <v>46</v>
      </c>
      <c r="N2462" s="13">
        <v>1</v>
      </c>
      <c r="O2462" s="13"/>
      <c r="P2462" s="39" t="str">
        <f t="shared" si="611"/>
        <v>MAIN UNIT</v>
      </c>
      <c r="Q2462" s="13" t="s">
        <v>47</v>
      </c>
      <c r="R2462" s="13" t="s">
        <v>48</v>
      </c>
      <c r="S2462" s="13" t="s">
        <v>36</v>
      </c>
      <c r="T2462" s="13" t="s">
        <v>64</v>
      </c>
      <c r="U2462" s="13" t="s">
        <v>65</v>
      </c>
      <c r="V2462" s="13" t="s">
        <v>1321</v>
      </c>
      <c r="W2462" s="13" t="s">
        <v>50</v>
      </c>
      <c r="X2462" s="192">
        <v>850000</v>
      </c>
      <c r="Y2462" s="196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85">
        <f t="shared" si="614"/>
        <v>194320.53097345133</v>
      </c>
      <c r="AD2462" s="141">
        <v>0.22270000000000001</v>
      </c>
      <c r="AE2462" s="186">
        <f t="shared" si="615"/>
        <v>0</v>
      </c>
      <c r="AF2462" s="186" t="str">
        <f>IF(AND(COUNTIFS($J$18:J2462,J2462)=1,AE2462=1),1,"")</f>
        <v/>
      </c>
      <c r="AG2462" s="186">
        <f>IF(C2462="","",IF(AND(COUNTIFS($J$18:J2462,J2462)=1,C2462&lt;&gt;""),1,""))</f>
        <v>1</v>
      </c>
      <c r="AH2462" s="186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214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41</v>
      </c>
      <c r="B2463" s="179">
        <v>2023</v>
      </c>
      <c r="C2463" s="179">
        <v>2</v>
      </c>
      <c r="D2463" s="39" t="str">
        <f t="shared" si="609"/>
        <v>Q4</v>
      </c>
      <c r="E2463" s="13" t="s">
        <v>41</v>
      </c>
      <c r="F2463" s="179">
        <v>2023</v>
      </c>
      <c r="G2463" s="179">
        <v>2</v>
      </c>
      <c r="H2463" s="191"/>
      <c r="I2463" s="39" t="str">
        <f t="shared" si="610"/>
        <v>Q4</v>
      </c>
      <c r="J2463" s="191" t="s">
        <v>2329</v>
      </c>
      <c r="K2463" s="191" t="s">
        <v>2203</v>
      </c>
      <c r="L2463" s="17" t="s">
        <v>78</v>
      </c>
      <c r="M2463" s="13" t="s">
        <v>46</v>
      </c>
      <c r="N2463" s="13">
        <v>1</v>
      </c>
      <c r="O2463" s="13"/>
      <c r="P2463" s="39" t="str">
        <f t="shared" si="611"/>
        <v>MAIN UNIT</v>
      </c>
      <c r="Q2463" s="13" t="s">
        <v>47</v>
      </c>
      <c r="R2463" s="13" t="s">
        <v>48</v>
      </c>
      <c r="S2463" s="13" t="s">
        <v>36</v>
      </c>
      <c r="T2463" s="13" t="s">
        <v>64</v>
      </c>
      <c r="U2463" s="13" t="s">
        <v>65</v>
      </c>
      <c r="V2463" s="13" t="s">
        <v>113</v>
      </c>
      <c r="W2463" s="13" t="s">
        <v>50</v>
      </c>
      <c r="X2463" s="192">
        <v>771000</v>
      </c>
      <c r="Y2463" s="196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85">
        <f t="shared" si="614"/>
        <v>98696.187610619469</v>
      </c>
      <c r="AD2463" s="141">
        <v>0.12470000000000001</v>
      </c>
      <c r="AE2463" s="186">
        <f t="shared" si="615"/>
        <v>0</v>
      </c>
      <c r="AF2463" s="186" t="str">
        <f>IF(AND(COUNTIFS($J$18:J2463,J2463)=1,AE2463=1),1,"")</f>
        <v/>
      </c>
      <c r="AG2463" s="186">
        <f>IF(C2463="","",IF(AND(COUNTIFS($J$18:J2463,J2463)=1,C2463&lt;&gt;""),1,""))</f>
        <v>1</v>
      </c>
      <c r="AH2463" s="186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214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41</v>
      </c>
      <c r="B2464" s="179">
        <v>2023</v>
      </c>
      <c r="C2464" s="179">
        <v>1</v>
      </c>
      <c r="D2464" s="39" t="str">
        <f t="shared" si="609"/>
        <v>Q4</v>
      </c>
      <c r="E2464" s="13" t="s">
        <v>41</v>
      </c>
      <c r="F2464" s="179">
        <v>2023</v>
      </c>
      <c r="G2464" s="179">
        <v>3</v>
      </c>
      <c r="H2464" s="191"/>
      <c r="I2464" s="39" t="str">
        <f t="shared" si="610"/>
        <v>Q4</v>
      </c>
      <c r="J2464" s="191" t="s">
        <v>2330</v>
      </c>
      <c r="K2464" s="191" t="s">
        <v>2331</v>
      </c>
      <c r="L2464" s="17" t="s">
        <v>78</v>
      </c>
      <c r="M2464" s="13" t="s">
        <v>46</v>
      </c>
      <c r="N2464" s="13">
        <v>1</v>
      </c>
      <c r="O2464" s="13"/>
      <c r="P2464" s="39" t="str">
        <f t="shared" si="611"/>
        <v>MAIN UNIT</v>
      </c>
      <c r="Q2464" s="13" t="s">
        <v>55</v>
      </c>
      <c r="R2464" s="13" t="s">
        <v>48</v>
      </c>
      <c r="S2464" s="13" t="s">
        <v>36</v>
      </c>
      <c r="T2464" s="13" t="s">
        <v>64</v>
      </c>
      <c r="U2464" s="13" t="s">
        <v>65</v>
      </c>
      <c r="V2464" s="13" t="s">
        <v>1925</v>
      </c>
      <c r="W2464" s="13" t="s">
        <v>50</v>
      </c>
      <c r="X2464" s="192">
        <v>900000</v>
      </c>
      <c r="Y2464" s="196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85">
        <f t="shared" si="614"/>
        <v>176220</v>
      </c>
      <c r="AD2464" s="141">
        <v>0.1958</v>
      </c>
      <c r="AE2464" s="186">
        <f t="shared" si="615"/>
        <v>1</v>
      </c>
      <c r="AF2464" s="186">
        <f>IF(AND(COUNTIFS($J$18:J2464,J2464)=1,AE2464=1),1,"")</f>
        <v>1</v>
      </c>
      <c r="AG2464" s="186">
        <f>IF(C2464="","",IF(AND(COUNTIFS($J$18:J2464,J2464)=1,C2464&lt;&gt;""),1,""))</f>
        <v>1</v>
      </c>
      <c r="AH2464" s="186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214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41</v>
      </c>
      <c r="B2465" s="179">
        <v>2023</v>
      </c>
      <c r="C2465" s="179">
        <v>1</v>
      </c>
      <c r="D2465" s="39" t="str">
        <f t="shared" si="609"/>
        <v>Q4</v>
      </c>
      <c r="E2465" s="13" t="s">
        <v>41</v>
      </c>
      <c r="F2465" s="179">
        <v>2023</v>
      </c>
      <c r="G2465" s="179">
        <v>3</v>
      </c>
      <c r="H2465" s="191"/>
      <c r="I2465" s="39" t="str">
        <f t="shared" si="610"/>
        <v>Q4</v>
      </c>
      <c r="J2465" s="191" t="s">
        <v>2332</v>
      </c>
      <c r="K2465" s="191" t="s">
        <v>389</v>
      </c>
      <c r="L2465" s="17" t="s">
        <v>54</v>
      </c>
      <c r="M2465" s="13" t="s">
        <v>46</v>
      </c>
      <c r="N2465" s="13">
        <v>1</v>
      </c>
      <c r="O2465" s="13"/>
      <c r="P2465" s="39" t="str">
        <f t="shared" si="611"/>
        <v>MAIN UNIT</v>
      </c>
      <c r="Q2465" s="13" t="s">
        <v>47</v>
      </c>
      <c r="R2465" s="13" t="s">
        <v>48</v>
      </c>
      <c r="S2465" s="13" t="s">
        <v>36</v>
      </c>
      <c r="T2465" s="13" t="s">
        <v>64</v>
      </c>
      <c r="U2465" s="13" t="s">
        <v>65</v>
      </c>
      <c r="V2465" s="13" t="s">
        <v>98</v>
      </c>
      <c r="W2465" s="13" t="s">
        <v>50</v>
      </c>
      <c r="X2465" s="192">
        <v>458000</v>
      </c>
      <c r="Y2465" s="196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85">
        <f t="shared" si="614"/>
        <v>54593.599999999999</v>
      </c>
      <c r="AD2465" s="141">
        <v>0.1192</v>
      </c>
      <c r="AE2465" s="186">
        <f t="shared" si="615"/>
        <v>0</v>
      </c>
      <c r="AF2465" s="186" t="str">
        <f>IF(AND(COUNTIFS($J$18:J2465,J2465)=1,AE2465=1),1,"")</f>
        <v/>
      </c>
      <c r="AG2465" s="186">
        <f>IF(C2465="","",IF(AND(COUNTIFS($J$18:J2465,J2465)=1,C2465&lt;&gt;""),1,""))</f>
        <v>1</v>
      </c>
      <c r="AH2465" s="186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214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41</v>
      </c>
      <c r="B2466" s="179">
        <v>2023</v>
      </c>
      <c r="C2466" s="179">
        <v>1</v>
      </c>
      <c r="D2466" s="39" t="str">
        <f t="shared" si="609"/>
        <v>Q4</v>
      </c>
      <c r="E2466" s="13" t="s">
        <v>41</v>
      </c>
      <c r="F2466" s="179">
        <v>2023</v>
      </c>
      <c r="G2466" s="179">
        <v>3</v>
      </c>
      <c r="H2466" s="191"/>
      <c r="I2466" s="39" t="str">
        <f t="shared" si="610"/>
        <v>Q4</v>
      </c>
      <c r="J2466" s="191" t="s">
        <v>2333</v>
      </c>
      <c r="K2466" s="191" t="s">
        <v>2334</v>
      </c>
      <c r="L2466" s="17" t="s">
        <v>78</v>
      </c>
      <c r="M2466" s="13" t="s">
        <v>46</v>
      </c>
      <c r="N2466" s="13">
        <v>1</v>
      </c>
      <c r="O2466" s="13"/>
      <c r="P2466" s="39" t="str">
        <f t="shared" si="611"/>
        <v>MAIN UNIT</v>
      </c>
      <c r="Q2466" s="13" t="s">
        <v>55</v>
      </c>
      <c r="R2466" s="13" t="s">
        <v>48</v>
      </c>
      <c r="S2466" s="13" t="s">
        <v>36</v>
      </c>
      <c r="T2466" s="13" t="s">
        <v>64</v>
      </c>
      <c r="U2466" s="13" t="s">
        <v>65</v>
      </c>
      <c r="V2466" s="13" t="s">
        <v>98</v>
      </c>
      <c r="W2466" s="13" t="s">
        <v>50</v>
      </c>
      <c r="X2466" s="192">
        <v>1225000</v>
      </c>
      <c r="Y2466" s="196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85">
        <f t="shared" si="614"/>
        <v>124460</v>
      </c>
      <c r="AD2466" s="141">
        <v>0.1016</v>
      </c>
      <c r="AE2466" s="186">
        <f t="shared" si="615"/>
        <v>1</v>
      </c>
      <c r="AF2466" s="186">
        <f>IF(AND(COUNTIFS($J$18:J2466,J2466)=1,AE2466=1),1,"")</f>
        <v>1</v>
      </c>
      <c r="AG2466" s="186">
        <f>IF(C2466="","",IF(AND(COUNTIFS($J$18:J2466,J2466)=1,C2466&lt;&gt;""),1,""))</f>
        <v>1</v>
      </c>
      <c r="AH2466" s="186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214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41</v>
      </c>
      <c r="B2467" s="179">
        <v>2023</v>
      </c>
      <c r="C2467" s="179">
        <v>1</v>
      </c>
      <c r="D2467" s="39" t="str">
        <f t="shared" si="609"/>
        <v>Q4</v>
      </c>
      <c r="E2467" s="13" t="s">
        <v>41</v>
      </c>
      <c r="F2467" s="179">
        <v>2023</v>
      </c>
      <c r="G2467" s="179">
        <v>3</v>
      </c>
      <c r="H2467" s="191"/>
      <c r="I2467" s="39" t="str">
        <f t="shared" si="610"/>
        <v>Q4</v>
      </c>
      <c r="J2467" s="191" t="s">
        <v>2333</v>
      </c>
      <c r="K2467" s="191" t="s">
        <v>2334</v>
      </c>
      <c r="L2467" s="17" t="s">
        <v>78</v>
      </c>
      <c r="M2467" s="13" t="s">
        <v>46</v>
      </c>
      <c r="N2467" s="13">
        <v>1</v>
      </c>
      <c r="O2467" s="13"/>
      <c r="P2467" s="39" t="str">
        <f t="shared" si="611"/>
        <v>MAIN UNIT</v>
      </c>
      <c r="Q2467" s="13" t="s">
        <v>55</v>
      </c>
      <c r="R2467" s="13" t="s">
        <v>48</v>
      </c>
      <c r="S2467" s="13" t="s">
        <v>36</v>
      </c>
      <c r="T2467" s="13" t="s">
        <v>64</v>
      </c>
      <c r="U2467" s="13" t="s">
        <v>65</v>
      </c>
      <c r="V2467" s="13" t="s">
        <v>98</v>
      </c>
      <c r="W2467" s="13" t="s">
        <v>50</v>
      </c>
      <c r="X2467" s="192">
        <v>1225000</v>
      </c>
      <c r="Y2467" s="196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85">
        <f t="shared" si="614"/>
        <v>124460</v>
      </c>
      <c r="AD2467" s="141">
        <v>0.1016</v>
      </c>
      <c r="AE2467" s="186">
        <f t="shared" si="615"/>
        <v>1</v>
      </c>
      <c r="AF2467" s="186" t="str">
        <f>IF(AND(COUNTIFS($J$18:J2467,J2467)=1,AE2467=1),1,"")</f>
        <v/>
      </c>
      <c r="AG2467" s="186" t="str">
        <f>IF(C2467="","",IF(AND(COUNTIFS($J$18:J2467,J2467)=1,C2467&lt;&gt;""),1,""))</f>
        <v/>
      </c>
      <c r="AH2467" s="186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214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41</v>
      </c>
      <c r="B2468" s="179">
        <v>2023</v>
      </c>
      <c r="C2468" s="179">
        <v>1</v>
      </c>
      <c r="D2468" s="39" t="str">
        <f t="shared" si="609"/>
        <v>Q4</v>
      </c>
      <c r="E2468" s="13" t="s">
        <v>41</v>
      </c>
      <c r="F2468" s="179">
        <v>2023</v>
      </c>
      <c r="G2468" s="179">
        <v>3</v>
      </c>
      <c r="H2468" s="191"/>
      <c r="I2468" s="39" t="str">
        <f t="shared" si="610"/>
        <v>Q4</v>
      </c>
      <c r="J2468" s="191" t="s">
        <v>2333</v>
      </c>
      <c r="K2468" s="191" t="s">
        <v>2334</v>
      </c>
      <c r="L2468" s="17" t="s">
        <v>78</v>
      </c>
      <c r="M2468" s="13" t="s">
        <v>46</v>
      </c>
      <c r="N2468" s="13">
        <v>1</v>
      </c>
      <c r="O2468" s="13"/>
      <c r="P2468" s="39" t="str">
        <f t="shared" si="611"/>
        <v>MAIN UNIT</v>
      </c>
      <c r="Q2468" s="13" t="s">
        <v>55</v>
      </c>
      <c r="R2468" s="13" t="s">
        <v>48</v>
      </c>
      <c r="S2468" s="13" t="s">
        <v>36</v>
      </c>
      <c r="T2468" s="13" t="s">
        <v>64</v>
      </c>
      <c r="U2468" s="13" t="s">
        <v>65</v>
      </c>
      <c r="V2468" s="13" t="s">
        <v>98</v>
      </c>
      <c r="W2468" s="13" t="s">
        <v>50</v>
      </c>
      <c r="X2468" s="192">
        <v>1225000</v>
      </c>
      <c r="Y2468" s="196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85">
        <f t="shared" si="614"/>
        <v>124460</v>
      </c>
      <c r="AD2468" s="141">
        <v>0.1016</v>
      </c>
      <c r="AE2468" s="186">
        <f t="shared" si="615"/>
        <v>1</v>
      </c>
      <c r="AF2468" s="186" t="str">
        <f>IF(AND(COUNTIFS($J$18:J2468,J2468)=1,AE2468=1),1,"")</f>
        <v/>
      </c>
      <c r="AG2468" s="186" t="str">
        <f>IF(C2468="","",IF(AND(COUNTIFS($J$18:J2468,J2468)=1,C2468&lt;&gt;""),1,""))</f>
        <v/>
      </c>
      <c r="AH2468" s="186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214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41</v>
      </c>
      <c r="B2469" s="179">
        <v>2023</v>
      </c>
      <c r="C2469" s="179">
        <v>2</v>
      </c>
      <c r="D2469" s="39" t="str">
        <f t="shared" si="609"/>
        <v>Q4</v>
      </c>
      <c r="E2469" s="13" t="s">
        <v>41</v>
      </c>
      <c r="F2469" s="179">
        <v>2023</v>
      </c>
      <c r="G2469" s="179">
        <v>3</v>
      </c>
      <c r="H2469" s="191"/>
      <c r="I2469" s="39" t="str">
        <f t="shared" si="610"/>
        <v>Q4</v>
      </c>
      <c r="J2469" s="191" t="s">
        <v>2335</v>
      </c>
      <c r="K2469" s="191" t="s">
        <v>657</v>
      </c>
      <c r="L2469" s="17" t="s">
        <v>54</v>
      </c>
      <c r="M2469" s="13" t="s">
        <v>46</v>
      </c>
      <c r="N2469" s="13">
        <v>1</v>
      </c>
      <c r="O2469" s="13"/>
      <c r="P2469" s="39" t="str">
        <f t="shared" si="611"/>
        <v>MAIN UNIT</v>
      </c>
      <c r="Q2469" s="13" t="s">
        <v>47</v>
      </c>
      <c r="R2469" s="13" t="s">
        <v>48</v>
      </c>
      <c r="S2469" s="13" t="s">
        <v>36</v>
      </c>
      <c r="T2469" s="13" t="s">
        <v>64</v>
      </c>
      <c r="U2469" s="13" t="s">
        <v>65</v>
      </c>
      <c r="V2469" s="13" t="s">
        <v>98</v>
      </c>
      <c r="W2469" s="13" t="s">
        <v>50</v>
      </c>
      <c r="X2469" s="192">
        <v>415000</v>
      </c>
      <c r="Y2469" s="196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85">
        <f t="shared" si="614"/>
        <v>29921.5</v>
      </c>
      <c r="AD2469" s="141">
        <v>7.2099999999999997E-2</v>
      </c>
      <c r="AE2469" s="186">
        <f t="shared" si="615"/>
        <v>0</v>
      </c>
      <c r="AF2469" s="186" t="str">
        <f>IF(AND(COUNTIFS($J$18:J2469,J2469)=1,AE2469=1),1,"")</f>
        <v/>
      </c>
      <c r="AG2469" s="186">
        <f>IF(C2469="","",IF(AND(COUNTIFS($J$18:J2469,J2469)=1,C2469&lt;&gt;""),1,""))</f>
        <v>1</v>
      </c>
      <c r="AH2469" s="186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214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41</v>
      </c>
      <c r="B2470" s="179">
        <v>2023</v>
      </c>
      <c r="C2470" s="179">
        <v>2</v>
      </c>
      <c r="D2470" s="39" t="str">
        <f t="shared" si="609"/>
        <v>Q4</v>
      </c>
      <c r="E2470" s="13" t="s">
        <v>41</v>
      </c>
      <c r="F2470" s="179">
        <v>2023</v>
      </c>
      <c r="G2470" s="179">
        <v>3</v>
      </c>
      <c r="H2470" s="191"/>
      <c r="I2470" s="39" t="str">
        <f t="shared" si="610"/>
        <v>Q4</v>
      </c>
      <c r="J2470" s="191" t="s">
        <v>2335</v>
      </c>
      <c r="K2470" s="191" t="s">
        <v>657</v>
      </c>
      <c r="L2470" s="17" t="s">
        <v>54</v>
      </c>
      <c r="M2470" s="13" t="s">
        <v>46</v>
      </c>
      <c r="N2470" s="13">
        <v>1</v>
      </c>
      <c r="O2470" s="13"/>
      <c r="P2470" s="39" t="str">
        <f t="shared" si="611"/>
        <v>MAIN UNIT</v>
      </c>
      <c r="Q2470" s="13" t="s">
        <v>47</v>
      </c>
      <c r="R2470" s="13" t="s">
        <v>48</v>
      </c>
      <c r="S2470" s="13" t="s">
        <v>36</v>
      </c>
      <c r="T2470" s="13" t="s">
        <v>64</v>
      </c>
      <c r="U2470" s="13" t="s">
        <v>65</v>
      </c>
      <c r="V2470" s="13" t="s">
        <v>98</v>
      </c>
      <c r="W2470" s="13" t="s">
        <v>50</v>
      </c>
      <c r="X2470" s="192">
        <v>415000</v>
      </c>
      <c r="Y2470" s="196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85">
        <f t="shared" si="614"/>
        <v>29921.5</v>
      </c>
      <c r="AD2470" s="141">
        <v>7.2099999999999997E-2</v>
      </c>
      <c r="AE2470" s="186">
        <f t="shared" si="615"/>
        <v>0</v>
      </c>
      <c r="AF2470" s="186" t="str">
        <f>IF(AND(COUNTIFS($J$18:J2470,J2470)=1,AE2470=1),1,"")</f>
        <v/>
      </c>
      <c r="AG2470" s="186" t="str">
        <f>IF(C2470="","",IF(AND(COUNTIFS($J$18:J2470,J2470)=1,C2470&lt;&gt;""),1,""))</f>
        <v/>
      </c>
      <c r="AH2470" s="186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214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41</v>
      </c>
      <c r="B2471" s="179">
        <v>2023</v>
      </c>
      <c r="C2471" s="179">
        <v>2</v>
      </c>
      <c r="D2471" s="39" t="str">
        <f t="shared" si="609"/>
        <v>Q4</v>
      </c>
      <c r="E2471" s="13" t="s">
        <v>41</v>
      </c>
      <c r="F2471" s="179">
        <v>2023</v>
      </c>
      <c r="G2471" s="179">
        <v>3</v>
      </c>
      <c r="H2471" s="191"/>
      <c r="I2471" s="39" t="str">
        <f t="shared" si="610"/>
        <v>Q4</v>
      </c>
      <c r="J2471" s="191" t="s">
        <v>2335</v>
      </c>
      <c r="K2471" s="191" t="s">
        <v>657</v>
      </c>
      <c r="L2471" s="17" t="s">
        <v>54</v>
      </c>
      <c r="M2471" s="13" t="s">
        <v>46</v>
      </c>
      <c r="N2471" s="13">
        <v>1</v>
      </c>
      <c r="O2471" s="13"/>
      <c r="P2471" s="39" t="str">
        <f t="shared" si="611"/>
        <v>MAIN UNIT</v>
      </c>
      <c r="Q2471" s="13" t="s">
        <v>47</v>
      </c>
      <c r="R2471" s="13" t="s">
        <v>48</v>
      </c>
      <c r="S2471" s="13" t="s">
        <v>36</v>
      </c>
      <c r="T2471" s="13" t="s">
        <v>64</v>
      </c>
      <c r="U2471" s="13" t="s">
        <v>65</v>
      </c>
      <c r="V2471" s="13" t="s">
        <v>98</v>
      </c>
      <c r="W2471" s="13" t="s">
        <v>50</v>
      </c>
      <c r="X2471" s="192">
        <v>415000</v>
      </c>
      <c r="Y2471" s="196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85">
        <f t="shared" si="614"/>
        <v>29921.5</v>
      </c>
      <c r="AD2471" s="141">
        <v>7.2099999999999997E-2</v>
      </c>
      <c r="AE2471" s="186">
        <f t="shared" si="615"/>
        <v>0</v>
      </c>
      <c r="AF2471" s="186" t="str">
        <f>IF(AND(COUNTIFS($J$18:J2471,J2471)=1,AE2471=1),1,"")</f>
        <v/>
      </c>
      <c r="AG2471" s="186" t="str">
        <f>IF(C2471="","",IF(AND(COUNTIFS($J$18:J2471,J2471)=1,C2471&lt;&gt;""),1,""))</f>
        <v/>
      </c>
      <c r="AH2471" s="186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214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41</v>
      </c>
      <c r="B2472" s="179">
        <v>2023</v>
      </c>
      <c r="C2472" s="179">
        <v>2</v>
      </c>
      <c r="D2472" s="39" t="str">
        <f t="shared" si="609"/>
        <v>Q4</v>
      </c>
      <c r="E2472" s="13" t="s">
        <v>41</v>
      </c>
      <c r="F2472" s="179">
        <v>2023</v>
      </c>
      <c r="G2472" s="179">
        <v>3</v>
      </c>
      <c r="H2472" s="191"/>
      <c r="I2472" s="39" t="str">
        <f t="shared" si="610"/>
        <v>Q4</v>
      </c>
      <c r="J2472" s="191" t="s">
        <v>2336</v>
      </c>
      <c r="K2472" s="191" t="s">
        <v>2337</v>
      </c>
      <c r="L2472" s="17" t="s">
        <v>54</v>
      </c>
      <c r="M2472" s="13" t="s">
        <v>46</v>
      </c>
      <c r="N2472" s="13">
        <v>1</v>
      </c>
      <c r="O2472" s="13"/>
      <c r="P2472" s="39" t="str">
        <f t="shared" si="611"/>
        <v>MAIN UNIT</v>
      </c>
      <c r="Q2472" s="13" t="s">
        <v>55</v>
      </c>
      <c r="R2472" s="13" t="s">
        <v>48</v>
      </c>
      <c r="S2472" s="13" t="s">
        <v>36</v>
      </c>
      <c r="T2472" s="13" t="s">
        <v>64</v>
      </c>
      <c r="U2472" s="13" t="s">
        <v>65</v>
      </c>
      <c r="V2472" s="13" t="s">
        <v>288</v>
      </c>
      <c r="W2472" s="13" t="s">
        <v>827</v>
      </c>
      <c r="X2472" s="192">
        <v>91263</v>
      </c>
      <c r="Y2472" s="196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85">
        <f t="shared" si="614"/>
        <v>152905.68072</v>
      </c>
      <c r="AD2472" s="141">
        <v>0.21479999999999999</v>
      </c>
      <c r="AE2472" s="186">
        <f t="shared" si="615"/>
        <v>1</v>
      </c>
      <c r="AF2472" s="186">
        <f>IF(AND(COUNTIFS($J$18:J2472,J2472)=1,AE2472=1),1,"")</f>
        <v>1</v>
      </c>
      <c r="AG2472" s="186">
        <f>IF(C2472="","",IF(AND(COUNTIFS($J$18:J2472,J2472)=1,C2472&lt;&gt;""),1,""))</f>
        <v>1</v>
      </c>
      <c r="AH2472" s="186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214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41</v>
      </c>
      <c r="B2473" s="179">
        <v>2023</v>
      </c>
      <c r="C2473" s="179">
        <v>2</v>
      </c>
      <c r="D2473" s="39" t="str">
        <f t="shared" si="609"/>
        <v>Q4</v>
      </c>
      <c r="E2473" s="13" t="s">
        <v>41</v>
      </c>
      <c r="F2473" s="179">
        <v>2023</v>
      </c>
      <c r="G2473" s="179">
        <v>3</v>
      </c>
      <c r="H2473" s="191"/>
      <c r="I2473" s="39" t="str">
        <f t="shared" si="610"/>
        <v>Q4</v>
      </c>
      <c r="J2473" s="191" t="s">
        <v>2336</v>
      </c>
      <c r="K2473" s="191" t="s">
        <v>2337</v>
      </c>
      <c r="L2473" s="17" t="s">
        <v>54</v>
      </c>
      <c r="M2473" s="13" t="s">
        <v>46</v>
      </c>
      <c r="N2473" s="13">
        <v>1</v>
      </c>
      <c r="O2473" s="13"/>
      <c r="P2473" s="39" t="str">
        <f t="shared" si="611"/>
        <v>MAIN UNIT</v>
      </c>
      <c r="Q2473" s="13" t="s">
        <v>55</v>
      </c>
      <c r="R2473" s="13" t="s">
        <v>48</v>
      </c>
      <c r="S2473" s="13" t="s">
        <v>36</v>
      </c>
      <c r="T2473" s="13" t="s">
        <v>64</v>
      </c>
      <c r="U2473" s="13" t="s">
        <v>65</v>
      </c>
      <c r="V2473" s="13" t="s">
        <v>288</v>
      </c>
      <c r="W2473" s="13" t="s">
        <v>827</v>
      </c>
      <c r="X2473" s="192">
        <v>91263</v>
      </c>
      <c r="Y2473" s="196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85">
        <f t="shared" si="614"/>
        <v>152905.68072</v>
      </c>
      <c r="AD2473" s="141">
        <v>0.21479999999999999</v>
      </c>
      <c r="AE2473" s="186">
        <f t="shared" si="615"/>
        <v>1</v>
      </c>
      <c r="AF2473" s="186" t="str">
        <f>IF(AND(COUNTIFS($J$18:J2473,J2473)=1,AE2473=1),1,"")</f>
        <v/>
      </c>
      <c r="AG2473" s="186" t="str">
        <f>IF(C2473="","",IF(AND(COUNTIFS($J$18:J2473,J2473)=1,C2473&lt;&gt;""),1,""))</f>
        <v/>
      </c>
      <c r="AH2473" s="186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214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41</v>
      </c>
      <c r="B2474" s="179">
        <v>2023</v>
      </c>
      <c r="C2474" s="179">
        <v>2</v>
      </c>
      <c r="D2474" s="39" t="str">
        <f t="shared" si="609"/>
        <v>Q4</v>
      </c>
      <c r="E2474" s="13" t="s">
        <v>41</v>
      </c>
      <c r="F2474" s="179">
        <v>2023</v>
      </c>
      <c r="G2474" s="179">
        <v>3</v>
      </c>
      <c r="H2474" s="191"/>
      <c r="I2474" s="39" t="str">
        <f t="shared" si="610"/>
        <v>Q4</v>
      </c>
      <c r="J2474" s="191" t="s">
        <v>2338</v>
      </c>
      <c r="K2474" s="191" t="s">
        <v>923</v>
      </c>
      <c r="L2474" s="17" t="s">
        <v>54</v>
      </c>
      <c r="M2474" s="13" t="s">
        <v>46</v>
      </c>
      <c r="N2474" s="13">
        <v>1</v>
      </c>
      <c r="O2474" s="13"/>
      <c r="P2474" s="39" t="str">
        <f t="shared" si="611"/>
        <v>MAIN UNIT</v>
      </c>
      <c r="Q2474" s="13" t="s">
        <v>47</v>
      </c>
      <c r="R2474" s="13" t="s">
        <v>48</v>
      </c>
      <c r="S2474" s="13" t="s">
        <v>36</v>
      </c>
      <c r="T2474" s="13" t="s">
        <v>64</v>
      </c>
      <c r="U2474" s="13" t="s">
        <v>65</v>
      </c>
      <c r="V2474" s="13" t="s">
        <v>98</v>
      </c>
      <c r="W2474" s="13" t="s">
        <v>50</v>
      </c>
      <c r="X2474" s="192">
        <v>415000</v>
      </c>
      <c r="Y2474" s="196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85">
        <f t="shared" si="614"/>
        <v>30212</v>
      </c>
      <c r="AD2474" s="141">
        <v>7.2800000000000004E-2</v>
      </c>
      <c r="AE2474" s="186">
        <f t="shared" si="615"/>
        <v>0</v>
      </c>
      <c r="AF2474" s="186" t="str">
        <f>IF(AND(COUNTIFS($J$18:J2474,J2474)=1,AE2474=1),1,"")</f>
        <v/>
      </c>
      <c r="AG2474" s="186">
        <f>IF(C2474="","",IF(AND(COUNTIFS($J$18:J2474,J2474)=1,C2474&lt;&gt;""),1,""))</f>
        <v>1</v>
      </c>
      <c r="AH2474" s="186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214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41</v>
      </c>
      <c r="B2475" s="179">
        <v>2023</v>
      </c>
      <c r="C2475" s="179">
        <v>2</v>
      </c>
      <c r="D2475" s="39" t="str">
        <f t="shared" si="609"/>
        <v>Q4</v>
      </c>
      <c r="E2475" s="13" t="s">
        <v>41</v>
      </c>
      <c r="F2475" s="179">
        <v>2023</v>
      </c>
      <c r="G2475" s="179">
        <v>3</v>
      </c>
      <c r="H2475" s="191"/>
      <c r="I2475" s="39" t="str">
        <f t="shared" si="610"/>
        <v>Q4</v>
      </c>
      <c r="J2475" s="191" t="s">
        <v>2339</v>
      </c>
      <c r="K2475" s="191" t="s">
        <v>2340</v>
      </c>
      <c r="L2475" s="17" t="s">
        <v>54</v>
      </c>
      <c r="M2475" s="13" t="s">
        <v>46</v>
      </c>
      <c r="N2475" s="13">
        <v>1</v>
      </c>
      <c r="O2475" s="13"/>
      <c r="P2475" s="39" t="str">
        <f t="shared" si="611"/>
        <v>MAIN UNIT</v>
      </c>
      <c r="Q2475" s="13" t="s">
        <v>47</v>
      </c>
      <c r="R2475" s="13" t="s">
        <v>48</v>
      </c>
      <c r="S2475" s="13" t="s">
        <v>36</v>
      </c>
      <c r="T2475" s="13" t="s">
        <v>64</v>
      </c>
      <c r="U2475" s="13" t="s">
        <v>65</v>
      </c>
      <c r="V2475" s="13" t="s">
        <v>108</v>
      </c>
      <c r="W2475" s="13" t="s">
        <v>50</v>
      </c>
      <c r="X2475" s="192">
        <v>400000</v>
      </c>
      <c r="Y2475" s="196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85">
        <f t="shared" si="614"/>
        <v>41360</v>
      </c>
      <c r="AD2475" s="141">
        <v>0.10340000000000001</v>
      </c>
      <c r="AE2475" s="186">
        <f t="shared" si="615"/>
        <v>0</v>
      </c>
      <c r="AF2475" s="186" t="str">
        <f>IF(AND(COUNTIFS($J$18:J2475,J2475)=1,AE2475=1),1,"")</f>
        <v/>
      </c>
      <c r="AG2475" s="186">
        <f>IF(C2475="","",IF(AND(COUNTIFS($J$18:J2475,J2475)=1,C2475&lt;&gt;""),1,""))</f>
        <v>1</v>
      </c>
      <c r="AH2475" s="186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214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41</v>
      </c>
      <c r="B2476" s="179">
        <v>2023</v>
      </c>
      <c r="C2476" s="179">
        <v>2</v>
      </c>
      <c r="D2476" s="39" t="str">
        <f t="shared" si="609"/>
        <v>Q4</v>
      </c>
      <c r="E2476" s="13" t="s">
        <v>41</v>
      </c>
      <c r="F2476" s="179">
        <v>2023</v>
      </c>
      <c r="G2476" s="179">
        <v>3</v>
      </c>
      <c r="H2476" s="191"/>
      <c r="I2476" s="39" t="str">
        <f t="shared" si="610"/>
        <v>Q4</v>
      </c>
      <c r="J2476" s="191" t="s">
        <v>2339</v>
      </c>
      <c r="K2476" s="191" t="s">
        <v>2340</v>
      </c>
      <c r="L2476" s="17" t="s">
        <v>78</v>
      </c>
      <c r="M2476" s="13" t="s">
        <v>46</v>
      </c>
      <c r="N2476" s="13">
        <v>1</v>
      </c>
      <c r="O2476" s="13"/>
      <c r="P2476" s="39" t="str">
        <f t="shared" si="611"/>
        <v>MAIN UNIT</v>
      </c>
      <c r="Q2476" s="13" t="s">
        <v>47</v>
      </c>
      <c r="R2476" s="13" t="s">
        <v>48</v>
      </c>
      <c r="S2476" s="13" t="s">
        <v>36</v>
      </c>
      <c r="T2476" s="13" t="s">
        <v>64</v>
      </c>
      <c r="U2476" s="13" t="s">
        <v>65</v>
      </c>
      <c r="V2476" s="13" t="s">
        <v>108</v>
      </c>
      <c r="W2476" s="13" t="s">
        <v>50</v>
      </c>
      <c r="X2476" s="192">
        <v>700000</v>
      </c>
      <c r="Y2476" s="196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85">
        <f t="shared" si="614"/>
        <v>72380</v>
      </c>
      <c r="AD2476" s="141">
        <v>0.10340000000000001</v>
      </c>
      <c r="AE2476" s="186">
        <f t="shared" si="615"/>
        <v>0</v>
      </c>
      <c r="AF2476" s="186" t="str">
        <f>IF(AND(COUNTIFS($J$18:J2476,J2476)=1,AE2476=1),1,"")</f>
        <v/>
      </c>
      <c r="AG2476" s="186" t="str">
        <f>IF(C2476="","",IF(AND(COUNTIFS($J$18:J2476,J2476)=1,C2476&lt;&gt;""),1,""))</f>
        <v/>
      </c>
      <c r="AH2476" s="186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214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41</v>
      </c>
      <c r="B2477" s="179">
        <v>2023</v>
      </c>
      <c r="C2477" s="179">
        <v>2</v>
      </c>
      <c r="D2477" s="39" t="str">
        <f t="shared" si="609"/>
        <v>Q4</v>
      </c>
      <c r="E2477" s="13" t="s">
        <v>41</v>
      </c>
      <c r="F2477" s="179">
        <v>2023</v>
      </c>
      <c r="G2477" s="179">
        <v>3</v>
      </c>
      <c r="H2477" s="191"/>
      <c r="I2477" s="39" t="str">
        <f t="shared" si="610"/>
        <v>Q4</v>
      </c>
      <c r="J2477" s="191" t="s">
        <v>2341</v>
      </c>
      <c r="K2477" s="191" t="s">
        <v>1143</v>
      </c>
      <c r="L2477" s="17" t="s">
        <v>78</v>
      </c>
      <c r="M2477" s="13" t="s">
        <v>46</v>
      </c>
      <c r="N2477" s="13">
        <v>1</v>
      </c>
      <c r="O2477" s="13"/>
      <c r="P2477" s="39" t="str">
        <f t="shared" si="611"/>
        <v>MAIN UNIT</v>
      </c>
      <c r="Q2477" s="13" t="s">
        <v>47</v>
      </c>
      <c r="R2477" s="13" t="s">
        <v>48</v>
      </c>
      <c r="S2477" s="13" t="s">
        <v>36</v>
      </c>
      <c r="T2477" s="13" t="s">
        <v>64</v>
      </c>
      <c r="U2477" s="13" t="s">
        <v>65</v>
      </c>
      <c r="V2477" s="13" t="s">
        <v>1321</v>
      </c>
      <c r="W2477" s="13" t="s">
        <v>50</v>
      </c>
      <c r="X2477" s="192">
        <v>720000</v>
      </c>
      <c r="Y2477" s="196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85">
        <f t="shared" si="614"/>
        <v>131328</v>
      </c>
      <c r="AD2477" s="141">
        <v>0.18240000000000001</v>
      </c>
      <c r="AE2477" s="186">
        <f t="shared" si="615"/>
        <v>0</v>
      </c>
      <c r="AF2477" s="186" t="str">
        <f>IF(AND(COUNTIFS($J$18:J2477,J2477)=1,AE2477=1),1,"")</f>
        <v/>
      </c>
      <c r="AG2477" s="186">
        <f>IF(C2477="","",IF(AND(COUNTIFS($J$18:J2477,J2477)=1,C2477&lt;&gt;""),1,""))</f>
        <v>1</v>
      </c>
      <c r="AH2477" s="186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214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41</v>
      </c>
      <c r="B2478" s="179">
        <v>2023</v>
      </c>
      <c r="C2478" s="179">
        <v>2</v>
      </c>
      <c r="D2478" s="39" t="str">
        <f t="shared" si="609"/>
        <v>Q4</v>
      </c>
      <c r="E2478" s="13" t="s">
        <v>41</v>
      </c>
      <c r="F2478" s="179">
        <v>2023</v>
      </c>
      <c r="G2478" s="179">
        <v>3</v>
      </c>
      <c r="H2478" s="191"/>
      <c r="I2478" s="39" t="str">
        <f t="shared" si="610"/>
        <v>Q4</v>
      </c>
      <c r="J2478" s="191" t="s">
        <v>2341</v>
      </c>
      <c r="K2478" s="191" t="s">
        <v>1143</v>
      </c>
      <c r="L2478" s="17" t="s">
        <v>54</v>
      </c>
      <c r="M2478" s="13" t="s">
        <v>46</v>
      </c>
      <c r="N2478" s="13">
        <v>1</v>
      </c>
      <c r="O2478" s="13"/>
      <c r="P2478" s="39" t="str">
        <f t="shared" si="611"/>
        <v>MAIN UNIT</v>
      </c>
      <c r="Q2478" s="13" t="s">
        <v>47</v>
      </c>
      <c r="R2478" s="13" t="s">
        <v>48</v>
      </c>
      <c r="S2478" s="13" t="s">
        <v>36</v>
      </c>
      <c r="T2478" s="13" t="s">
        <v>64</v>
      </c>
      <c r="U2478" s="13" t="s">
        <v>65</v>
      </c>
      <c r="V2478" s="13" t="s">
        <v>1321</v>
      </c>
      <c r="W2478" s="13" t="s">
        <v>50</v>
      </c>
      <c r="X2478" s="192">
        <v>430000</v>
      </c>
      <c r="Y2478" s="196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85">
        <f t="shared" si="614"/>
        <v>78432</v>
      </c>
      <c r="AD2478" s="141">
        <v>0.18240000000000001</v>
      </c>
      <c r="AE2478" s="186">
        <f t="shared" si="615"/>
        <v>0</v>
      </c>
      <c r="AF2478" s="186" t="str">
        <f>IF(AND(COUNTIFS($J$18:J2478,J2478)=1,AE2478=1),1,"")</f>
        <v/>
      </c>
      <c r="AG2478" s="186" t="str">
        <f>IF(C2478="","",IF(AND(COUNTIFS($J$18:J2478,J2478)=1,C2478&lt;&gt;""),1,""))</f>
        <v/>
      </c>
      <c r="AH2478" s="186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214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41</v>
      </c>
      <c r="B2479" s="179">
        <v>2023</v>
      </c>
      <c r="C2479" s="179">
        <v>2</v>
      </c>
      <c r="D2479" s="39" t="str">
        <f t="shared" si="609"/>
        <v>Q4</v>
      </c>
      <c r="E2479" s="13" t="s">
        <v>41</v>
      </c>
      <c r="F2479" s="179">
        <v>2023</v>
      </c>
      <c r="G2479" s="179">
        <v>3</v>
      </c>
      <c r="H2479" s="191"/>
      <c r="I2479" s="39" t="str">
        <f t="shared" si="610"/>
        <v>Q4</v>
      </c>
      <c r="J2479" s="191" t="s">
        <v>2342</v>
      </c>
      <c r="K2479" s="191" t="s">
        <v>2343</v>
      </c>
      <c r="L2479" s="17" t="s">
        <v>54</v>
      </c>
      <c r="M2479" s="13" t="s">
        <v>46</v>
      </c>
      <c r="N2479" s="13">
        <v>1</v>
      </c>
      <c r="O2479" s="13"/>
      <c r="P2479" s="39" t="str">
        <f t="shared" si="611"/>
        <v>MAIN UNIT</v>
      </c>
      <c r="Q2479" s="13" t="s">
        <v>47</v>
      </c>
      <c r="R2479" s="13" t="s">
        <v>48</v>
      </c>
      <c r="S2479" s="13" t="s">
        <v>36</v>
      </c>
      <c r="T2479" s="13" t="s">
        <v>64</v>
      </c>
      <c r="U2479" s="13" t="s">
        <v>65</v>
      </c>
      <c r="V2479" s="13" t="s">
        <v>113</v>
      </c>
      <c r="W2479" s="13" t="s">
        <v>50</v>
      </c>
      <c r="X2479" s="192">
        <v>520000</v>
      </c>
      <c r="Y2479" s="196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85">
        <f t="shared" si="614"/>
        <v>71240</v>
      </c>
      <c r="AD2479" s="141">
        <v>0.13700000000000001</v>
      </c>
      <c r="AE2479" s="186">
        <f t="shared" si="615"/>
        <v>0</v>
      </c>
      <c r="AF2479" s="186" t="str">
        <f>IF(AND(COUNTIFS($J$18:J2479,J2479)=1,AE2479=1),1,"")</f>
        <v/>
      </c>
      <c r="AG2479" s="186">
        <f>IF(C2479="","",IF(AND(COUNTIFS($J$18:J2479,J2479)=1,C2479&lt;&gt;""),1,""))</f>
        <v>1</v>
      </c>
      <c r="AH2479" s="186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214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41</v>
      </c>
      <c r="B2480" s="179">
        <v>2023</v>
      </c>
      <c r="C2480" s="179">
        <v>2</v>
      </c>
      <c r="D2480" s="39" t="str">
        <f t="shared" si="609"/>
        <v>Q4</v>
      </c>
      <c r="E2480" s="13" t="s">
        <v>41</v>
      </c>
      <c r="F2480" s="179">
        <v>2023</v>
      </c>
      <c r="G2480" s="179">
        <v>3</v>
      </c>
      <c r="H2480" s="191"/>
      <c r="I2480" s="39" t="str">
        <f t="shared" si="610"/>
        <v>Q4</v>
      </c>
      <c r="J2480" s="191" t="s">
        <v>2344</v>
      </c>
      <c r="K2480" s="191" t="s">
        <v>2345</v>
      </c>
      <c r="L2480" s="17" t="s">
        <v>78</v>
      </c>
      <c r="M2480" s="13" t="s">
        <v>46</v>
      </c>
      <c r="N2480" s="13">
        <v>1</v>
      </c>
      <c r="O2480" s="13"/>
      <c r="P2480" s="39" t="str">
        <f t="shared" si="611"/>
        <v>MAIN UNIT</v>
      </c>
      <c r="Q2480" s="13" t="s">
        <v>47</v>
      </c>
      <c r="R2480" s="13" t="s">
        <v>48</v>
      </c>
      <c r="S2480" s="13" t="s">
        <v>36</v>
      </c>
      <c r="T2480" s="13" t="s">
        <v>64</v>
      </c>
      <c r="U2480" s="13" t="s">
        <v>65</v>
      </c>
      <c r="V2480" s="13" t="s">
        <v>288</v>
      </c>
      <c r="W2480" s="13" t="s">
        <v>50</v>
      </c>
      <c r="X2480" s="192">
        <v>700000</v>
      </c>
      <c r="Y2480" s="196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85">
        <f t="shared" si="614"/>
        <v>107590</v>
      </c>
      <c r="AD2480" s="141">
        <v>0.1537</v>
      </c>
      <c r="AE2480" s="186">
        <f t="shared" si="615"/>
        <v>0</v>
      </c>
      <c r="AF2480" s="186" t="str">
        <f>IF(AND(COUNTIFS($J$18:J2480,J2480)=1,AE2480=1),1,"")</f>
        <v/>
      </c>
      <c r="AG2480" s="186">
        <f>IF(C2480="","",IF(AND(COUNTIFS($J$18:J2480,J2480)=1,C2480&lt;&gt;""),1,""))</f>
        <v>1</v>
      </c>
      <c r="AH2480" s="186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214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41</v>
      </c>
      <c r="B2481" s="179">
        <v>2023</v>
      </c>
      <c r="C2481" s="179">
        <v>3</v>
      </c>
      <c r="D2481" s="39" t="str">
        <f t="shared" si="609"/>
        <v>Q4</v>
      </c>
      <c r="E2481" s="13" t="s">
        <v>41</v>
      </c>
      <c r="F2481" s="179">
        <v>2023</v>
      </c>
      <c r="G2481" s="179">
        <v>3</v>
      </c>
      <c r="H2481" s="191"/>
      <c r="I2481" s="39" t="str">
        <f t="shared" si="610"/>
        <v>Q4</v>
      </c>
      <c r="J2481" s="191" t="s">
        <v>2346</v>
      </c>
      <c r="K2481" s="191" t="s">
        <v>1801</v>
      </c>
      <c r="L2481" s="17" t="s">
        <v>54</v>
      </c>
      <c r="M2481" s="13" t="s">
        <v>46</v>
      </c>
      <c r="N2481" s="13">
        <v>1</v>
      </c>
      <c r="O2481" s="13"/>
      <c r="P2481" s="39" t="str">
        <f t="shared" si="611"/>
        <v>MAIN UNIT</v>
      </c>
      <c r="Q2481" s="13" t="s">
        <v>47</v>
      </c>
      <c r="R2481" s="13" t="s">
        <v>48</v>
      </c>
      <c r="S2481" s="13" t="s">
        <v>36</v>
      </c>
      <c r="T2481" s="13" t="s">
        <v>64</v>
      </c>
      <c r="U2481" s="13" t="s">
        <v>65</v>
      </c>
      <c r="V2481" s="13" t="s">
        <v>108</v>
      </c>
      <c r="W2481" s="13" t="s">
        <v>50</v>
      </c>
      <c r="X2481" s="192">
        <v>430000</v>
      </c>
      <c r="Y2481" s="196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85">
        <f t="shared" si="614"/>
        <v>60243</v>
      </c>
      <c r="AD2481" s="141">
        <v>0.1401</v>
      </c>
      <c r="AE2481" s="186">
        <f t="shared" si="615"/>
        <v>0</v>
      </c>
      <c r="AF2481" s="186" t="str">
        <f>IF(AND(COUNTIFS($J$18:J2481,J2481)=1,AE2481=1),1,"")</f>
        <v/>
      </c>
      <c r="AG2481" s="186">
        <f>IF(C2481="","",IF(AND(COUNTIFS($J$18:J2481,J2481)=1,C2481&lt;&gt;""),1,""))</f>
        <v>1</v>
      </c>
      <c r="AH2481" s="186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214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41</v>
      </c>
      <c r="B2482" s="179">
        <v>2023</v>
      </c>
      <c r="C2482" s="179">
        <v>3</v>
      </c>
      <c r="D2482" s="39" t="str">
        <f t="shared" si="609"/>
        <v>Q4</v>
      </c>
      <c r="E2482" s="13" t="s">
        <v>41</v>
      </c>
      <c r="F2482" s="179">
        <v>2023</v>
      </c>
      <c r="G2482" s="179">
        <v>3</v>
      </c>
      <c r="H2482" s="191"/>
      <c r="I2482" s="39" t="str">
        <f t="shared" si="610"/>
        <v>Q4</v>
      </c>
      <c r="J2482" s="191" t="s">
        <v>2346</v>
      </c>
      <c r="K2482" s="191" t="s">
        <v>1801</v>
      </c>
      <c r="L2482" s="17" t="s">
        <v>54</v>
      </c>
      <c r="M2482" s="13" t="s">
        <v>46</v>
      </c>
      <c r="N2482" s="13">
        <v>1</v>
      </c>
      <c r="O2482" s="13"/>
      <c r="P2482" s="39" t="str">
        <f t="shared" si="611"/>
        <v>MAIN UNIT</v>
      </c>
      <c r="Q2482" s="13" t="s">
        <v>47</v>
      </c>
      <c r="R2482" s="13" t="s">
        <v>48</v>
      </c>
      <c r="S2482" s="13" t="s">
        <v>36</v>
      </c>
      <c r="T2482" s="13" t="s">
        <v>64</v>
      </c>
      <c r="U2482" s="13" t="s">
        <v>65</v>
      </c>
      <c r="V2482" s="13" t="s">
        <v>108</v>
      </c>
      <c r="W2482" s="13" t="s">
        <v>50</v>
      </c>
      <c r="X2482" s="192">
        <v>430000</v>
      </c>
      <c r="Y2482" s="196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85">
        <f t="shared" si="614"/>
        <v>60243</v>
      </c>
      <c r="AD2482" s="141">
        <v>0.1401</v>
      </c>
      <c r="AE2482" s="186">
        <f t="shared" si="615"/>
        <v>0</v>
      </c>
      <c r="AF2482" s="186" t="str">
        <f>IF(AND(COUNTIFS($J$18:J2482,J2482)=1,AE2482=1),1,"")</f>
        <v/>
      </c>
      <c r="AG2482" s="186" t="str">
        <f>IF(C2482="","",IF(AND(COUNTIFS($J$18:J2482,J2482)=1,C2482&lt;&gt;""),1,""))</f>
        <v/>
      </c>
      <c r="AH2482" s="186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214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41</v>
      </c>
      <c r="B2483" s="179">
        <v>2023</v>
      </c>
      <c r="C2483" s="179">
        <v>3</v>
      </c>
      <c r="D2483" s="39" t="str">
        <f t="shared" si="609"/>
        <v>Q4</v>
      </c>
      <c r="E2483" s="13" t="s">
        <v>41</v>
      </c>
      <c r="F2483" s="179">
        <v>2023</v>
      </c>
      <c r="G2483" s="179">
        <v>3</v>
      </c>
      <c r="H2483" s="191"/>
      <c r="I2483" s="39" t="str">
        <f t="shared" si="610"/>
        <v>Q4</v>
      </c>
      <c r="J2483" s="191" t="s">
        <v>2347</v>
      </c>
      <c r="K2483" s="191" t="s">
        <v>2348</v>
      </c>
      <c r="L2483" s="17" t="s">
        <v>78</v>
      </c>
      <c r="M2483" s="13" t="s">
        <v>46</v>
      </c>
      <c r="N2483" s="13">
        <v>1</v>
      </c>
      <c r="O2483" s="13"/>
      <c r="P2483" s="39" t="str">
        <f t="shared" si="611"/>
        <v>MAIN UNIT</v>
      </c>
      <c r="Q2483" s="13" t="s">
        <v>55</v>
      </c>
      <c r="R2483" s="13" t="s">
        <v>48</v>
      </c>
      <c r="S2483" s="13" t="s">
        <v>36</v>
      </c>
      <c r="T2483" s="13" t="s">
        <v>64</v>
      </c>
      <c r="U2483" s="13" t="s">
        <v>65</v>
      </c>
      <c r="V2483" s="13" t="s">
        <v>98</v>
      </c>
      <c r="W2483" s="13" t="s">
        <v>50</v>
      </c>
      <c r="X2483" s="192">
        <v>900000</v>
      </c>
      <c r="Y2483" s="196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85">
        <f t="shared" si="614"/>
        <v>153090</v>
      </c>
      <c r="AD2483" s="141">
        <v>0.1701</v>
      </c>
      <c r="AE2483" s="186">
        <f t="shared" si="615"/>
        <v>1</v>
      </c>
      <c r="AF2483" s="186">
        <f>IF(AND(COUNTIFS($J$18:J2483,J2483)=1,AE2483=1),1,"")</f>
        <v>1</v>
      </c>
      <c r="AG2483" s="186">
        <f>IF(C2483="","",IF(AND(COUNTIFS($J$18:J2483,J2483)=1,C2483&lt;&gt;""),1,""))</f>
        <v>1</v>
      </c>
      <c r="AH2483" s="186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214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41</v>
      </c>
      <c r="B2484" s="179">
        <v>2023</v>
      </c>
      <c r="C2484" s="179">
        <v>3</v>
      </c>
      <c r="D2484" s="39" t="str">
        <f t="shared" si="609"/>
        <v>Q4</v>
      </c>
      <c r="E2484" s="13" t="s">
        <v>41</v>
      </c>
      <c r="F2484" s="179">
        <v>2023</v>
      </c>
      <c r="G2484" s="179">
        <v>3</v>
      </c>
      <c r="H2484" s="191"/>
      <c r="I2484" s="39" t="str">
        <f t="shared" si="610"/>
        <v>Q4</v>
      </c>
      <c r="J2484" s="191" t="s">
        <v>2347</v>
      </c>
      <c r="K2484" s="191" t="s">
        <v>2348</v>
      </c>
      <c r="L2484" s="17" t="s">
        <v>54</v>
      </c>
      <c r="M2484" s="13" t="s">
        <v>46</v>
      </c>
      <c r="N2484" s="13">
        <v>1</v>
      </c>
      <c r="O2484" s="13"/>
      <c r="P2484" s="39" t="str">
        <f t="shared" si="611"/>
        <v>MAIN UNIT</v>
      </c>
      <c r="Q2484" s="13" t="s">
        <v>55</v>
      </c>
      <c r="R2484" s="13" t="s">
        <v>48</v>
      </c>
      <c r="S2484" s="13" t="s">
        <v>36</v>
      </c>
      <c r="T2484" s="13" t="s">
        <v>64</v>
      </c>
      <c r="U2484" s="13" t="s">
        <v>65</v>
      </c>
      <c r="V2484" s="13" t="s">
        <v>98</v>
      </c>
      <c r="W2484" s="13" t="s">
        <v>50</v>
      </c>
      <c r="X2484" s="192">
        <v>690000</v>
      </c>
      <c r="Y2484" s="196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85">
        <f t="shared" si="614"/>
        <v>117888.33185840709</v>
      </c>
      <c r="AD2484" s="141">
        <v>0.1701</v>
      </c>
      <c r="AE2484" s="186">
        <f t="shared" si="615"/>
        <v>1</v>
      </c>
      <c r="AF2484" s="186" t="str">
        <f>IF(AND(COUNTIFS($J$18:J2484,J2484)=1,AE2484=1),1,"")</f>
        <v/>
      </c>
      <c r="AG2484" s="186" t="str">
        <f>IF(C2484="","",IF(AND(COUNTIFS($J$18:J2484,J2484)=1,C2484&lt;&gt;""),1,""))</f>
        <v/>
      </c>
      <c r="AH2484" s="186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214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41</v>
      </c>
      <c r="B2485" s="179">
        <v>2023</v>
      </c>
      <c r="C2485" s="179">
        <v>2</v>
      </c>
      <c r="D2485" s="39" t="str">
        <f t="shared" si="609"/>
        <v>Q4</v>
      </c>
      <c r="E2485" s="13" t="s">
        <v>41</v>
      </c>
      <c r="F2485" s="179">
        <v>2023</v>
      </c>
      <c r="G2485" s="179">
        <v>3</v>
      </c>
      <c r="H2485" s="191"/>
      <c r="I2485" s="39" t="str">
        <f t="shared" si="610"/>
        <v>Q4</v>
      </c>
      <c r="J2485" s="191" t="s">
        <v>2349</v>
      </c>
      <c r="K2485" s="191" t="s">
        <v>1748</v>
      </c>
      <c r="L2485" s="17" t="s">
        <v>78</v>
      </c>
      <c r="M2485" s="13" t="s">
        <v>46</v>
      </c>
      <c r="N2485" s="13">
        <v>1</v>
      </c>
      <c r="O2485" s="13"/>
      <c r="P2485" s="39" t="str">
        <f t="shared" si="611"/>
        <v>MAIN UNIT</v>
      </c>
      <c r="Q2485" s="13" t="s">
        <v>47</v>
      </c>
      <c r="R2485" s="13" t="s">
        <v>48</v>
      </c>
      <c r="S2485" s="13" t="s">
        <v>39</v>
      </c>
      <c r="T2485" s="13" t="s">
        <v>1572</v>
      </c>
      <c r="U2485" s="13" t="s">
        <v>162</v>
      </c>
      <c r="V2485" s="13" t="s">
        <v>163</v>
      </c>
      <c r="W2485" s="13" t="s">
        <v>50</v>
      </c>
      <c r="X2485" s="192">
        <v>680000</v>
      </c>
      <c r="Y2485" s="196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85">
        <f t="shared" si="614"/>
        <v>93568</v>
      </c>
      <c r="AD2485" s="141">
        <v>0.1376</v>
      </c>
      <c r="AE2485" s="186">
        <f t="shared" si="615"/>
        <v>0</v>
      </c>
      <c r="AF2485" s="186" t="str">
        <f>IF(AND(COUNTIFS($J$18:J2485,J2485)=1,AE2485=1),1,"")</f>
        <v/>
      </c>
      <c r="AG2485" s="186">
        <f>IF(C2485="","",IF(AND(COUNTIFS($J$18:J2485,J2485)=1,C2485&lt;&gt;""),1,""))</f>
        <v>1</v>
      </c>
      <c r="AH2485" s="186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214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41</v>
      </c>
      <c r="B2486" s="179">
        <v>2023</v>
      </c>
      <c r="C2486" s="179">
        <v>2</v>
      </c>
      <c r="D2486" s="39" t="str">
        <f t="shared" si="609"/>
        <v>Q4</v>
      </c>
      <c r="E2486" s="13" t="s">
        <v>41</v>
      </c>
      <c r="F2486" s="179">
        <v>2023</v>
      </c>
      <c r="G2486" s="179">
        <v>3</v>
      </c>
      <c r="H2486" s="191"/>
      <c r="I2486" s="39" t="str">
        <f t="shared" si="610"/>
        <v>Q4</v>
      </c>
      <c r="J2486" s="191" t="s">
        <v>2350</v>
      </c>
      <c r="K2486" s="191" t="s">
        <v>2162</v>
      </c>
      <c r="L2486" s="17" t="s">
        <v>54</v>
      </c>
      <c r="M2486" s="13" t="s">
        <v>46</v>
      </c>
      <c r="N2486" s="13">
        <v>1</v>
      </c>
      <c r="O2486" s="13"/>
      <c r="P2486" s="39" t="str">
        <f t="shared" si="611"/>
        <v>MAIN UNIT</v>
      </c>
      <c r="Q2486" s="13" t="s">
        <v>47</v>
      </c>
      <c r="R2486" s="13" t="s">
        <v>48</v>
      </c>
      <c r="S2486" s="13" t="s">
        <v>37</v>
      </c>
      <c r="T2486" s="13" t="s">
        <v>154</v>
      </c>
      <c r="U2486" s="13" t="s">
        <v>75</v>
      </c>
      <c r="V2486" s="13" t="s">
        <v>70</v>
      </c>
      <c r="W2486" s="13" t="s">
        <v>50</v>
      </c>
      <c r="X2486" s="192">
        <v>550000</v>
      </c>
      <c r="Y2486" s="196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85">
        <f t="shared" si="614"/>
        <v>68145</v>
      </c>
      <c r="AD2486" s="141">
        <v>0.1239</v>
      </c>
      <c r="AE2486" s="186">
        <f t="shared" si="615"/>
        <v>0</v>
      </c>
      <c r="AF2486" s="186" t="str">
        <f>IF(AND(COUNTIFS($J$18:J2486,J2486)=1,AE2486=1),1,"")</f>
        <v/>
      </c>
      <c r="AG2486" s="186">
        <f>IF(C2486="","",IF(AND(COUNTIFS($J$18:J2486,J2486)=1,C2486&lt;&gt;""),1,""))</f>
        <v>1</v>
      </c>
      <c r="AH2486" s="186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214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41</v>
      </c>
      <c r="B2487" s="179">
        <v>2023</v>
      </c>
      <c r="C2487" s="179">
        <v>2</v>
      </c>
      <c r="D2487" s="39" t="str">
        <f t="shared" si="609"/>
        <v>Q4</v>
      </c>
      <c r="E2487" s="13" t="s">
        <v>41</v>
      </c>
      <c r="F2487" s="179">
        <v>2023</v>
      </c>
      <c r="G2487" s="179">
        <v>3</v>
      </c>
      <c r="H2487" s="191"/>
      <c r="I2487" s="39" t="str">
        <f t="shared" si="610"/>
        <v>Q4</v>
      </c>
      <c r="J2487" s="191" t="s">
        <v>2350</v>
      </c>
      <c r="K2487" s="191" t="s">
        <v>2162</v>
      </c>
      <c r="L2487" s="17" t="s">
        <v>78</v>
      </c>
      <c r="M2487" s="13" t="s">
        <v>46</v>
      </c>
      <c r="N2487" s="13">
        <v>1</v>
      </c>
      <c r="O2487" s="13"/>
      <c r="P2487" s="39" t="str">
        <f t="shared" si="611"/>
        <v>MAIN UNIT</v>
      </c>
      <c r="Q2487" s="13" t="s">
        <v>47</v>
      </c>
      <c r="R2487" s="13" t="s">
        <v>48</v>
      </c>
      <c r="S2487" s="13" t="s">
        <v>37</v>
      </c>
      <c r="T2487" s="13" t="s">
        <v>154</v>
      </c>
      <c r="U2487" s="13" t="s">
        <v>75</v>
      </c>
      <c r="V2487" s="13" t="s">
        <v>70</v>
      </c>
      <c r="W2487" s="13" t="s">
        <v>50</v>
      </c>
      <c r="X2487" s="192">
        <v>800000</v>
      </c>
      <c r="Y2487" s="196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85">
        <f t="shared" si="614"/>
        <v>99120</v>
      </c>
      <c r="AD2487" s="141">
        <v>0.1239</v>
      </c>
      <c r="AE2487" s="186">
        <f t="shared" si="615"/>
        <v>0</v>
      </c>
      <c r="AF2487" s="186" t="str">
        <f>IF(AND(COUNTIFS($J$18:J2487,J2487)=1,AE2487=1),1,"")</f>
        <v/>
      </c>
      <c r="AG2487" s="186" t="str">
        <f>IF(C2487="","",IF(AND(COUNTIFS($J$18:J2487,J2487)=1,C2487&lt;&gt;""),1,""))</f>
        <v/>
      </c>
      <c r="AH2487" s="186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214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41</v>
      </c>
      <c r="B2488" s="179">
        <v>2023</v>
      </c>
      <c r="C2488" s="179">
        <v>2</v>
      </c>
      <c r="D2488" s="39" t="str">
        <f t="shared" si="609"/>
        <v>Q4</v>
      </c>
      <c r="E2488" s="13" t="s">
        <v>41</v>
      </c>
      <c r="F2488" s="179">
        <v>2023</v>
      </c>
      <c r="G2488" s="179">
        <v>3</v>
      </c>
      <c r="H2488" s="191"/>
      <c r="I2488" s="39" t="str">
        <f t="shared" si="610"/>
        <v>Q4</v>
      </c>
      <c r="J2488" s="191" t="s">
        <v>2351</v>
      </c>
      <c r="K2488" s="191" t="s">
        <v>2352</v>
      </c>
      <c r="L2488" s="17" t="s">
        <v>54</v>
      </c>
      <c r="M2488" s="13" t="s">
        <v>46</v>
      </c>
      <c r="N2488" s="13">
        <v>1</v>
      </c>
      <c r="O2488" s="13"/>
      <c r="P2488" s="39" t="str">
        <f t="shared" si="611"/>
        <v>MAIN UNIT</v>
      </c>
      <c r="Q2488" s="13" t="s">
        <v>936</v>
      </c>
      <c r="R2488" s="13" t="s">
        <v>48</v>
      </c>
      <c r="S2488" s="13" t="s">
        <v>37</v>
      </c>
      <c r="T2488" s="13" t="s">
        <v>74</v>
      </c>
      <c r="U2488" s="13" t="s">
        <v>57</v>
      </c>
      <c r="V2488" s="13" t="s">
        <v>1314</v>
      </c>
      <c r="W2488" s="13" t="s">
        <v>50</v>
      </c>
      <c r="X2488" s="192">
        <v>487000</v>
      </c>
      <c r="Y2488" s="196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85">
        <f t="shared" si="614"/>
        <v>63699.6</v>
      </c>
      <c r="AD2488" s="141">
        <v>0.1308</v>
      </c>
      <c r="AE2488" s="186">
        <f t="shared" si="615"/>
        <v>1</v>
      </c>
      <c r="AF2488" s="186">
        <f>IF(AND(COUNTIFS($J$18:J2488,J2488)=1,AE2488=1),1,"")</f>
        <v>1</v>
      </c>
      <c r="AG2488" s="186">
        <f>IF(C2488="","",IF(AND(COUNTIFS($J$18:J2488,J2488)=1,C2488&lt;&gt;""),1,""))</f>
        <v>1</v>
      </c>
      <c r="AH2488" s="186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214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41</v>
      </c>
      <c r="B2489" s="179">
        <v>2023</v>
      </c>
      <c r="C2489" s="179">
        <v>2</v>
      </c>
      <c r="D2489" s="39" t="str">
        <f t="shared" si="609"/>
        <v>Q4</v>
      </c>
      <c r="E2489" s="13" t="s">
        <v>41</v>
      </c>
      <c r="F2489" s="179">
        <v>2023</v>
      </c>
      <c r="G2489" s="179">
        <v>3</v>
      </c>
      <c r="H2489" s="191"/>
      <c r="I2489" s="39" t="str">
        <f t="shared" si="610"/>
        <v>Q4</v>
      </c>
      <c r="J2489" s="191" t="s">
        <v>2353</v>
      </c>
      <c r="K2489" s="191" t="s">
        <v>2354</v>
      </c>
      <c r="L2489" s="17" t="s">
        <v>54</v>
      </c>
      <c r="M2489" s="13" t="s">
        <v>46</v>
      </c>
      <c r="N2489" s="13">
        <v>1</v>
      </c>
      <c r="O2489" s="13"/>
      <c r="P2489" s="39" t="str">
        <f t="shared" si="611"/>
        <v>MAIN UNIT</v>
      </c>
      <c r="Q2489" s="13" t="s">
        <v>936</v>
      </c>
      <c r="R2489" s="13" t="s">
        <v>48</v>
      </c>
      <c r="S2489" s="13" t="s">
        <v>37</v>
      </c>
      <c r="T2489" s="13" t="s">
        <v>56</v>
      </c>
      <c r="U2489" s="13" t="s">
        <v>57</v>
      </c>
      <c r="V2489" s="13" t="s">
        <v>58</v>
      </c>
      <c r="W2489" s="13" t="s">
        <v>50</v>
      </c>
      <c r="X2489" s="192">
        <v>785800</v>
      </c>
      <c r="Y2489" s="196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85">
        <f t="shared" si="614"/>
        <v>114098.16</v>
      </c>
      <c r="AD2489" s="141">
        <v>0.1452</v>
      </c>
      <c r="AE2489" s="186">
        <f t="shared" si="615"/>
        <v>1</v>
      </c>
      <c r="AF2489" s="186">
        <f>IF(AND(COUNTIFS($J$18:J2489,J2489)=1,AE2489=1),1,"")</f>
        <v>1</v>
      </c>
      <c r="AG2489" s="186">
        <f>IF(C2489="","",IF(AND(COUNTIFS($J$18:J2489,J2489)=1,C2489&lt;&gt;""),1,""))</f>
        <v>1</v>
      </c>
      <c r="AH2489" s="186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214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41</v>
      </c>
      <c r="B2490" s="179">
        <v>2023</v>
      </c>
      <c r="C2490" s="179">
        <v>3</v>
      </c>
      <c r="D2490" s="39" t="str">
        <f t="shared" si="609"/>
        <v>Q4</v>
      </c>
      <c r="E2490" s="13" t="s">
        <v>41</v>
      </c>
      <c r="F2490" s="179">
        <v>2023</v>
      </c>
      <c r="G2490" s="179">
        <v>3</v>
      </c>
      <c r="H2490" s="191"/>
      <c r="I2490" s="39" t="str">
        <f t="shared" si="610"/>
        <v>Q4</v>
      </c>
      <c r="J2490" s="191" t="s">
        <v>2355</v>
      </c>
      <c r="K2490" s="191" t="s">
        <v>2356</v>
      </c>
      <c r="L2490" s="17" t="s">
        <v>54</v>
      </c>
      <c r="M2490" s="13" t="s">
        <v>46</v>
      </c>
      <c r="N2490" s="13">
        <v>1</v>
      </c>
      <c r="O2490" s="13"/>
      <c r="P2490" s="39" t="str">
        <f t="shared" si="611"/>
        <v>MAIN UNIT</v>
      </c>
      <c r="Q2490" s="13" t="s">
        <v>936</v>
      </c>
      <c r="R2490" s="13" t="s">
        <v>48</v>
      </c>
      <c r="S2490" s="13" t="s">
        <v>37</v>
      </c>
      <c r="T2490" s="13" t="s">
        <v>69</v>
      </c>
      <c r="U2490" s="13" t="s">
        <v>57</v>
      </c>
      <c r="V2490" s="13" t="s">
        <v>58</v>
      </c>
      <c r="W2490" s="13" t="s">
        <v>50</v>
      </c>
      <c r="X2490" s="192">
        <v>490000</v>
      </c>
      <c r="Y2490" s="196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85">
        <f t="shared" si="614"/>
        <v>57036</v>
      </c>
      <c r="AD2490" s="141">
        <v>0.1164</v>
      </c>
      <c r="AE2490" s="186">
        <f t="shared" si="615"/>
        <v>1</v>
      </c>
      <c r="AF2490" s="186">
        <f>IF(AND(COUNTIFS($J$18:J2490,J2490)=1,AE2490=1),1,"")</f>
        <v>1</v>
      </c>
      <c r="AG2490" s="186">
        <f>IF(C2490="","",IF(AND(COUNTIFS($J$18:J2490,J2490)=1,C2490&lt;&gt;""),1,""))</f>
        <v>1</v>
      </c>
      <c r="AH2490" s="186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214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41</v>
      </c>
      <c r="B2491" s="179">
        <v>2023</v>
      </c>
      <c r="C2491" s="179">
        <v>3</v>
      </c>
      <c r="D2491" s="39" t="str">
        <f t="shared" si="609"/>
        <v>Q4</v>
      </c>
      <c r="E2491" s="13" t="s">
        <v>41</v>
      </c>
      <c r="F2491" s="179">
        <v>2023</v>
      </c>
      <c r="G2491" s="179">
        <v>3</v>
      </c>
      <c r="H2491" s="191"/>
      <c r="I2491" s="39" t="str">
        <f t="shared" si="610"/>
        <v>Q4</v>
      </c>
      <c r="J2491" s="191" t="s">
        <v>2357</v>
      </c>
      <c r="K2491" s="191" t="s">
        <v>2358</v>
      </c>
      <c r="L2491" s="17" t="s">
        <v>54</v>
      </c>
      <c r="M2491" s="13" t="s">
        <v>46</v>
      </c>
      <c r="N2491" s="13">
        <v>1</v>
      </c>
      <c r="O2491" s="13"/>
      <c r="P2491" s="39" t="str">
        <f t="shared" si="611"/>
        <v>MAIN UNIT</v>
      </c>
      <c r="Q2491" s="13" t="s">
        <v>47</v>
      </c>
      <c r="R2491" s="13" t="s">
        <v>48</v>
      </c>
      <c r="S2491" s="13" t="s">
        <v>36</v>
      </c>
      <c r="T2491" s="13" t="s">
        <v>64</v>
      </c>
      <c r="U2491" s="13" t="s">
        <v>65</v>
      </c>
      <c r="V2491" s="13" t="s">
        <v>288</v>
      </c>
      <c r="W2491" s="13" t="s">
        <v>50</v>
      </c>
      <c r="X2491" s="192">
        <v>510000</v>
      </c>
      <c r="Y2491" s="196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85">
        <f t="shared" si="614"/>
        <v>55232.999999999993</v>
      </c>
      <c r="AD2491" s="141">
        <v>0.10829999999999999</v>
      </c>
      <c r="AE2491" s="186">
        <f t="shared" si="615"/>
        <v>0</v>
      </c>
      <c r="AF2491" s="186" t="str">
        <f>IF(AND(COUNTIFS($J$18:J2491,J2491)=1,AE2491=1),1,"")</f>
        <v/>
      </c>
      <c r="AG2491" s="186">
        <f>IF(C2491="","",IF(AND(COUNTIFS($J$18:J2491,J2491)=1,C2491&lt;&gt;""),1,""))</f>
        <v>1</v>
      </c>
      <c r="AH2491" s="186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214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41</v>
      </c>
      <c r="B2492" s="179">
        <v>2023</v>
      </c>
      <c r="C2492" s="179">
        <v>3</v>
      </c>
      <c r="D2492" s="39" t="str">
        <f t="shared" si="609"/>
        <v>Q4</v>
      </c>
      <c r="E2492" s="13" t="s">
        <v>41</v>
      </c>
      <c r="F2492" s="179">
        <v>2023</v>
      </c>
      <c r="G2492" s="179">
        <v>3</v>
      </c>
      <c r="H2492" s="191"/>
      <c r="I2492" s="39" t="str">
        <f t="shared" si="610"/>
        <v>Q4</v>
      </c>
      <c r="J2492" s="191" t="s">
        <v>2359</v>
      </c>
      <c r="K2492" s="191" t="s">
        <v>2360</v>
      </c>
      <c r="L2492" s="17" t="s">
        <v>54</v>
      </c>
      <c r="M2492" s="13" t="s">
        <v>46</v>
      </c>
      <c r="N2492" s="13">
        <v>1</v>
      </c>
      <c r="O2492" s="13"/>
      <c r="P2492" s="39" t="str">
        <f t="shared" si="611"/>
        <v>MAIN UNIT</v>
      </c>
      <c r="Q2492" s="13" t="s">
        <v>55</v>
      </c>
      <c r="R2492" s="13" t="s">
        <v>48</v>
      </c>
      <c r="S2492" s="13" t="s">
        <v>36</v>
      </c>
      <c r="T2492" s="13" t="s">
        <v>64</v>
      </c>
      <c r="U2492" s="13" t="s">
        <v>65</v>
      </c>
      <c r="V2492" s="13" t="s">
        <v>288</v>
      </c>
      <c r="W2492" s="13" t="s">
        <v>50</v>
      </c>
      <c r="X2492" s="192">
        <v>460000</v>
      </c>
      <c r="Y2492" s="196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85">
        <f t="shared" si="614"/>
        <v>51060</v>
      </c>
      <c r="AD2492" s="141">
        <v>0.111</v>
      </c>
      <c r="AE2492" s="186">
        <f t="shared" si="615"/>
        <v>1</v>
      </c>
      <c r="AF2492" s="186">
        <f>IF(AND(COUNTIFS($J$18:J2492,J2492)=1,AE2492=1),1,"")</f>
        <v>1</v>
      </c>
      <c r="AG2492" s="186">
        <f>IF(C2492="","",IF(AND(COUNTIFS($J$18:J2492,J2492)=1,C2492&lt;&gt;""),1,""))</f>
        <v>1</v>
      </c>
      <c r="AH2492" s="186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214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41</v>
      </c>
      <c r="B2493" s="179">
        <v>2023</v>
      </c>
      <c r="C2493" s="179">
        <v>3</v>
      </c>
      <c r="D2493" s="39" t="str">
        <f t="shared" si="609"/>
        <v>Q4</v>
      </c>
      <c r="E2493" s="13" t="s">
        <v>41</v>
      </c>
      <c r="F2493" s="179">
        <v>2023</v>
      </c>
      <c r="G2493" s="179">
        <v>3</v>
      </c>
      <c r="H2493" s="191"/>
      <c r="I2493" s="39" t="str">
        <f t="shared" si="610"/>
        <v>Q4</v>
      </c>
      <c r="J2493" s="191" t="s">
        <v>2361</v>
      </c>
      <c r="K2493" s="191" t="s">
        <v>1083</v>
      </c>
      <c r="L2493" s="17" t="s">
        <v>78</v>
      </c>
      <c r="M2493" s="13" t="s">
        <v>46</v>
      </c>
      <c r="N2493" s="13">
        <v>1</v>
      </c>
      <c r="O2493" s="13"/>
      <c r="P2493" s="39" t="str">
        <f t="shared" si="611"/>
        <v>MAIN UNIT</v>
      </c>
      <c r="Q2493" s="13" t="s">
        <v>47</v>
      </c>
      <c r="R2493" s="13" t="s">
        <v>48</v>
      </c>
      <c r="S2493" s="13" t="s">
        <v>36</v>
      </c>
      <c r="T2493" s="13" t="s">
        <v>64</v>
      </c>
      <c r="U2493" s="13" t="s">
        <v>65</v>
      </c>
      <c r="V2493" s="13" t="s">
        <v>113</v>
      </c>
      <c r="W2493" s="13" t="s">
        <v>50</v>
      </c>
      <c r="X2493" s="192">
        <v>846000</v>
      </c>
      <c r="Y2493" s="196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85">
        <f t="shared" si="614"/>
        <v>91452.6</v>
      </c>
      <c r="AD2493" s="141">
        <v>0.1081</v>
      </c>
      <c r="AE2493" s="186">
        <f t="shared" si="615"/>
        <v>0</v>
      </c>
      <c r="AF2493" s="186" t="str">
        <f>IF(AND(COUNTIFS($J$18:J2493,J2493)=1,AE2493=1),1,"")</f>
        <v/>
      </c>
      <c r="AG2493" s="186">
        <f>IF(C2493="","",IF(AND(COUNTIFS($J$18:J2493,J2493)=1,C2493&lt;&gt;""),1,""))</f>
        <v>1</v>
      </c>
      <c r="AH2493" s="186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214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41</v>
      </c>
      <c r="B2494" s="179">
        <v>2023</v>
      </c>
      <c r="C2494" s="179">
        <v>3</v>
      </c>
      <c r="D2494" s="39" t="str">
        <f t="shared" si="609"/>
        <v>Q4</v>
      </c>
      <c r="E2494" s="13" t="s">
        <v>41</v>
      </c>
      <c r="F2494" s="179">
        <v>2023</v>
      </c>
      <c r="G2494" s="179">
        <v>3</v>
      </c>
      <c r="H2494" s="191"/>
      <c r="I2494" s="39" t="str">
        <f t="shared" si="610"/>
        <v>Q4</v>
      </c>
      <c r="J2494" s="191" t="s">
        <v>2361</v>
      </c>
      <c r="K2494" s="191" t="s">
        <v>1083</v>
      </c>
      <c r="L2494" s="17" t="s">
        <v>78</v>
      </c>
      <c r="M2494" s="13" t="s">
        <v>46</v>
      </c>
      <c r="N2494" s="13">
        <v>1</v>
      </c>
      <c r="O2494" s="13"/>
      <c r="P2494" s="39" t="str">
        <f t="shared" si="611"/>
        <v>MAIN UNIT</v>
      </c>
      <c r="Q2494" s="13" t="s">
        <v>47</v>
      </c>
      <c r="R2494" s="13" t="s">
        <v>48</v>
      </c>
      <c r="S2494" s="13" t="s">
        <v>36</v>
      </c>
      <c r="T2494" s="13" t="s">
        <v>64</v>
      </c>
      <c r="U2494" s="13" t="s">
        <v>65</v>
      </c>
      <c r="V2494" s="13" t="s">
        <v>113</v>
      </c>
      <c r="W2494" s="13" t="s">
        <v>50</v>
      </c>
      <c r="X2494" s="192">
        <v>846000</v>
      </c>
      <c r="Y2494" s="196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85">
        <f t="shared" si="614"/>
        <v>91452.6</v>
      </c>
      <c r="AD2494" s="141">
        <v>0.1081</v>
      </c>
      <c r="AE2494" s="186">
        <f t="shared" si="615"/>
        <v>0</v>
      </c>
      <c r="AF2494" s="186" t="str">
        <f>IF(AND(COUNTIFS($J$18:J2494,J2494)=1,AE2494=1),1,"")</f>
        <v/>
      </c>
      <c r="AG2494" s="186" t="str">
        <f>IF(C2494="","",IF(AND(COUNTIFS($J$18:J2494,J2494)=1,C2494&lt;&gt;""),1,""))</f>
        <v/>
      </c>
      <c r="AH2494" s="186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214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41</v>
      </c>
      <c r="B2495" s="179">
        <v>2023</v>
      </c>
      <c r="C2495" s="179">
        <v>3</v>
      </c>
      <c r="D2495" s="39" t="str">
        <f t="shared" si="609"/>
        <v>Q4</v>
      </c>
      <c r="E2495" s="13" t="s">
        <v>41</v>
      </c>
      <c r="F2495" s="179">
        <v>2023</v>
      </c>
      <c r="G2495" s="179">
        <v>3</v>
      </c>
      <c r="H2495" s="191"/>
      <c r="I2495" s="39" t="str">
        <f t="shared" si="610"/>
        <v>Q4</v>
      </c>
      <c r="J2495" s="191" t="s">
        <v>2362</v>
      </c>
      <c r="K2495" s="191" t="s">
        <v>2363</v>
      </c>
      <c r="L2495" s="17" t="s">
        <v>78</v>
      </c>
      <c r="M2495" s="13" t="s">
        <v>46</v>
      </c>
      <c r="N2495" s="13">
        <v>1</v>
      </c>
      <c r="O2495" s="13"/>
      <c r="P2495" s="39" t="str">
        <f t="shared" si="611"/>
        <v>MAIN UNIT</v>
      </c>
      <c r="Q2495" s="13" t="s">
        <v>55</v>
      </c>
      <c r="R2495" s="13" t="s">
        <v>48</v>
      </c>
      <c r="S2495" s="13" t="s">
        <v>36</v>
      </c>
      <c r="T2495" s="13" t="s">
        <v>64</v>
      </c>
      <c r="U2495" s="13" t="s">
        <v>65</v>
      </c>
      <c r="V2495" s="13" t="s">
        <v>622</v>
      </c>
      <c r="W2495" s="13" t="s">
        <v>50</v>
      </c>
      <c r="X2495" s="192">
        <v>810000</v>
      </c>
      <c r="Y2495" s="196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85">
        <f t="shared" si="614"/>
        <v>145314</v>
      </c>
      <c r="AD2495" s="141">
        <v>0.1794</v>
      </c>
      <c r="AE2495" s="186">
        <f t="shared" si="615"/>
        <v>1</v>
      </c>
      <c r="AF2495" s="186">
        <f>IF(AND(COUNTIFS($J$18:J2495,J2495)=1,AE2495=1),1,"")</f>
        <v>1</v>
      </c>
      <c r="AG2495" s="186">
        <f>IF(C2495="","",IF(AND(COUNTIFS($J$18:J2495,J2495)=1,C2495&lt;&gt;""),1,""))</f>
        <v>1</v>
      </c>
      <c r="AH2495" s="186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214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41</v>
      </c>
      <c r="B2496" s="179">
        <v>2023</v>
      </c>
      <c r="C2496" s="179">
        <v>3</v>
      </c>
      <c r="D2496" s="39" t="str">
        <f t="shared" si="609"/>
        <v>Q4</v>
      </c>
      <c r="E2496" s="13" t="s">
        <v>41</v>
      </c>
      <c r="F2496" s="179">
        <v>2023</v>
      </c>
      <c r="G2496" s="179">
        <v>3</v>
      </c>
      <c r="H2496" s="191"/>
      <c r="I2496" s="39" t="str">
        <f t="shared" si="610"/>
        <v>Q4</v>
      </c>
      <c r="J2496" s="191" t="s">
        <v>2362</v>
      </c>
      <c r="K2496" s="191" t="s">
        <v>2363</v>
      </c>
      <c r="L2496" s="17" t="s">
        <v>54</v>
      </c>
      <c r="M2496" s="13" t="s">
        <v>46</v>
      </c>
      <c r="N2496" s="13">
        <v>1</v>
      </c>
      <c r="O2496" s="13"/>
      <c r="P2496" s="39" t="str">
        <f t="shared" si="611"/>
        <v>MAIN UNIT</v>
      </c>
      <c r="Q2496" s="13" t="s">
        <v>55</v>
      </c>
      <c r="R2496" s="13" t="s">
        <v>48</v>
      </c>
      <c r="S2496" s="13" t="s">
        <v>36</v>
      </c>
      <c r="T2496" s="13" t="s">
        <v>64</v>
      </c>
      <c r="U2496" s="13" t="s">
        <v>65</v>
      </c>
      <c r="V2496" s="13" t="s">
        <v>622</v>
      </c>
      <c r="W2496" s="13" t="s">
        <v>50</v>
      </c>
      <c r="X2496" s="192">
        <v>490000</v>
      </c>
      <c r="Y2496" s="196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85">
        <f t="shared" si="614"/>
        <v>87906</v>
      </c>
      <c r="AD2496" s="141">
        <v>0.1794</v>
      </c>
      <c r="AE2496" s="186">
        <f t="shared" si="615"/>
        <v>1</v>
      </c>
      <c r="AF2496" s="186" t="str">
        <f>IF(AND(COUNTIFS($J$18:J2496,J2496)=1,AE2496=1),1,"")</f>
        <v/>
      </c>
      <c r="AG2496" s="186" t="str">
        <f>IF(C2496="","",IF(AND(COUNTIFS($J$18:J2496,J2496)=1,C2496&lt;&gt;""),1,""))</f>
        <v/>
      </c>
      <c r="AH2496" s="186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214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41</v>
      </c>
      <c r="B2497" s="179">
        <v>2023</v>
      </c>
      <c r="C2497" s="179">
        <v>3</v>
      </c>
      <c r="D2497" s="39" t="str">
        <f t="shared" si="609"/>
        <v>Q4</v>
      </c>
      <c r="E2497" s="13" t="s">
        <v>41</v>
      </c>
      <c r="F2497" s="179">
        <v>2023</v>
      </c>
      <c r="G2497" s="179">
        <v>3</v>
      </c>
      <c r="H2497" s="191"/>
      <c r="I2497" s="39" t="str">
        <f t="shared" si="610"/>
        <v>Q4</v>
      </c>
      <c r="J2497" s="191" t="s">
        <v>2364</v>
      </c>
      <c r="K2497" s="191" t="s">
        <v>1340</v>
      </c>
      <c r="L2497" s="17" t="s">
        <v>54</v>
      </c>
      <c r="M2497" s="13" t="s">
        <v>46</v>
      </c>
      <c r="N2497" s="13">
        <v>1</v>
      </c>
      <c r="O2497" s="13"/>
      <c r="P2497" s="39" t="str">
        <f t="shared" si="611"/>
        <v>MAIN UNIT</v>
      </c>
      <c r="Q2497" s="13" t="s">
        <v>47</v>
      </c>
      <c r="R2497" s="13" t="s">
        <v>48</v>
      </c>
      <c r="S2497" s="13" t="s">
        <v>36</v>
      </c>
      <c r="T2497" s="13" t="s">
        <v>64</v>
      </c>
      <c r="U2497" s="13" t="s">
        <v>65</v>
      </c>
      <c r="V2497" s="13" t="s">
        <v>66</v>
      </c>
      <c r="W2497" s="13" t="s">
        <v>50</v>
      </c>
      <c r="X2497" s="192">
        <v>431000</v>
      </c>
      <c r="Y2497" s="196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85">
        <f t="shared" si="614"/>
        <v>41462.199999999997</v>
      </c>
      <c r="AD2497" s="141">
        <v>9.6199999999999994E-2</v>
      </c>
      <c r="AE2497" s="186">
        <f t="shared" si="615"/>
        <v>0</v>
      </c>
      <c r="AF2497" s="186" t="str">
        <f>IF(AND(COUNTIFS($J$18:J2497,J2497)=1,AE2497=1),1,"")</f>
        <v/>
      </c>
      <c r="AG2497" s="186">
        <f>IF(C2497="","",IF(AND(COUNTIFS($J$18:J2497,J2497)=1,C2497&lt;&gt;""),1,""))</f>
        <v>1</v>
      </c>
      <c r="AH2497" s="186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214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41</v>
      </c>
      <c r="B2498" s="179">
        <v>2023</v>
      </c>
      <c r="C2498" s="179">
        <v>3</v>
      </c>
      <c r="D2498" s="39" t="str">
        <f t="shared" si="609"/>
        <v>Q4</v>
      </c>
      <c r="E2498" s="13" t="s">
        <v>41</v>
      </c>
      <c r="F2498" s="179">
        <v>2023</v>
      </c>
      <c r="G2498" s="179">
        <v>3</v>
      </c>
      <c r="H2498" s="191"/>
      <c r="I2498" s="39" t="str">
        <f t="shared" si="610"/>
        <v>Q4</v>
      </c>
      <c r="J2498" s="191" t="s">
        <v>2364</v>
      </c>
      <c r="K2498" s="191" t="s">
        <v>1340</v>
      </c>
      <c r="L2498" s="17" t="s">
        <v>54</v>
      </c>
      <c r="M2498" s="13" t="s">
        <v>46</v>
      </c>
      <c r="N2498" s="13">
        <v>1</v>
      </c>
      <c r="O2498" s="13"/>
      <c r="P2498" s="39" t="str">
        <f t="shared" si="611"/>
        <v>MAIN UNIT</v>
      </c>
      <c r="Q2498" s="13" t="s">
        <v>47</v>
      </c>
      <c r="R2498" s="13" t="s">
        <v>48</v>
      </c>
      <c r="S2498" s="13" t="s">
        <v>36</v>
      </c>
      <c r="T2498" s="13" t="s">
        <v>64</v>
      </c>
      <c r="U2498" s="13" t="s">
        <v>65</v>
      </c>
      <c r="V2498" s="13" t="s">
        <v>66</v>
      </c>
      <c r="W2498" s="13" t="s">
        <v>50</v>
      </c>
      <c r="X2498" s="192">
        <v>431000</v>
      </c>
      <c r="Y2498" s="196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85">
        <f t="shared" si="614"/>
        <v>41462.199999999997</v>
      </c>
      <c r="AD2498" s="141">
        <v>9.6199999999999994E-2</v>
      </c>
      <c r="AE2498" s="186">
        <f t="shared" si="615"/>
        <v>0</v>
      </c>
      <c r="AF2498" s="186" t="str">
        <f>IF(AND(COUNTIFS($J$18:J2498,J2498)=1,AE2498=1),1,"")</f>
        <v/>
      </c>
      <c r="AG2498" s="186" t="str">
        <f>IF(C2498="","",IF(AND(COUNTIFS($J$18:J2498,J2498)=1,C2498&lt;&gt;""),1,""))</f>
        <v/>
      </c>
      <c r="AH2498" s="186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214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41</v>
      </c>
      <c r="B2499" s="179">
        <v>2023</v>
      </c>
      <c r="C2499" s="179">
        <v>3</v>
      </c>
      <c r="D2499" s="39" t="str">
        <f t="shared" si="609"/>
        <v>Q4</v>
      </c>
      <c r="E2499" s="13" t="s">
        <v>41</v>
      </c>
      <c r="F2499" s="179">
        <v>2023</v>
      </c>
      <c r="G2499" s="179">
        <v>3</v>
      </c>
      <c r="H2499" s="191"/>
      <c r="I2499" s="39" t="str">
        <f t="shared" si="610"/>
        <v>Q4</v>
      </c>
      <c r="J2499" s="191" t="s">
        <v>2365</v>
      </c>
      <c r="K2499" s="191" t="s">
        <v>2366</v>
      </c>
      <c r="L2499" s="17" t="s">
        <v>78</v>
      </c>
      <c r="M2499" s="13" t="s">
        <v>46</v>
      </c>
      <c r="N2499" s="13">
        <v>1</v>
      </c>
      <c r="O2499" s="13"/>
      <c r="P2499" s="39" t="str">
        <f t="shared" si="611"/>
        <v>MAIN UNIT</v>
      </c>
      <c r="Q2499" s="13" t="s">
        <v>47</v>
      </c>
      <c r="R2499" s="13" t="s">
        <v>48</v>
      </c>
      <c r="S2499" s="13" t="s">
        <v>37</v>
      </c>
      <c r="T2499" s="13" t="s">
        <v>69</v>
      </c>
      <c r="U2499" s="13" t="s">
        <v>57</v>
      </c>
      <c r="V2499" s="13" t="s">
        <v>155</v>
      </c>
      <c r="W2499" s="13" t="s">
        <v>50</v>
      </c>
      <c r="X2499" s="192">
        <v>930000</v>
      </c>
      <c r="Y2499" s="196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85">
        <f t="shared" si="614"/>
        <v>250821</v>
      </c>
      <c r="AD2499" s="141">
        <v>0.2697</v>
      </c>
      <c r="AE2499" s="186">
        <f t="shared" si="615"/>
        <v>0</v>
      </c>
      <c r="AF2499" s="186" t="str">
        <f>IF(AND(COUNTIFS($J$18:J2499,J2499)=1,AE2499=1),1,"")</f>
        <v/>
      </c>
      <c r="AG2499" s="186">
        <f>IF(C2499="","",IF(AND(COUNTIFS($J$18:J2499,J2499)=1,C2499&lt;&gt;""),1,""))</f>
        <v>1</v>
      </c>
      <c r="AH2499" s="186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214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41</v>
      </c>
      <c r="B2500" s="179">
        <v>2023</v>
      </c>
      <c r="C2500" s="179">
        <v>3</v>
      </c>
      <c r="D2500" s="39" t="str">
        <f t="shared" si="609"/>
        <v>Q4</v>
      </c>
      <c r="E2500" s="13" t="s">
        <v>41</v>
      </c>
      <c r="F2500" s="179">
        <v>2023</v>
      </c>
      <c r="G2500" s="179">
        <v>3</v>
      </c>
      <c r="H2500" s="191"/>
      <c r="I2500" s="39" t="str">
        <f t="shared" si="610"/>
        <v>Q4</v>
      </c>
      <c r="J2500" s="191" t="s">
        <v>2367</v>
      </c>
      <c r="K2500" s="191" t="s">
        <v>2368</v>
      </c>
      <c r="L2500" s="17" t="s">
        <v>54</v>
      </c>
      <c r="M2500" s="13" t="s">
        <v>46</v>
      </c>
      <c r="N2500" s="13">
        <v>1</v>
      </c>
      <c r="O2500" s="13"/>
      <c r="P2500" s="39" t="str">
        <f t="shared" si="611"/>
        <v>MAIN UNIT</v>
      </c>
      <c r="Q2500" s="13" t="s">
        <v>936</v>
      </c>
      <c r="R2500" s="13" t="s">
        <v>48</v>
      </c>
      <c r="S2500" s="13" t="s">
        <v>37</v>
      </c>
      <c r="T2500" s="13" t="s">
        <v>79</v>
      </c>
      <c r="U2500" s="13" t="s">
        <v>75</v>
      </c>
      <c r="V2500" s="13" t="s">
        <v>70</v>
      </c>
      <c r="W2500" s="13" t="s">
        <v>50</v>
      </c>
      <c r="X2500" s="192">
        <v>650000</v>
      </c>
      <c r="Y2500" s="196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85">
        <f t="shared" si="614"/>
        <v>98345</v>
      </c>
      <c r="AD2500" s="141">
        <v>0.15129999999999999</v>
      </c>
      <c r="AE2500" s="186">
        <f t="shared" si="615"/>
        <v>1</v>
      </c>
      <c r="AF2500" s="186">
        <f>IF(AND(COUNTIFS($J$18:J2500,J2500)=1,AE2500=1),1,"")</f>
        <v>1</v>
      </c>
      <c r="AG2500" s="186">
        <f>IF(C2500="","",IF(AND(COUNTIFS($J$18:J2500,J2500)=1,C2500&lt;&gt;""),1,""))</f>
        <v>1</v>
      </c>
      <c r="AH2500" s="186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214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41</v>
      </c>
      <c r="B2501" s="179">
        <v>2023</v>
      </c>
      <c r="C2501" s="179">
        <v>3</v>
      </c>
      <c r="D2501" s="39" t="str">
        <f t="shared" si="609"/>
        <v>Q4</v>
      </c>
      <c r="E2501" s="13" t="s">
        <v>41</v>
      </c>
      <c r="F2501" s="179">
        <v>2023</v>
      </c>
      <c r="G2501" s="179">
        <v>3</v>
      </c>
      <c r="H2501" s="191"/>
      <c r="I2501" s="39" t="str">
        <f t="shared" si="610"/>
        <v>Q4</v>
      </c>
      <c r="J2501" s="191" t="s">
        <v>2369</v>
      </c>
      <c r="K2501" s="191" t="s">
        <v>230</v>
      </c>
      <c r="L2501" s="17" t="s">
        <v>78</v>
      </c>
      <c r="M2501" s="13" t="s">
        <v>46</v>
      </c>
      <c r="N2501" s="13">
        <v>1</v>
      </c>
      <c r="O2501" s="13"/>
      <c r="P2501" s="39" t="str">
        <f t="shared" si="611"/>
        <v>MAIN UNIT</v>
      </c>
      <c r="Q2501" s="13" t="s">
        <v>47</v>
      </c>
      <c r="R2501" s="13" t="s">
        <v>48</v>
      </c>
      <c r="S2501" s="13" t="s">
        <v>36</v>
      </c>
      <c r="T2501" s="13" t="s">
        <v>64</v>
      </c>
      <c r="U2501" s="13" t="s">
        <v>65</v>
      </c>
      <c r="V2501" s="13" t="s">
        <v>98</v>
      </c>
      <c r="W2501" s="13" t="s">
        <v>50</v>
      </c>
      <c r="X2501" s="192">
        <v>1000000</v>
      </c>
      <c r="Y2501" s="196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85">
        <f t="shared" si="614"/>
        <v>139900</v>
      </c>
      <c r="AD2501" s="141">
        <v>0.1399</v>
      </c>
      <c r="AE2501" s="186">
        <f t="shared" si="615"/>
        <v>0</v>
      </c>
      <c r="AF2501" s="186" t="str">
        <f>IF(AND(COUNTIFS($J$18:J2501,J2501)=1,AE2501=1),1,"")</f>
        <v/>
      </c>
      <c r="AG2501" s="186">
        <f>IF(C2501="","",IF(AND(COUNTIFS($J$18:J2501,J2501)=1,C2501&lt;&gt;""),1,""))</f>
        <v>1</v>
      </c>
      <c r="AH2501" s="186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214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41</v>
      </c>
      <c r="B2502" s="179">
        <v>2023</v>
      </c>
      <c r="C2502" s="179">
        <v>3</v>
      </c>
      <c r="D2502" s="39" t="str">
        <f t="shared" si="609"/>
        <v>Q4</v>
      </c>
      <c r="E2502" s="13" t="s">
        <v>41</v>
      </c>
      <c r="F2502" s="179">
        <v>2023</v>
      </c>
      <c r="G2502" s="179">
        <v>3</v>
      </c>
      <c r="H2502" s="191"/>
      <c r="I2502" s="39" t="str">
        <f t="shared" si="610"/>
        <v>Q4</v>
      </c>
      <c r="J2502" s="191" t="s">
        <v>2370</v>
      </c>
      <c r="K2502" s="191" t="s">
        <v>2168</v>
      </c>
      <c r="L2502" s="17" t="s">
        <v>78</v>
      </c>
      <c r="M2502" s="13" t="s">
        <v>46</v>
      </c>
      <c r="N2502" s="13">
        <v>1</v>
      </c>
      <c r="O2502" s="13"/>
      <c r="P2502" s="39" t="str">
        <f t="shared" si="611"/>
        <v>MAIN UNIT</v>
      </c>
      <c r="Q2502" s="13" t="s">
        <v>47</v>
      </c>
      <c r="R2502" s="13" t="s">
        <v>48</v>
      </c>
      <c r="S2502" s="13" t="s">
        <v>36</v>
      </c>
      <c r="T2502" s="13" t="s">
        <v>64</v>
      </c>
      <c r="U2502" s="13" t="s">
        <v>65</v>
      </c>
      <c r="V2502" s="13" t="s">
        <v>288</v>
      </c>
      <c r="W2502" s="13" t="s">
        <v>50</v>
      </c>
      <c r="X2502" s="192">
        <v>720000</v>
      </c>
      <c r="Y2502" s="196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85">
        <f t="shared" si="614"/>
        <v>121392</v>
      </c>
      <c r="AD2502" s="141">
        <v>0.1686</v>
      </c>
      <c r="AE2502" s="186">
        <f t="shared" si="615"/>
        <v>0</v>
      </c>
      <c r="AF2502" s="186" t="str">
        <f>IF(AND(COUNTIFS($J$18:J2502,J2502)=1,AE2502=1),1,"")</f>
        <v/>
      </c>
      <c r="AG2502" s="186">
        <f>IF(C2502="","",IF(AND(COUNTIFS($J$18:J2502,J2502)=1,C2502&lt;&gt;""),1,""))</f>
        <v>1</v>
      </c>
      <c r="AH2502" s="186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214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6.4">
      <c r="A2503" s="13" t="s">
        <v>41</v>
      </c>
      <c r="B2503" s="179">
        <v>2023</v>
      </c>
      <c r="C2503" s="179">
        <v>3</v>
      </c>
      <c r="D2503" s="39" t="str">
        <f t="shared" si="609"/>
        <v>Q4</v>
      </c>
      <c r="E2503" s="13" t="s">
        <v>41</v>
      </c>
      <c r="F2503" s="179">
        <v>2023</v>
      </c>
      <c r="G2503" s="179">
        <v>3</v>
      </c>
      <c r="H2503" s="191"/>
      <c r="I2503" s="39" t="str">
        <f t="shared" si="610"/>
        <v>Q4</v>
      </c>
      <c r="J2503" s="191" t="s">
        <v>2371</v>
      </c>
      <c r="K2503" s="191" t="s">
        <v>1340</v>
      </c>
      <c r="L2503" s="17" t="s">
        <v>2372</v>
      </c>
      <c r="M2503" s="13" t="s">
        <v>46</v>
      </c>
      <c r="N2503" s="13">
        <v>0</v>
      </c>
      <c r="O2503" s="13">
        <v>1</v>
      </c>
      <c r="P2503" s="39" t="str">
        <f t="shared" si="611"/>
        <v>SERVICE/ PARTS</v>
      </c>
      <c r="Q2503" s="13" t="s">
        <v>47</v>
      </c>
      <c r="R2503" s="13" t="s">
        <v>48</v>
      </c>
      <c r="S2503" s="13" t="s">
        <v>36</v>
      </c>
      <c r="T2503" s="13" t="s">
        <v>64</v>
      </c>
      <c r="U2503" s="13" t="s">
        <v>65</v>
      </c>
      <c r="V2503" s="13" t="s">
        <v>66</v>
      </c>
      <c r="W2503" s="13" t="s">
        <v>50</v>
      </c>
      <c r="X2503" s="192">
        <v>221000</v>
      </c>
      <c r="Y2503" s="196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85">
        <f t="shared" si="614"/>
        <v>55073.200000000004</v>
      </c>
      <c r="AD2503" s="141">
        <v>0.2492</v>
      </c>
      <c r="AE2503" s="186">
        <f t="shared" si="615"/>
        <v>0</v>
      </c>
      <c r="AF2503" s="186" t="str">
        <f>IF(AND(COUNTIFS($J$18:J2503,J2503)=1,AE2503=1),1,"")</f>
        <v/>
      </c>
      <c r="AG2503" s="186">
        <f>IF(C2503="","",IF(AND(COUNTIFS($J$18:J2503,J2503)=1,C2503&lt;&gt;""),1,""))</f>
        <v>1</v>
      </c>
      <c r="AH2503" s="186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214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41</v>
      </c>
      <c r="B2504" s="179">
        <v>2023</v>
      </c>
      <c r="C2504" s="179">
        <v>1</v>
      </c>
      <c r="D2504" s="39" t="str">
        <f t="shared" si="609"/>
        <v>Q4</v>
      </c>
      <c r="E2504" s="13" t="s">
        <v>42</v>
      </c>
      <c r="F2504" s="179">
        <v>2023</v>
      </c>
      <c r="G2504" s="179">
        <v>4</v>
      </c>
      <c r="H2504" s="191"/>
      <c r="I2504" s="39" t="str">
        <f t="shared" si="610"/>
        <v>Q1</v>
      </c>
      <c r="J2504" s="191" t="s">
        <v>2373</v>
      </c>
      <c r="K2504" s="191" t="s">
        <v>2374</v>
      </c>
      <c r="L2504" s="17" t="s">
        <v>54</v>
      </c>
      <c r="M2504" s="13" t="s">
        <v>46</v>
      </c>
      <c r="N2504" s="13">
        <v>1</v>
      </c>
      <c r="O2504" s="13"/>
      <c r="P2504" s="39" t="str">
        <f t="shared" si="611"/>
        <v>MAIN UNIT</v>
      </c>
      <c r="Q2504" s="13" t="s">
        <v>55</v>
      </c>
      <c r="R2504" s="13" t="s">
        <v>48</v>
      </c>
      <c r="S2504" s="13" t="s">
        <v>38</v>
      </c>
      <c r="T2504" s="13" t="s">
        <v>324</v>
      </c>
      <c r="U2504" s="13" t="s">
        <v>136</v>
      </c>
      <c r="V2504" s="13" t="s">
        <v>121</v>
      </c>
      <c r="W2504" s="13" t="s">
        <v>50</v>
      </c>
      <c r="X2504" s="192">
        <v>700000</v>
      </c>
      <c r="Y2504" s="196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85">
        <f t="shared" si="614"/>
        <v>73161.769911504423</v>
      </c>
      <c r="AD2504" s="141">
        <v>0.1036</v>
      </c>
      <c r="AE2504" s="186">
        <f t="shared" si="615"/>
        <v>1</v>
      </c>
      <c r="AF2504" s="186">
        <f>IF(AND(COUNTIFS($J$18:J2504,J2504)=1,AE2504=1),1,"")</f>
        <v>1</v>
      </c>
      <c r="AG2504" s="186">
        <f>IF(C2504="","",IF(AND(COUNTIFS($J$18:J2504,J2504)=1,C2504&lt;&gt;""),1,""))</f>
        <v>1</v>
      </c>
      <c r="AH2504" s="186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214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41</v>
      </c>
      <c r="B2505" s="179">
        <v>2023</v>
      </c>
      <c r="C2505" s="179">
        <v>1</v>
      </c>
      <c r="D2505" s="39" t="str">
        <f t="shared" si="609"/>
        <v>Q4</v>
      </c>
      <c r="E2505" s="13" t="s">
        <v>42</v>
      </c>
      <c r="F2505" s="179">
        <v>2023</v>
      </c>
      <c r="G2505" s="179">
        <v>4</v>
      </c>
      <c r="H2505" s="191"/>
      <c r="I2505" s="39" t="str">
        <f t="shared" si="610"/>
        <v>Q1</v>
      </c>
      <c r="J2505" s="191" t="s">
        <v>2333</v>
      </c>
      <c r="K2505" s="191" t="s">
        <v>2334</v>
      </c>
      <c r="L2505" s="17" t="s">
        <v>78</v>
      </c>
      <c r="M2505" s="13" t="s">
        <v>46</v>
      </c>
      <c r="N2505" s="13">
        <v>1</v>
      </c>
      <c r="O2505" s="13"/>
      <c r="P2505" s="39" t="str">
        <f t="shared" si="611"/>
        <v>MAIN UNIT</v>
      </c>
      <c r="Q2505" s="13" t="s">
        <v>55</v>
      </c>
      <c r="R2505" s="13" t="s">
        <v>48</v>
      </c>
      <c r="S2505" s="13" t="s">
        <v>36</v>
      </c>
      <c r="T2505" s="13" t="s">
        <v>64</v>
      </c>
      <c r="U2505" s="13" t="s">
        <v>65</v>
      </c>
      <c r="V2505" s="13" t="s">
        <v>98</v>
      </c>
      <c r="W2505" s="13" t="s">
        <v>50</v>
      </c>
      <c r="X2505" s="192">
        <v>1225000</v>
      </c>
      <c r="Y2505" s="196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85">
        <f t="shared" si="614"/>
        <v>125561.41592920353</v>
      </c>
      <c r="AD2505" s="141">
        <v>0.1016</v>
      </c>
      <c r="AE2505" s="186">
        <f t="shared" si="615"/>
        <v>1</v>
      </c>
      <c r="AF2505" s="186" t="str">
        <f>IF(AND(COUNTIFS($J$18:J2505,J2505)=1,AE2505=1),1,"")</f>
        <v/>
      </c>
      <c r="AG2505" s="186" t="str">
        <f>IF(C2505="","",IF(AND(COUNTIFS($J$18:J2505,J2505)=1,C2505&lt;&gt;""),1,""))</f>
        <v/>
      </c>
      <c r="AH2505" s="186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214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41</v>
      </c>
      <c r="B2506" s="179">
        <v>2023</v>
      </c>
      <c r="C2506" s="179">
        <v>2</v>
      </c>
      <c r="D2506" s="39" t="str">
        <f t="shared" si="609"/>
        <v>Q4</v>
      </c>
      <c r="E2506" s="13" t="s">
        <v>42</v>
      </c>
      <c r="F2506" s="179">
        <v>2023</v>
      </c>
      <c r="G2506" s="179">
        <v>4</v>
      </c>
      <c r="H2506" s="191"/>
      <c r="I2506" s="39" t="str">
        <f t="shared" si="610"/>
        <v>Q1</v>
      </c>
      <c r="J2506" s="191" t="s">
        <v>2375</v>
      </c>
      <c r="K2506" s="191" t="s">
        <v>883</v>
      </c>
      <c r="L2506" s="17" t="s">
        <v>54</v>
      </c>
      <c r="M2506" s="13" t="s">
        <v>46</v>
      </c>
      <c r="N2506" s="13">
        <v>1</v>
      </c>
      <c r="O2506" s="13"/>
      <c r="P2506" s="39" t="str">
        <f t="shared" si="611"/>
        <v>MAIN UNIT</v>
      </c>
      <c r="Q2506" s="13" t="s">
        <v>47</v>
      </c>
      <c r="R2506" s="13" t="s">
        <v>48</v>
      </c>
      <c r="S2506" s="13" t="s">
        <v>36</v>
      </c>
      <c r="T2506" s="13" t="s">
        <v>64</v>
      </c>
      <c r="U2506" s="13" t="s">
        <v>65</v>
      </c>
      <c r="V2506" s="13" t="s">
        <v>113</v>
      </c>
      <c r="W2506" s="13" t="s">
        <v>50</v>
      </c>
      <c r="X2506" s="192">
        <v>739000</v>
      </c>
      <c r="Y2506" s="196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85">
        <f t="shared" si="614"/>
        <v>85289.755752212383</v>
      </c>
      <c r="AD2506" s="141">
        <v>0.1144</v>
      </c>
      <c r="AE2506" s="186">
        <f t="shared" si="615"/>
        <v>0</v>
      </c>
      <c r="AF2506" s="186" t="str">
        <f>IF(AND(COUNTIFS($J$18:J2506,J2506)=1,AE2506=1),1,"")</f>
        <v/>
      </c>
      <c r="AG2506" s="186">
        <f>IF(C2506="","",IF(AND(COUNTIFS($J$18:J2506,J2506)=1,C2506&lt;&gt;""),1,""))</f>
        <v>1</v>
      </c>
      <c r="AH2506" s="186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214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41</v>
      </c>
      <c r="B2507" s="179">
        <v>2023</v>
      </c>
      <c r="C2507" s="179">
        <v>2</v>
      </c>
      <c r="D2507" s="39" t="str">
        <f t="shared" si="609"/>
        <v>Q4</v>
      </c>
      <c r="E2507" s="13" t="s">
        <v>42</v>
      </c>
      <c r="F2507" s="179">
        <v>2023</v>
      </c>
      <c r="G2507" s="179">
        <v>4</v>
      </c>
      <c r="H2507" s="191"/>
      <c r="I2507" s="39" t="str">
        <f t="shared" si="610"/>
        <v>Q1</v>
      </c>
      <c r="J2507" s="191" t="s">
        <v>2376</v>
      </c>
      <c r="K2507" s="191" t="s">
        <v>2377</v>
      </c>
      <c r="L2507" s="17" t="s">
        <v>78</v>
      </c>
      <c r="M2507" s="13" t="s">
        <v>46</v>
      </c>
      <c r="N2507" s="13">
        <v>1</v>
      </c>
      <c r="O2507" s="13"/>
      <c r="P2507" s="39" t="str">
        <f t="shared" si="611"/>
        <v>MAIN UNIT</v>
      </c>
      <c r="Q2507" s="13" t="s">
        <v>55</v>
      </c>
      <c r="R2507" s="13" t="s">
        <v>48</v>
      </c>
      <c r="S2507" s="13" t="s">
        <v>36</v>
      </c>
      <c r="T2507" s="13" t="s">
        <v>64</v>
      </c>
      <c r="U2507" s="13" t="s">
        <v>65</v>
      </c>
      <c r="V2507" s="13" t="s">
        <v>1321</v>
      </c>
      <c r="W2507" s="13" t="s">
        <v>50</v>
      </c>
      <c r="X2507" s="192">
        <v>850000</v>
      </c>
      <c r="Y2507" s="196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85">
        <f t="shared" si="614"/>
        <v>65943.45132743362</v>
      </c>
      <c r="AD2507" s="141">
        <v>7.6899999999999996E-2</v>
      </c>
      <c r="AE2507" s="186">
        <f t="shared" si="615"/>
        <v>1</v>
      </c>
      <c r="AF2507" s="186">
        <f>IF(AND(COUNTIFS($J$18:J2507,J2507)=1,AE2507=1),1,"")</f>
        <v>1</v>
      </c>
      <c r="AG2507" s="186">
        <f>IF(C2507="","",IF(AND(COUNTIFS($J$18:J2507,J2507)=1,C2507&lt;&gt;""),1,""))</f>
        <v>1</v>
      </c>
      <c r="AH2507" s="186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214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41</v>
      </c>
      <c r="B2508" s="179">
        <v>2023</v>
      </c>
      <c r="C2508" s="179">
        <v>2</v>
      </c>
      <c r="D2508" s="39" t="str">
        <f t="shared" si="609"/>
        <v>Q4</v>
      </c>
      <c r="E2508" s="13" t="s">
        <v>42</v>
      </c>
      <c r="F2508" s="179">
        <v>2023</v>
      </c>
      <c r="G2508" s="179">
        <v>4</v>
      </c>
      <c r="H2508" s="191"/>
      <c r="I2508" s="39" t="str">
        <f t="shared" si="610"/>
        <v>Q1</v>
      </c>
      <c r="J2508" s="191" t="s">
        <v>2376</v>
      </c>
      <c r="K2508" s="191" t="s">
        <v>2377</v>
      </c>
      <c r="L2508" s="17" t="s">
        <v>54</v>
      </c>
      <c r="M2508" s="13" t="s">
        <v>46</v>
      </c>
      <c r="N2508" s="13">
        <v>1</v>
      </c>
      <c r="O2508" s="13"/>
      <c r="P2508" s="39" t="str">
        <f t="shared" si="611"/>
        <v>MAIN UNIT</v>
      </c>
      <c r="Q2508" s="13" t="s">
        <v>55</v>
      </c>
      <c r="R2508" s="13" t="s">
        <v>48</v>
      </c>
      <c r="S2508" s="13" t="s">
        <v>36</v>
      </c>
      <c r="T2508" s="13" t="s">
        <v>64</v>
      </c>
      <c r="U2508" s="13" t="s">
        <v>65</v>
      </c>
      <c r="V2508" s="13" t="s">
        <v>1321</v>
      </c>
      <c r="W2508" s="13" t="s">
        <v>50</v>
      </c>
      <c r="X2508" s="192">
        <v>500000</v>
      </c>
      <c r="Y2508" s="196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85">
        <f t="shared" si="614"/>
        <v>38790.265486725664</v>
      </c>
      <c r="AD2508" s="141">
        <v>7.6899999999999996E-2</v>
      </c>
      <c r="AE2508" s="186">
        <f t="shared" si="615"/>
        <v>1</v>
      </c>
      <c r="AF2508" s="186" t="str">
        <f>IF(AND(COUNTIFS($J$18:J2508,J2508)=1,AE2508=1),1,"")</f>
        <v/>
      </c>
      <c r="AG2508" s="186" t="str">
        <f>IF(C2508="","",IF(AND(COUNTIFS($J$18:J2508,J2508)=1,C2508&lt;&gt;""),1,""))</f>
        <v/>
      </c>
      <c r="AH2508" s="186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214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41</v>
      </c>
      <c r="B2509" s="179">
        <v>2023</v>
      </c>
      <c r="C2509" s="179">
        <v>2</v>
      </c>
      <c r="D2509" s="39" t="str">
        <f t="shared" si="609"/>
        <v>Q4</v>
      </c>
      <c r="E2509" s="13" t="s">
        <v>42</v>
      </c>
      <c r="F2509" s="179">
        <v>2023</v>
      </c>
      <c r="G2509" s="179">
        <v>4</v>
      </c>
      <c r="H2509" s="191"/>
      <c r="I2509" s="39" t="str">
        <f t="shared" si="610"/>
        <v>Q1</v>
      </c>
      <c r="J2509" s="191" t="s">
        <v>2378</v>
      </c>
      <c r="K2509" s="191" t="s">
        <v>522</v>
      </c>
      <c r="L2509" s="17" t="s">
        <v>271</v>
      </c>
      <c r="M2509" s="13" t="s">
        <v>46</v>
      </c>
      <c r="N2509" s="13">
        <v>1</v>
      </c>
      <c r="O2509" s="13"/>
      <c r="P2509" s="39" t="str">
        <f t="shared" si="611"/>
        <v>MAIN UNIT</v>
      </c>
      <c r="Q2509" s="13" t="s">
        <v>47</v>
      </c>
      <c r="R2509" s="13" t="s">
        <v>48</v>
      </c>
      <c r="S2509" s="13" t="s">
        <v>36</v>
      </c>
      <c r="T2509" s="13" t="s">
        <v>64</v>
      </c>
      <c r="U2509" s="13" t="s">
        <v>65</v>
      </c>
      <c r="V2509" s="13" t="s">
        <v>288</v>
      </c>
      <c r="W2509" s="13" t="s">
        <v>50</v>
      </c>
      <c r="X2509" s="192">
        <v>1210000</v>
      </c>
      <c r="Y2509" s="196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85">
        <f t="shared" si="614"/>
        <v>184693.1150442478</v>
      </c>
      <c r="AD2509" s="141">
        <v>0.15129999999999999</v>
      </c>
      <c r="AE2509" s="186">
        <f t="shared" si="615"/>
        <v>0</v>
      </c>
      <c r="AF2509" s="186" t="str">
        <f>IF(AND(COUNTIFS($J$18:J2509,J2509)=1,AE2509=1),1,"")</f>
        <v/>
      </c>
      <c r="AG2509" s="186">
        <f>IF(C2509="","",IF(AND(COUNTIFS($J$18:J2509,J2509)=1,C2509&lt;&gt;""),1,""))</f>
        <v>1</v>
      </c>
      <c r="AH2509" s="186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214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41</v>
      </c>
      <c r="B2510" s="179">
        <v>2023</v>
      </c>
      <c r="C2510" s="179">
        <v>2</v>
      </c>
      <c r="D2510" s="39" t="str">
        <f t="shared" si="609"/>
        <v>Q4</v>
      </c>
      <c r="E2510" s="13" t="s">
        <v>42</v>
      </c>
      <c r="F2510" s="179">
        <v>2023</v>
      </c>
      <c r="G2510" s="179">
        <v>4</v>
      </c>
      <c r="H2510" s="191"/>
      <c r="I2510" s="39" t="str">
        <f t="shared" si="610"/>
        <v>Q1</v>
      </c>
      <c r="J2510" s="191" t="s">
        <v>2378</v>
      </c>
      <c r="K2510" s="191" t="s">
        <v>522</v>
      </c>
      <c r="L2510" s="17" t="s">
        <v>271</v>
      </c>
      <c r="M2510" s="13" t="s">
        <v>46</v>
      </c>
      <c r="N2510" s="13">
        <v>1</v>
      </c>
      <c r="O2510" s="13"/>
      <c r="P2510" s="39" t="str">
        <f t="shared" si="611"/>
        <v>MAIN UNIT</v>
      </c>
      <c r="Q2510" s="13" t="s">
        <v>47</v>
      </c>
      <c r="R2510" s="13" t="s">
        <v>48</v>
      </c>
      <c r="S2510" s="13" t="s">
        <v>36</v>
      </c>
      <c r="T2510" s="13" t="s">
        <v>64</v>
      </c>
      <c r="U2510" s="13" t="s">
        <v>65</v>
      </c>
      <c r="V2510" s="13" t="s">
        <v>288</v>
      </c>
      <c r="W2510" s="13" t="s">
        <v>50</v>
      </c>
      <c r="X2510" s="192">
        <v>1210000</v>
      </c>
      <c r="Y2510" s="196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85">
        <f t="shared" si="614"/>
        <v>184693.1150442478</v>
      </c>
      <c r="AD2510" s="141">
        <v>0.15129999999999999</v>
      </c>
      <c r="AE2510" s="186">
        <f t="shared" si="615"/>
        <v>0</v>
      </c>
      <c r="AF2510" s="186" t="str">
        <f>IF(AND(COUNTIFS($J$18:J2510,J2510)=1,AE2510=1),1,"")</f>
        <v/>
      </c>
      <c r="AG2510" s="186" t="str">
        <f>IF(C2510="","",IF(AND(COUNTIFS($J$18:J2510,J2510)=1,C2510&lt;&gt;""),1,""))</f>
        <v/>
      </c>
      <c r="AH2510" s="186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214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41</v>
      </c>
      <c r="B2511" s="179">
        <v>2023</v>
      </c>
      <c r="C2511" s="179">
        <v>2</v>
      </c>
      <c r="D2511" s="39" t="str">
        <f t="shared" si="609"/>
        <v>Q4</v>
      </c>
      <c r="E2511" s="13" t="s">
        <v>42</v>
      </c>
      <c r="F2511" s="179">
        <v>2023</v>
      </c>
      <c r="G2511" s="179">
        <v>4</v>
      </c>
      <c r="H2511" s="191"/>
      <c r="I2511" s="39" t="str">
        <f t="shared" si="610"/>
        <v>Q1</v>
      </c>
      <c r="J2511" s="191" t="s">
        <v>2378</v>
      </c>
      <c r="K2511" s="191" t="s">
        <v>522</v>
      </c>
      <c r="L2511" s="17" t="s">
        <v>271</v>
      </c>
      <c r="M2511" s="13" t="s">
        <v>46</v>
      </c>
      <c r="N2511" s="13">
        <v>1</v>
      </c>
      <c r="O2511" s="13"/>
      <c r="P2511" s="39" t="str">
        <f t="shared" si="611"/>
        <v>MAIN UNIT</v>
      </c>
      <c r="Q2511" s="13" t="s">
        <v>47</v>
      </c>
      <c r="R2511" s="13" t="s">
        <v>48</v>
      </c>
      <c r="S2511" s="13" t="s">
        <v>36</v>
      </c>
      <c r="T2511" s="13" t="s">
        <v>64</v>
      </c>
      <c r="U2511" s="13" t="s">
        <v>65</v>
      </c>
      <c r="V2511" s="13" t="s">
        <v>288</v>
      </c>
      <c r="W2511" s="13" t="s">
        <v>50</v>
      </c>
      <c r="X2511" s="192">
        <v>1210000</v>
      </c>
      <c r="Y2511" s="196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85">
        <f t="shared" si="614"/>
        <v>184693.1150442478</v>
      </c>
      <c r="AD2511" s="141">
        <v>0.15129999999999999</v>
      </c>
      <c r="AE2511" s="186">
        <f t="shared" si="615"/>
        <v>0</v>
      </c>
      <c r="AF2511" s="186" t="str">
        <f>IF(AND(COUNTIFS($J$18:J2511,J2511)=1,AE2511=1),1,"")</f>
        <v/>
      </c>
      <c r="AG2511" s="186" t="str">
        <f>IF(C2511="","",IF(AND(COUNTIFS($J$18:J2511,J2511)=1,C2511&lt;&gt;""),1,""))</f>
        <v/>
      </c>
      <c r="AH2511" s="186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214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41</v>
      </c>
      <c r="B2512" s="179">
        <v>2023</v>
      </c>
      <c r="C2512" s="179">
        <v>2</v>
      </c>
      <c r="D2512" s="39" t="str">
        <f t="shared" si="609"/>
        <v>Q4</v>
      </c>
      <c r="E2512" s="13" t="s">
        <v>42</v>
      </c>
      <c r="F2512" s="179">
        <v>2023</v>
      </c>
      <c r="G2512" s="179">
        <v>4</v>
      </c>
      <c r="H2512" s="191"/>
      <c r="I2512" s="39" t="str">
        <f t="shared" si="610"/>
        <v>Q1</v>
      </c>
      <c r="J2512" s="191" t="s">
        <v>2378</v>
      </c>
      <c r="K2512" s="191" t="s">
        <v>522</v>
      </c>
      <c r="L2512" s="17" t="s">
        <v>271</v>
      </c>
      <c r="M2512" s="13" t="s">
        <v>46</v>
      </c>
      <c r="N2512" s="13">
        <v>1</v>
      </c>
      <c r="O2512" s="13"/>
      <c r="P2512" s="39" t="str">
        <f t="shared" si="611"/>
        <v>MAIN UNIT</v>
      </c>
      <c r="Q2512" s="13" t="s">
        <v>47</v>
      </c>
      <c r="R2512" s="13" t="s">
        <v>48</v>
      </c>
      <c r="S2512" s="13" t="s">
        <v>36</v>
      </c>
      <c r="T2512" s="13" t="s">
        <v>64</v>
      </c>
      <c r="U2512" s="13" t="s">
        <v>65</v>
      </c>
      <c r="V2512" s="13" t="s">
        <v>288</v>
      </c>
      <c r="W2512" s="13" t="s">
        <v>50</v>
      </c>
      <c r="X2512" s="192">
        <v>1210000</v>
      </c>
      <c r="Y2512" s="196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85">
        <f t="shared" si="614"/>
        <v>184693.1150442478</v>
      </c>
      <c r="AD2512" s="141">
        <v>0.15129999999999999</v>
      </c>
      <c r="AE2512" s="186">
        <f t="shared" si="615"/>
        <v>0</v>
      </c>
      <c r="AF2512" s="186" t="str">
        <f>IF(AND(COUNTIFS($J$18:J2512,J2512)=1,AE2512=1),1,"")</f>
        <v/>
      </c>
      <c r="AG2512" s="186" t="str">
        <f>IF(C2512="","",IF(AND(COUNTIFS($J$18:J2512,J2512)=1,C2512&lt;&gt;""),1,""))</f>
        <v/>
      </c>
      <c r="AH2512" s="186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214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41</v>
      </c>
      <c r="B2513" s="179">
        <v>2023</v>
      </c>
      <c r="C2513" s="179">
        <v>3</v>
      </c>
      <c r="D2513" s="39" t="str">
        <f t="shared" si="609"/>
        <v>Q4</v>
      </c>
      <c r="E2513" s="13" t="s">
        <v>42</v>
      </c>
      <c r="F2513" s="179">
        <v>2023</v>
      </c>
      <c r="G2513" s="179">
        <v>4</v>
      </c>
      <c r="H2513" s="191"/>
      <c r="I2513" s="39" t="str">
        <f t="shared" si="610"/>
        <v>Q1</v>
      </c>
      <c r="J2513" s="191" t="s">
        <v>2379</v>
      </c>
      <c r="K2513" s="191" t="s">
        <v>2079</v>
      </c>
      <c r="L2513" s="17" t="s">
        <v>54</v>
      </c>
      <c r="M2513" s="13" t="s">
        <v>46</v>
      </c>
      <c r="N2513" s="13">
        <v>1</v>
      </c>
      <c r="O2513" s="13"/>
      <c r="P2513" s="39" t="str">
        <f t="shared" si="611"/>
        <v>MAIN UNIT</v>
      </c>
      <c r="Q2513" s="13" t="s">
        <v>47</v>
      </c>
      <c r="R2513" s="13" t="s">
        <v>48</v>
      </c>
      <c r="S2513" s="13" t="s">
        <v>38</v>
      </c>
      <c r="T2513" s="13" t="s">
        <v>2080</v>
      </c>
      <c r="U2513" s="13" t="s">
        <v>136</v>
      </c>
      <c r="V2513" s="13" t="s">
        <v>877</v>
      </c>
      <c r="W2513" s="13" t="s">
        <v>50</v>
      </c>
      <c r="X2513" s="192">
        <v>750000</v>
      </c>
      <c r="Y2513" s="196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85">
        <f t="shared" si="614"/>
        <v>93217.699115044263</v>
      </c>
      <c r="AD2513" s="141">
        <v>0.1232</v>
      </c>
      <c r="AE2513" s="186">
        <f t="shared" si="615"/>
        <v>0</v>
      </c>
      <c r="AF2513" s="186" t="str">
        <f>IF(AND(COUNTIFS($J$18:J2513,J2513)=1,AE2513=1),1,"")</f>
        <v/>
      </c>
      <c r="AG2513" s="186">
        <f>IF(C2513="","",IF(AND(COUNTIFS($J$18:J2513,J2513)=1,C2513&lt;&gt;""),1,""))</f>
        <v>1</v>
      </c>
      <c r="AH2513" s="186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214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41</v>
      </c>
      <c r="B2514" s="179">
        <v>2023</v>
      </c>
      <c r="C2514" s="179">
        <v>3</v>
      </c>
      <c r="D2514" s="39" t="str">
        <f t="shared" si="609"/>
        <v>Q4</v>
      </c>
      <c r="E2514" s="13" t="s">
        <v>42</v>
      </c>
      <c r="F2514" s="179">
        <v>2023</v>
      </c>
      <c r="G2514" s="179">
        <v>4</v>
      </c>
      <c r="H2514" s="191"/>
      <c r="I2514" s="39" t="str">
        <f t="shared" si="610"/>
        <v>Q1</v>
      </c>
      <c r="J2514" s="191" t="s">
        <v>2380</v>
      </c>
      <c r="K2514" s="191" t="s">
        <v>2381</v>
      </c>
      <c r="L2514" s="17" t="s">
        <v>78</v>
      </c>
      <c r="M2514" s="13" t="s">
        <v>46</v>
      </c>
      <c r="N2514" s="13">
        <v>1</v>
      </c>
      <c r="O2514" s="13"/>
      <c r="P2514" s="39" t="str">
        <f t="shared" si="611"/>
        <v>MAIN UNIT</v>
      </c>
      <c r="Q2514" s="13" t="s">
        <v>55</v>
      </c>
      <c r="R2514" s="13" t="s">
        <v>48</v>
      </c>
      <c r="S2514" s="13" t="s">
        <v>36</v>
      </c>
      <c r="T2514" s="13" t="s">
        <v>64</v>
      </c>
      <c r="U2514" s="13" t="s">
        <v>65</v>
      </c>
      <c r="V2514" s="13" t="s">
        <v>2382</v>
      </c>
      <c r="W2514" s="13" t="s">
        <v>50</v>
      </c>
      <c r="X2514" s="192">
        <v>1160000</v>
      </c>
      <c r="Y2514" s="196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85">
        <f t="shared" si="614"/>
        <v>137623.22123893804</v>
      </c>
      <c r="AD2514" s="141">
        <v>0.1176</v>
      </c>
      <c r="AE2514" s="186">
        <f t="shared" si="615"/>
        <v>1</v>
      </c>
      <c r="AF2514" s="186">
        <f>IF(AND(COUNTIFS($J$18:J2514,J2514)=1,AE2514=1),1,"")</f>
        <v>1</v>
      </c>
      <c r="AG2514" s="186">
        <f>IF(C2514="","",IF(AND(COUNTIFS($J$18:J2514,J2514)=1,C2514&lt;&gt;""),1,""))</f>
        <v>1</v>
      </c>
      <c r="AH2514" s="186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214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41</v>
      </c>
      <c r="B2515" s="179">
        <v>2023</v>
      </c>
      <c r="C2515" s="179">
        <v>3</v>
      </c>
      <c r="D2515" s="39" t="str">
        <f t="shared" si="609"/>
        <v>Q4</v>
      </c>
      <c r="E2515" s="13" t="s">
        <v>42</v>
      </c>
      <c r="F2515" s="179">
        <v>2023</v>
      </c>
      <c r="G2515" s="179">
        <v>4</v>
      </c>
      <c r="H2515" s="191"/>
      <c r="I2515" s="39" t="str">
        <f t="shared" si="610"/>
        <v>Q1</v>
      </c>
      <c r="J2515" s="191" t="s">
        <v>2380</v>
      </c>
      <c r="K2515" s="191" t="s">
        <v>2381</v>
      </c>
      <c r="L2515" s="17" t="s">
        <v>54</v>
      </c>
      <c r="M2515" s="13" t="s">
        <v>46</v>
      </c>
      <c r="N2515" s="13">
        <v>1</v>
      </c>
      <c r="O2515" s="13"/>
      <c r="P2515" s="39" t="str">
        <f t="shared" si="611"/>
        <v>MAIN UNIT</v>
      </c>
      <c r="Q2515" s="13" t="s">
        <v>55</v>
      </c>
      <c r="R2515" s="13" t="s">
        <v>48</v>
      </c>
      <c r="S2515" s="13" t="s">
        <v>36</v>
      </c>
      <c r="T2515" s="13" t="s">
        <v>64</v>
      </c>
      <c r="U2515" s="13" t="s">
        <v>65</v>
      </c>
      <c r="V2515" s="13" t="s">
        <v>2382</v>
      </c>
      <c r="W2515" s="13" t="s">
        <v>50</v>
      </c>
      <c r="X2515" s="192">
        <v>600000</v>
      </c>
      <c r="Y2515" s="196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85">
        <f t="shared" si="614"/>
        <v>71184.424778761066</v>
      </c>
      <c r="AD2515" s="141">
        <v>0.1176</v>
      </c>
      <c r="AE2515" s="186">
        <f t="shared" si="615"/>
        <v>1</v>
      </c>
      <c r="AF2515" s="186" t="str">
        <f>IF(AND(COUNTIFS($J$18:J2515,J2515)=1,AE2515=1),1,"")</f>
        <v/>
      </c>
      <c r="AG2515" s="186" t="str">
        <f>IF(C2515="","",IF(AND(COUNTIFS($J$18:J2515,J2515)=1,C2515&lt;&gt;""),1,""))</f>
        <v/>
      </c>
      <c r="AH2515" s="186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214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41</v>
      </c>
      <c r="B2516" s="179">
        <v>2023</v>
      </c>
      <c r="C2516" s="179">
        <v>3</v>
      </c>
      <c r="D2516" s="39" t="str">
        <f t="shared" si="609"/>
        <v>Q4</v>
      </c>
      <c r="E2516" s="13" t="s">
        <v>42</v>
      </c>
      <c r="F2516" s="179">
        <v>2023</v>
      </c>
      <c r="G2516" s="179">
        <v>4</v>
      </c>
      <c r="H2516" s="191"/>
      <c r="I2516" s="39" t="str">
        <f t="shared" si="610"/>
        <v>Q1</v>
      </c>
      <c r="J2516" s="191" t="s">
        <v>2383</v>
      </c>
      <c r="K2516" s="191" t="s">
        <v>2082</v>
      </c>
      <c r="L2516" s="17" t="s">
        <v>78</v>
      </c>
      <c r="M2516" s="13" t="s">
        <v>46</v>
      </c>
      <c r="N2516" s="13">
        <v>1</v>
      </c>
      <c r="O2516" s="13"/>
      <c r="P2516" s="39" t="str">
        <f t="shared" si="611"/>
        <v>MAIN UNIT</v>
      </c>
      <c r="Q2516" s="13" t="s">
        <v>47</v>
      </c>
      <c r="R2516" s="13" t="s">
        <v>48</v>
      </c>
      <c r="S2516" s="13" t="s">
        <v>38</v>
      </c>
      <c r="T2516" s="13" t="s">
        <v>324</v>
      </c>
      <c r="U2516" s="13" t="s">
        <v>136</v>
      </c>
      <c r="V2516" s="13" t="s">
        <v>877</v>
      </c>
      <c r="W2516" s="13" t="s">
        <v>50</v>
      </c>
      <c r="X2516" s="192">
        <v>713000</v>
      </c>
      <c r="Y2516" s="196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85">
        <f t="shared" si="614"/>
        <v>59199.191150442479</v>
      </c>
      <c r="AD2516" s="141">
        <v>8.2299999999999998E-2</v>
      </c>
      <c r="AE2516" s="186">
        <f t="shared" si="615"/>
        <v>0</v>
      </c>
      <c r="AF2516" s="186" t="str">
        <f>IF(AND(COUNTIFS($J$18:J2516,J2516)=1,AE2516=1),1,"")</f>
        <v/>
      </c>
      <c r="AG2516" s="186">
        <f>IF(C2516="","",IF(AND(COUNTIFS($J$18:J2516,J2516)=1,C2516&lt;&gt;""),1,""))</f>
        <v>1</v>
      </c>
      <c r="AH2516" s="186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214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6.4">
      <c r="A2517" s="13" t="s">
        <v>41</v>
      </c>
      <c r="B2517" s="179">
        <v>2023</v>
      </c>
      <c r="C2517" s="179">
        <v>3</v>
      </c>
      <c r="D2517" s="39" t="str">
        <f t="shared" si="609"/>
        <v>Q4</v>
      </c>
      <c r="E2517" s="13" t="s">
        <v>42</v>
      </c>
      <c r="F2517" s="179">
        <v>2023</v>
      </c>
      <c r="G2517" s="179">
        <v>4</v>
      </c>
      <c r="H2517" s="191"/>
      <c r="I2517" s="39" t="str">
        <f t="shared" si="610"/>
        <v>Q1</v>
      </c>
      <c r="J2517" s="191" t="s">
        <v>2384</v>
      </c>
      <c r="K2517" s="191" t="s">
        <v>2385</v>
      </c>
      <c r="L2517" s="17" t="s">
        <v>479</v>
      </c>
      <c r="M2517" s="13" t="s">
        <v>46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47</v>
      </c>
      <c r="R2517" s="13" t="s">
        <v>48</v>
      </c>
      <c r="S2517" s="13" t="s">
        <v>39</v>
      </c>
      <c r="T2517" s="13" t="s">
        <v>255</v>
      </c>
      <c r="U2517" s="13" t="s">
        <v>162</v>
      </c>
      <c r="V2517" s="13" t="s">
        <v>163</v>
      </c>
      <c r="W2517" s="13" t="s">
        <v>50</v>
      </c>
      <c r="X2517" s="192">
        <v>3184.654</v>
      </c>
      <c r="Y2517" s="196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85">
        <f t="shared" si="614"/>
        <v>34524.180173532746</v>
      </c>
      <c r="AD2517" s="141">
        <v>9.0300000000000005E-2</v>
      </c>
      <c r="AE2517" s="186">
        <f t="shared" si="615"/>
        <v>0</v>
      </c>
      <c r="AF2517" s="186" t="str">
        <f>IF(AND(COUNTIFS($J$18:J2517,J2517)=1,AE2517=1),1,"")</f>
        <v/>
      </c>
      <c r="AG2517" s="186">
        <f>IF(C2517="","",IF(AND(COUNTIFS($J$18:J2517,J2517)=1,C2517&lt;&gt;""),1,""))</f>
        <v>1</v>
      </c>
      <c r="AH2517" s="186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214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41</v>
      </c>
      <c r="B2518" s="179">
        <v>2023</v>
      </c>
      <c r="C2518" s="179">
        <v>3</v>
      </c>
      <c r="D2518" s="39" t="str">
        <f t="shared" si="609"/>
        <v>Q4</v>
      </c>
      <c r="E2518" s="13" t="s">
        <v>42</v>
      </c>
      <c r="F2518" s="179">
        <v>2023</v>
      </c>
      <c r="G2518" s="179">
        <v>4</v>
      </c>
      <c r="H2518" s="191"/>
      <c r="I2518" s="39" t="str">
        <f t="shared" si="610"/>
        <v>Q1</v>
      </c>
      <c r="J2518" s="191" t="s">
        <v>2386</v>
      </c>
      <c r="K2518" s="191" t="s">
        <v>2387</v>
      </c>
      <c r="L2518" s="17" t="s">
        <v>54</v>
      </c>
      <c r="M2518" s="13" t="s">
        <v>46</v>
      </c>
      <c r="N2518" s="13">
        <v>1</v>
      </c>
      <c r="O2518" s="13"/>
      <c r="P2518" s="39" t="str">
        <f t="shared" si="611"/>
        <v>MAIN UNIT</v>
      </c>
      <c r="Q2518" s="13" t="s">
        <v>55</v>
      </c>
      <c r="R2518" s="13" t="s">
        <v>48</v>
      </c>
      <c r="S2518" s="13" t="s">
        <v>36</v>
      </c>
      <c r="T2518" s="13" t="s">
        <v>64</v>
      </c>
      <c r="U2518" s="13" t="s">
        <v>65</v>
      </c>
      <c r="V2518" s="13" t="s">
        <v>163</v>
      </c>
      <c r="W2518" s="13" t="s">
        <v>50</v>
      </c>
      <c r="X2518" s="192">
        <v>465000</v>
      </c>
      <c r="Y2518" s="196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85">
        <f t="shared" si="614"/>
        <v>60328.194690265482</v>
      </c>
      <c r="AD2518" s="141">
        <v>0.12859999999999999</v>
      </c>
      <c r="AE2518" s="186">
        <f t="shared" si="615"/>
        <v>1</v>
      </c>
      <c r="AF2518" s="186">
        <f>IF(AND(COUNTIFS($J$18:J2518,J2518)=1,AE2518=1),1,"")</f>
        <v>1</v>
      </c>
      <c r="AG2518" s="186">
        <f>IF(C2518="","",IF(AND(COUNTIFS($J$18:J2518,J2518)=1,C2518&lt;&gt;""),1,""))</f>
        <v>1</v>
      </c>
      <c r="AH2518" s="186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214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41</v>
      </c>
      <c r="B2519" s="179">
        <v>2023</v>
      </c>
      <c r="C2519" s="179">
        <v>3</v>
      </c>
      <c r="D2519" s="39" t="str">
        <f t="shared" si="609"/>
        <v>Q4</v>
      </c>
      <c r="E2519" s="13" t="s">
        <v>42</v>
      </c>
      <c r="F2519" s="179">
        <v>2023</v>
      </c>
      <c r="G2519" s="179">
        <v>4</v>
      </c>
      <c r="H2519" s="191"/>
      <c r="I2519" s="39" t="str">
        <f t="shared" si="610"/>
        <v>Q1</v>
      </c>
      <c r="J2519" s="191" t="s">
        <v>2386</v>
      </c>
      <c r="K2519" s="191" t="s">
        <v>2387</v>
      </c>
      <c r="L2519" s="17" t="s">
        <v>78</v>
      </c>
      <c r="M2519" s="13" t="s">
        <v>46</v>
      </c>
      <c r="N2519" s="13">
        <v>1</v>
      </c>
      <c r="O2519" s="13"/>
      <c r="P2519" s="39" t="str">
        <f t="shared" si="611"/>
        <v>MAIN UNIT</v>
      </c>
      <c r="Q2519" s="13" t="s">
        <v>55</v>
      </c>
      <c r="R2519" s="13" t="s">
        <v>48</v>
      </c>
      <c r="S2519" s="13" t="s">
        <v>36</v>
      </c>
      <c r="T2519" s="13" t="s">
        <v>64</v>
      </c>
      <c r="U2519" s="13" t="s">
        <v>65</v>
      </c>
      <c r="V2519" s="13" t="s">
        <v>163</v>
      </c>
      <c r="W2519" s="13" t="s">
        <v>50</v>
      </c>
      <c r="X2519" s="192">
        <v>800000</v>
      </c>
      <c r="Y2519" s="196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85">
        <f t="shared" si="614"/>
        <v>103790.4424778761</v>
      </c>
      <c r="AD2519" s="141">
        <v>0.12859999999999999</v>
      </c>
      <c r="AE2519" s="186">
        <f t="shared" si="615"/>
        <v>1</v>
      </c>
      <c r="AF2519" s="186" t="str">
        <f>IF(AND(COUNTIFS($J$18:J2519,J2519)=1,AE2519=1),1,"")</f>
        <v/>
      </c>
      <c r="AG2519" s="186" t="str">
        <f>IF(C2519="","",IF(AND(COUNTIFS($J$18:J2519,J2519)=1,C2519&lt;&gt;""),1,""))</f>
        <v/>
      </c>
      <c r="AH2519" s="186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214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41</v>
      </c>
      <c r="B2520" s="179">
        <v>2023</v>
      </c>
      <c r="C2520" s="179">
        <v>3</v>
      </c>
      <c r="D2520" s="39" t="str">
        <f t="shared" si="609"/>
        <v>Q4</v>
      </c>
      <c r="E2520" s="13" t="s">
        <v>42</v>
      </c>
      <c r="F2520" s="179">
        <v>2023</v>
      </c>
      <c r="G2520" s="179">
        <v>4</v>
      </c>
      <c r="H2520" s="191"/>
      <c r="I2520" s="39" t="str">
        <f t="shared" si="610"/>
        <v>Q1</v>
      </c>
      <c r="J2520" s="191" t="s">
        <v>2388</v>
      </c>
      <c r="K2520" s="191" t="s">
        <v>2389</v>
      </c>
      <c r="L2520" s="17" t="s">
        <v>78</v>
      </c>
      <c r="M2520" s="13" t="s">
        <v>46</v>
      </c>
      <c r="N2520" s="13">
        <v>1</v>
      </c>
      <c r="O2520" s="13"/>
      <c r="P2520" s="39" t="str">
        <f t="shared" si="611"/>
        <v>MAIN UNIT</v>
      </c>
      <c r="Q2520" s="13" t="s">
        <v>55</v>
      </c>
      <c r="R2520" s="13" t="s">
        <v>48</v>
      </c>
      <c r="S2520" s="13" t="s">
        <v>37</v>
      </c>
      <c r="T2520" s="13" t="s">
        <v>74</v>
      </c>
      <c r="U2520" s="13" t="s">
        <v>57</v>
      </c>
      <c r="V2520" s="13" t="s">
        <v>80</v>
      </c>
      <c r="W2520" s="13" t="s">
        <v>50</v>
      </c>
      <c r="X2520" s="192">
        <v>650000</v>
      </c>
      <c r="Y2520" s="196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85">
        <f t="shared" si="614"/>
        <v>84592.035398230088</v>
      </c>
      <c r="AD2520" s="141">
        <v>0.129</v>
      </c>
      <c r="AE2520" s="186">
        <f t="shared" si="615"/>
        <v>1</v>
      </c>
      <c r="AF2520" s="186">
        <f>IF(AND(COUNTIFS($J$18:J2520,J2520)=1,AE2520=1),1,"")</f>
        <v>1</v>
      </c>
      <c r="AG2520" s="186">
        <f>IF(C2520="","",IF(AND(COUNTIFS($J$18:J2520,J2520)=1,C2520&lt;&gt;""),1,""))</f>
        <v>1</v>
      </c>
      <c r="AH2520" s="186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214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42</v>
      </c>
      <c r="B2521" s="179">
        <v>2023</v>
      </c>
      <c r="C2521" s="179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42</v>
      </c>
      <c r="F2521" s="179">
        <v>2023</v>
      </c>
      <c r="G2521" s="179">
        <v>4</v>
      </c>
      <c r="H2521" s="191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1" t="s">
        <v>2390</v>
      </c>
      <c r="K2521" s="191" t="s">
        <v>2391</v>
      </c>
      <c r="L2521" s="17" t="s">
        <v>78</v>
      </c>
      <c r="M2521" s="13" t="s">
        <v>46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55</v>
      </c>
      <c r="R2521" s="13" t="s">
        <v>48</v>
      </c>
      <c r="S2521" s="13" t="s">
        <v>36</v>
      </c>
      <c r="T2521" s="13" t="s">
        <v>64</v>
      </c>
      <c r="U2521" s="13" t="s">
        <v>65</v>
      </c>
      <c r="V2521" s="13" t="s">
        <v>1925</v>
      </c>
      <c r="W2521" s="13" t="s">
        <v>50</v>
      </c>
      <c r="X2521" s="192">
        <v>822900</v>
      </c>
      <c r="Y2521" s="196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85">
        <f t="shared" ref="AC2521:AC2584" si="630">IF(R2521&lt;&gt;"",AB2521*AD2521,"")</f>
        <v>88663.469734513274</v>
      </c>
      <c r="AD2521" s="141">
        <v>0.10680000000000001</v>
      </c>
      <c r="AE2521" s="186">
        <f t="shared" ref="AE2521:AE2584" si="631">IF(Q2521="","",IF(Q2521="Yes",1,0))</f>
        <v>1</v>
      </c>
      <c r="AF2521" s="186">
        <f>IF(AND(COUNTIFS($J$18:J2521,J2521)=1,AE2521=1),1,"")</f>
        <v>1</v>
      </c>
      <c r="AG2521" s="186">
        <f>IF(C2521="","",IF(AND(COUNTIFS($J$18:J2521,J2521)=1,C2521&lt;&gt;""),1,""))</f>
        <v>1</v>
      </c>
      <c r="AH2521" s="186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214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42</v>
      </c>
      <c r="B2522" s="179">
        <v>2023</v>
      </c>
      <c r="C2522" s="179">
        <v>4</v>
      </c>
      <c r="D2522" s="39" t="str">
        <f t="shared" si="625"/>
        <v>Q1</v>
      </c>
      <c r="E2522" s="13" t="s">
        <v>42</v>
      </c>
      <c r="F2522" s="179">
        <v>2023</v>
      </c>
      <c r="G2522" s="179">
        <v>4</v>
      </c>
      <c r="H2522" s="191"/>
      <c r="I2522" s="39" t="str">
        <f t="shared" si="626"/>
        <v>Q1</v>
      </c>
      <c r="J2522" s="191" t="s">
        <v>2390</v>
      </c>
      <c r="K2522" s="191" t="s">
        <v>2391</v>
      </c>
      <c r="L2522" s="17" t="s">
        <v>78</v>
      </c>
      <c r="M2522" s="13" t="s">
        <v>46</v>
      </c>
      <c r="N2522" s="13">
        <v>1</v>
      </c>
      <c r="O2522" s="13"/>
      <c r="P2522" s="39" t="str">
        <f t="shared" si="627"/>
        <v>MAIN UNIT</v>
      </c>
      <c r="Q2522" s="13" t="s">
        <v>55</v>
      </c>
      <c r="R2522" s="13" t="s">
        <v>48</v>
      </c>
      <c r="S2522" s="13" t="s">
        <v>36</v>
      </c>
      <c r="T2522" s="13" t="s">
        <v>64</v>
      </c>
      <c r="U2522" s="13" t="s">
        <v>65</v>
      </c>
      <c r="V2522" s="13" t="s">
        <v>1925</v>
      </c>
      <c r="W2522" s="13" t="s">
        <v>50</v>
      </c>
      <c r="X2522" s="192">
        <v>822900</v>
      </c>
      <c r="Y2522" s="196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85">
        <f t="shared" si="630"/>
        <v>88663.469734513274</v>
      </c>
      <c r="AD2522" s="141">
        <v>0.10680000000000001</v>
      </c>
      <c r="AE2522" s="186">
        <f t="shared" si="631"/>
        <v>1</v>
      </c>
      <c r="AF2522" s="186" t="str">
        <f>IF(AND(COUNTIFS($J$18:J2522,J2522)=1,AE2522=1),1,"")</f>
        <v/>
      </c>
      <c r="AG2522" s="186" t="str">
        <f>IF(C2522="","",IF(AND(COUNTIFS($J$18:J2522,J2522)=1,C2522&lt;&gt;""),1,""))</f>
        <v/>
      </c>
      <c r="AH2522" s="186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214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42</v>
      </c>
      <c r="B2523" s="179">
        <v>2023</v>
      </c>
      <c r="C2523" s="179">
        <v>4</v>
      </c>
      <c r="D2523" s="39" t="str">
        <f t="shared" si="625"/>
        <v>Q1</v>
      </c>
      <c r="E2523" s="13" t="s">
        <v>42</v>
      </c>
      <c r="F2523" s="179">
        <v>2023</v>
      </c>
      <c r="G2523" s="179">
        <v>4</v>
      </c>
      <c r="H2523" s="191"/>
      <c r="I2523" s="39" t="str">
        <f t="shared" si="626"/>
        <v>Q1</v>
      </c>
      <c r="J2523" s="191" t="s">
        <v>2390</v>
      </c>
      <c r="K2523" s="191" t="s">
        <v>2391</v>
      </c>
      <c r="L2523" s="17" t="s">
        <v>54</v>
      </c>
      <c r="M2523" s="13" t="s">
        <v>46</v>
      </c>
      <c r="N2523" s="13">
        <v>1</v>
      </c>
      <c r="O2523" s="13"/>
      <c r="P2523" s="39" t="str">
        <f t="shared" si="627"/>
        <v>MAIN UNIT</v>
      </c>
      <c r="Q2523" s="13" t="s">
        <v>55</v>
      </c>
      <c r="R2523" s="13" t="s">
        <v>48</v>
      </c>
      <c r="S2523" s="13" t="s">
        <v>36</v>
      </c>
      <c r="T2523" s="13" t="s">
        <v>64</v>
      </c>
      <c r="U2523" s="13" t="s">
        <v>65</v>
      </c>
      <c r="V2523" s="13" t="s">
        <v>1925</v>
      </c>
      <c r="W2523" s="13" t="s">
        <v>50</v>
      </c>
      <c r="X2523" s="192">
        <v>601000</v>
      </c>
      <c r="Y2523" s="196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85">
        <f t="shared" si="630"/>
        <v>64754.82477876106</v>
      </c>
      <c r="AD2523" s="141">
        <v>0.10680000000000001</v>
      </c>
      <c r="AE2523" s="186">
        <f t="shared" si="631"/>
        <v>1</v>
      </c>
      <c r="AF2523" s="186" t="str">
        <f>IF(AND(COUNTIFS($J$18:J2523,J2523)=1,AE2523=1),1,"")</f>
        <v/>
      </c>
      <c r="AG2523" s="186" t="str">
        <f>IF(C2523="","",IF(AND(COUNTIFS($J$18:J2523,J2523)=1,C2523&lt;&gt;""),1,""))</f>
        <v/>
      </c>
      <c r="AH2523" s="186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214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42</v>
      </c>
      <c r="B2524" s="179">
        <v>2023</v>
      </c>
      <c r="C2524" s="179">
        <v>4</v>
      </c>
      <c r="D2524" s="39" t="str">
        <f t="shared" si="625"/>
        <v>Q1</v>
      </c>
      <c r="E2524" s="13" t="s">
        <v>42</v>
      </c>
      <c r="F2524" s="179">
        <v>2023</v>
      </c>
      <c r="G2524" s="179">
        <v>4</v>
      </c>
      <c r="H2524" s="191"/>
      <c r="I2524" s="39" t="str">
        <f t="shared" si="626"/>
        <v>Q1</v>
      </c>
      <c r="J2524" s="191" t="s">
        <v>2390</v>
      </c>
      <c r="K2524" s="191" t="s">
        <v>2391</v>
      </c>
      <c r="L2524" s="17" t="s">
        <v>54</v>
      </c>
      <c r="M2524" s="13" t="s">
        <v>46</v>
      </c>
      <c r="N2524" s="13">
        <v>1</v>
      </c>
      <c r="O2524" s="13"/>
      <c r="P2524" s="39" t="str">
        <f t="shared" si="627"/>
        <v>MAIN UNIT</v>
      </c>
      <c r="Q2524" s="13" t="s">
        <v>55</v>
      </c>
      <c r="R2524" s="13" t="s">
        <v>48</v>
      </c>
      <c r="S2524" s="13" t="s">
        <v>36</v>
      </c>
      <c r="T2524" s="13" t="s">
        <v>64</v>
      </c>
      <c r="U2524" s="13" t="s">
        <v>65</v>
      </c>
      <c r="V2524" s="13" t="s">
        <v>1925</v>
      </c>
      <c r="W2524" s="13" t="s">
        <v>50</v>
      </c>
      <c r="X2524" s="192">
        <v>601000</v>
      </c>
      <c r="Y2524" s="196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85">
        <f t="shared" si="630"/>
        <v>64754.82477876106</v>
      </c>
      <c r="AD2524" s="141">
        <v>0.10680000000000001</v>
      </c>
      <c r="AE2524" s="186">
        <f t="shared" si="631"/>
        <v>1</v>
      </c>
      <c r="AF2524" s="186" t="str">
        <f>IF(AND(COUNTIFS($J$18:J2524,J2524)=1,AE2524=1),1,"")</f>
        <v/>
      </c>
      <c r="AG2524" s="186" t="str">
        <f>IF(C2524="","",IF(AND(COUNTIFS($J$18:J2524,J2524)=1,C2524&lt;&gt;""),1,""))</f>
        <v/>
      </c>
      <c r="AH2524" s="186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214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42</v>
      </c>
      <c r="B2525" s="179">
        <v>2023</v>
      </c>
      <c r="C2525" s="179">
        <v>4</v>
      </c>
      <c r="D2525" s="39" t="str">
        <f t="shared" si="625"/>
        <v>Q1</v>
      </c>
      <c r="E2525" s="13" t="s">
        <v>42</v>
      </c>
      <c r="F2525" s="179">
        <v>2023</v>
      </c>
      <c r="G2525" s="179">
        <v>4</v>
      </c>
      <c r="H2525" s="191"/>
      <c r="I2525" s="39" t="str">
        <f t="shared" si="626"/>
        <v>Q1</v>
      </c>
      <c r="J2525" s="191" t="s">
        <v>2392</v>
      </c>
      <c r="K2525" s="191" t="s">
        <v>2393</v>
      </c>
      <c r="L2525" s="17" t="s">
        <v>78</v>
      </c>
      <c r="M2525" s="13" t="s">
        <v>46</v>
      </c>
      <c r="N2525" s="13">
        <v>1</v>
      </c>
      <c r="O2525" s="13"/>
      <c r="P2525" s="39" t="str">
        <f t="shared" si="627"/>
        <v>MAIN UNIT</v>
      </c>
      <c r="Q2525" s="13" t="s">
        <v>55</v>
      </c>
      <c r="R2525" s="13" t="s">
        <v>48</v>
      </c>
      <c r="S2525" s="13" t="s">
        <v>39</v>
      </c>
      <c r="T2525" s="13" t="s">
        <v>64</v>
      </c>
      <c r="U2525" s="13" t="s">
        <v>162</v>
      </c>
      <c r="V2525" s="13" t="s">
        <v>163</v>
      </c>
      <c r="W2525" s="13" t="s">
        <v>50</v>
      </c>
      <c r="X2525" s="192">
        <v>800000</v>
      </c>
      <c r="Y2525" s="196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85">
        <f t="shared" si="630"/>
        <v>86599.646017699124</v>
      </c>
      <c r="AD2525" s="141">
        <v>0.10730000000000001</v>
      </c>
      <c r="AE2525" s="186">
        <f t="shared" si="631"/>
        <v>1</v>
      </c>
      <c r="AF2525" s="186">
        <f>IF(AND(COUNTIFS($J$18:J2525,J2525)=1,AE2525=1),1,"")</f>
        <v>1</v>
      </c>
      <c r="AG2525" s="186">
        <f>IF(C2525="","",IF(AND(COUNTIFS($J$18:J2525,J2525)=1,C2525&lt;&gt;""),1,""))</f>
        <v>1</v>
      </c>
      <c r="AH2525" s="186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214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42</v>
      </c>
      <c r="B2526" s="179">
        <v>2023</v>
      </c>
      <c r="C2526" s="179">
        <v>4</v>
      </c>
      <c r="D2526" s="39" t="str">
        <f t="shared" si="625"/>
        <v>Q1</v>
      </c>
      <c r="E2526" s="13" t="s">
        <v>42</v>
      </c>
      <c r="F2526" s="179">
        <v>2023</v>
      </c>
      <c r="G2526" s="179">
        <v>4</v>
      </c>
      <c r="H2526" s="191"/>
      <c r="I2526" s="39" t="str">
        <f t="shared" si="626"/>
        <v>Q1</v>
      </c>
      <c r="J2526" s="191" t="s">
        <v>2392</v>
      </c>
      <c r="K2526" s="191" t="s">
        <v>2393</v>
      </c>
      <c r="L2526" s="17" t="s">
        <v>54</v>
      </c>
      <c r="M2526" s="13" t="s">
        <v>46</v>
      </c>
      <c r="N2526" s="13">
        <v>1</v>
      </c>
      <c r="O2526" s="13"/>
      <c r="P2526" s="39" t="str">
        <f t="shared" si="627"/>
        <v>MAIN UNIT</v>
      </c>
      <c r="Q2526" s="13" t="s">
        <v>55</v>
      </c>
      <c r="R2526" s="13" t="s">
        <v>48</v>
      </c>
      <c r="S2526" s="13" t="s">
        <v>39</v>
      </c>
      <c r="T2526" s="13" t="s">
        <v>64</v>
      </c>
      <c r="U2526" s="13" t="s">
        <v>162</v>
      </c>
      <c r="V2526" s="13" t="s">
        <v>163</v>
      </c>
      <c r="W2526" s="13" t="s">
        <v>50</v>
      </c>
      <c r="X2526" s="192">
        <v>442500</v>
      </c>
      <c r="Y2526" s="196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85">
        <f t="shared" si="630"/>
        <v>47900.429203539832</v>
      </c>
      <c r="AD2526" s="141">
        <v>0.10730000000000001</v>
      </c>
      <c r="AE2526" s="186">
        <f t="shared" si="631"/>
        <v>1</v>
      </c>
      <c r="AF2526" s="186" t="str">
        <f>IF(AND(COUNTIFS($J$18:J2526,J2526)=1,AE2526=1),1,"")</f>
        <v/>
      </c>
      <c r="AG2526" s="186" t="str">
        <f>IF(C2526="","",IF(AND(COUNTIFS($J$18:J2526,J2526)=1,C2526&lt;&gt;""),1,""))</f>
        <v/>
      </c>
      <c r="AH2526" s="186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214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42</v>
      </c>
      <c r="B2527" s="179">
        <v>2023</v>
      </c>
      <c r="C2527" s="179">
        <v>4</v>
      </c>
      <c r="D2527" s="39" t="str">
        <f t="shared" si="625"/>
        <v>Q1</v>
      </c>
      <c r="E2527" s="13" t="s">
        <v>42</v>
      </c>
      <c r="F2527" s="179">
        <v>2023</v>
      </c>
      <c r="G2527" s="179">
        <v>4</v>
      </c>
      <c r="H2527" s="191"/>
      <c r="I2527" s="39" t="str">
        <f t="shared" si="626"/>
        <v>Q1</v>
      </c>
      <c r="J2527" s="191" t="s">
        <v>2392</v>
      </c>
      <c r="K2527" s="191" t="s">
        <v>2393</v>
      </c>
      <c r="L2527" s="17" t="s">
        <v>54</v>
      </c>
      <c r="M2527" s="13" t="s">
        <v>46</v>
      </c>
      <c r="N2527" s="13">
        <v>1</v>
      </c>
      <c r="O2527" s="13"/>
      <c r="P2527" s="39" t="str">
        <f t="shared" si="627"/>
        <v>MAIN UNIT</v>
      </c>
      <c r="Q2527" s="13" t="s">
        <v>55</v>
      </c>
      <c r="R2527" s="13" t="s">
        <v>48</v>
      </c>
      <c r="S2527" s="13" t="s">
        <v>39</v>
      </c>
      <c r="T2527" s="13" t="s">
        <v>64</v>
      </c>
      <c r="U2527" s="13" t="s">
        <v>162</v>
      </c>
      <c r="V2527" s="13" t="s">
        <v>163</v>
      </c>
      <c r="W2527" s="13" t="s">
        <v>50</v>
      </c>
      <c r="X2527" s="192">
        <v>442500</v>
      </c>
      <c r="Y2527" s="196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85">
        <f t="shared" si="630"/>
        <v>47900.429203539832</v>
      </c>
      <c r="AD2527" s="141">
        <v>0.10730000000000001</v>
      </c>
      <c r="AE2527" s="186">
        <f t="shared" si="631"/>
        <v>1</v>
      </c>
      <c r="AF2527" s="186" t="str">
        <f>IF(AND(COUNTIFS($J$18:J2527,J2527)=1,AE2527=1),1,"")</f>
        <v/>
      </c>
      <c r="AG2527" s="186" t="str">
        <f>IF(C2527="","",IF(AND(COUNTIFS($J$18:J2527,J2527)=1,C2527&lt;&gt;""),1,""))</f>
        <v/>
      </c>
      <c r="AH2527" s="186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214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42</v>
      </c>
      <c r="B2528" s="179">
        <v>2023</v>
      </c>
      <c r="C2528" s="179">
        <v>4</v>
      </c>
      <c r="D2528" s="39" t="str">
        <f t="shared" si="625"/>
        <v>Q1</v>
      </c>
      <c r="E2528" s="13" t="s">
        <v>42</v>
      </c>
      <c r="F2528" s="179">
        <v>2023</v>
      </c>
      <c r="G2528" s="179">
        <v>4</v>
      </c>
      <c r="H2528" s="191"/>
      <c r="I2528" s="39" t="str">
        <f t="shared" si="626"/>
        <v>Q1</v>
      </c>
      <c r="J2528" s="191" t="s">
        <v>2394</v>
      </c>
      <c r="K2528" s="191" t="s">
        <v>2395</v>
      </c>
      <c r="L2528" s="17" t="s">
        <v>78</v>
      </c>
      <c r="M2528" s="13" t="s">
        <v>46</v>
      </c>
      <c r="N2528" s="13">
        <v>1</v>
      </c>
      <c r="O2528" s="13"/>
      <c r="P2528" s="39" t="str">
        <f t="shared" si="627"/>
        <v>MAIN UNIT</v>
      </c>
      <c r="Q2528" s="13" t="s">
        <v>936</v>
      </c>
      <c r="R2528" s="13" t="s">
        <v>48</v>
      </c>
      <c r="S2528" s="13" t="s">
        <v>37</v>
      </c>
      <c r="T2528" s="13" t="s">
        <v>74</v>
      </c>
      <c r="U2528" s="13" t="s">
        <v>57</v>
      </c>
      <c r="V2528" s="13" t="s">
        <v>927</v>
      </c>
      <c r="W2528" s="13" t="s">
        <v>50</v>
      </c>
      <c r="X2528" s="192">
        <v>910000</v>
      </c>
      <c r="Y2528" s="196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85">
        <f t="shared" si="630"/>
        <v>95477.522123893796</v>
      </c>
      <c r="AD2528" s="141">
        <v>0.104</v>
      </c>
      <c r="AE2528" s="186">
        <f t="shared" si="631"/>
        <v>1</v>
      </c>
      <c r="AF2528" s="186">
        <f>IF(AND(COUNTIFS($J$18:J2528,J2528)=1,AE2528=1),1,"")</f>
        <v>1</v>
      </c>
      <c r="AG2528" s="186">
        <f>IF(C2528="","",IF(AND(COUNTIFS($J$18:J2528,J2528)=1,C2528&lt;&gt;""),1,""))</f>
        <v>1</v>
      </c>
      <c r="AH2528" s="186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214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42</v>
      </c>
      <c r="B2529" s="179">
        <v>2023</v>
      </c>
      <c r="C2529" s="179">
        <v>4</v>
      </c>
      <c r="D2529" s="39" t="str">
        <f t="shared" si="625"/>
        <v>Q1</v>
      </c>
      <c r="E2529" s="13" t="s">
        <v>42</v>
      </c>
      <c r="F2529" s="179">
        <v>2023</v>
      </c>
      <c r="G2529" s="179">
        <v>4</v>
      </c>
      <c r="H2529" s="191"/>
      <c r="I2529" s="39" t="str">
        <f t="shared" si="626"/>
        <v>Q1</v>
      </c>
      <c r="J2529" s="191" t="s">
        <v>2396</v>
      </c>
      <c r="K2529" s="191" t="s">
        <v>2397</v>
      </c>
      <c r="L2529" s="17" t="s">
        <v>78</v>
      </c>
      <c r="M2529" s="13" t="s">
        <v>46</v>
      </c>
      <c r="N2529" s="13">
        <v>1</v>
      </c>
      <c r="O2529" s="13"/>
      <c r="P2529" s="39" t="str">
        <f t="shared" si="627"/>
        <v>MAIN UNIT</v>
      </c>
      <c r="Q2529" s="13" t="s">
        <v>47</v>
      </c>
      <c r="R2529" s="13" t="s">
        <v>48</v>
      </c>
      <c r="S2529" s="13" t="s">
        <v>37</v>
      </c>
      <c r="T2529" s="13" t="s">
        <v>56</v>
      </c>
      <c r="U2529" s="13" t="s">
        <v>57</v>
      </c>
      <c r="V2529" s="13" t="s">
        <v>58</v>
      </c>
      <c r="W2529" s="13" t="s">
        <v>50</v>
      </c>
      <c r="X2529" s="192">
        <v>730000</v>
      </c>
      <c r="Y2529" s="196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85">
        <f t="shared" si="630"/>
        <v>85723.964601769912</v>
      </c>
      <c r="AD2529" s="141">
        <v>0.1164</v>
      </c>
      <c r="AE2529" s="186">
        <f t="shared" si="631"/>
        <v>0</v>
      </c>
      <c r="AF2529" s="186" t="str">
        <f>IF(AND(COUNTIFS($J$18:J2529,J2529)=1,AE2529=1),1,"")</f>
        <v/>
      </c>
      <c r="AG2529" s="186">
        <f>IF(C2529="","",IF(AND(COUNTIFS($J$18:J2529,J2529)=1,C2529&lt;&gt;""),1,""))</f>
        <v>1</v>
      </c>
      <c r="AH2529" s="186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214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42</v>
      </c>
      <c r="B2530" s="179">
        <v>2023</v>
      </c>
      <c r="C2530" s="179">
        <v>4</v>
      </c>
      <c r="D2530" s="39" t="str">
        <f t="shared" si="625"/>
        <v>Q1</v>
      </c>
      <c r="E2530" s="13" t="s">
        <v>42</v>
      </c>
      <c r="F2530" s="179">
        <v>2023</v>
      </c>
      <c r="G2530" s="179">
        <v>4</v>
      </c>
      <c r="H2530" s="191"/>
      <c r="I2530" s="39" t="str">
        <f t="shared" si="626"/>
        <v>Q1</v>
      </c>
      <c r="J2530" s="191" t="s">
        <v>2398</v>
      </c>
      <c r="K2530" s="191" t="s">
        <v>2343</v>
      </c>
      <c r="L2530" s="17" t="s">
        <v>54</v>
      </c>
      <c r="M2530" s="13" t="s">
        <v>46</v>
      </c>
      <c r="N2530" s="13">
        <v>1</v>
      </c>
      <c r="O2530" s="13"/>
      <c r="P2530" s="39" t="str">
        <f t="shared" si="627"/>
        <v>MAIN UNIT</v>
      </c>
      <c r="Q2530" s="13" t="s">
        <v>47</v>
      </c>
      <c r="R2530" s="13" t="s">
        <v>48</v>
      </c>
      <c r="S2530" s="13" t="s">
        <v>36</v>
      </c>
      <c r="T2530" s="13" t="s">
        <v>64</v>
      </c>
      <c r="U2530" s="13" t="s">
        <v>65</v>
      </c>
      <c r="V2530" s="13" t="s">
        <v>113</v>
      </c>
      <c r="W2530" s="13" t="s">
        <v>50</v>
      </c>
      <c r="X2530" s="192">
        <v>714000</v>
      </c>
      <c r="Y2530" s="196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85">
        <f t="shared" si="630"/>
        <v>129657.34513274336</v>
      </c>
      <c r="AD2530" s="141">
        <v>0.18</v>
      </c>
      <c r="AE2530" s="186">
        <f t="shared" si="631"/>
        <v>0</v>
      </c>
      <c r="AF2530" s="186" t="str">
        <f>IF(AND(COUNTIFS($J$18:J2530,J2530)=1,AE2530=1),1,"")</f>
        <v/>
      </c>
      <c r="AG2530" s="186">
        <f>IF(C2530="","",IF(AND(COUNTIFS($J$18:J2530,J2530)=1,C2530&lt;&gt;""),1,""))</f>
        <v>1</v>
      </c>
      <c r="AH2530" s="186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214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42</v>
      </c>
      <c r="B2531" s="179">
        <v>2023</v>
      </c>
      <c r="C2531" s="179">
        <v>4</v>
      </c>
      <c r="D2531" s="39" t="str">
        <f t="shared" si="625"/>
        <v>Q1</v>
      </c>
      <c r="E2531" s="13" t="s">
        <v>42</v>
      </c>
      <c r="F2531" s="179">
        <v>2023</v>
      </c>
      <c r="G2531" s="179">
        <v>4</v>
      </c>
      <c r="H2531" s="191"/>
      <c r="I2531" s="39" t="str">
        <f t="shared" si="626"/>
        <v>Q1</v>
      </c>
      <c r="J2531" s="191" t="s">
        <v>2398</v>
      </c>
      <c r="K2531" s="191" t="s">
        <v>2343</v>
      </c>
      <c r="L2531" s="17" t="s">
        <v>54</v>
      </c>
      <c r="M2531" s="13" t="s">
        <v>46</v>
      </c>
      <c r="N2531" s="13">
        <v>1</v>
      </c>
      <c r="O2531" s="13"/>
      <c r="P2531" s="39" t="str">
        <f t="shared" si="627"/>
        <v>MAIN UNIT</v>
      </c>
      <c r="Q2531" s="13" t="s">
        <v>47</v>
      </c>
      <c r="R2531" s="13" t="s">
        <v>48</v>
      </c>
      <c r="S2531" s="13" t="s">
        <v>36</v>
      </c>
      <c r="T2531" s="13" t="s">
        <v>64</v>
      </c>
      <c r="U2531" s="13" t="s">
        <v>65</v>
      </c>
      <c r="V2531" s="13" t="s">
        <v>113</v>
      </c>
      <c r="W2531" s="13" t="s">
        <v>50</v>
      </c>
      <c r="X2531" s="192">
        <v>714000</v>
      </c>
      <c r="Y2531" s="196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85">
        <f t="shared" si="630"/>
        <v>129657.34513274336</v>
      </c>
      <c r="AD2531" s="141">
        <v>0.18</v>
      </c>
      <c r="AE2531" s="186">
        <f t="shared" si="631"/>
        <v>0</v>
      </c>
      <c r="AF2531" s="186" t="str">
        <f>IF(AND(COUNTIFS($J$18:J2531,J2531)=1,AE2531=1),1,"")</f>
        <v/>
      </c>
      <c r="AG2531" s="186" t="str">
        <f>IF(C2531="","",IF(AND(COUNTIFS($J$18:J2531,J2531)=1,C2531&lt;&gt;""),1,""))</f>
        <v/>
      </c>
      <c r="AH2531" s="186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214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42</v>
      </c>
      <c r="B2532" s="179">
        <v>2023</v>
      </c>
      <c r="C2532" s="179">
        <v>4</v>
      </c>
      <c r="D2532" s="39" t="str">
        <f t="shared" si="625"/>
        <v>Q1</v>
      </c>
      <c r="E2532" s="13" t="s">
        <v>42</v>
      </c>
      <c r="F2532" s="179">
        <v>2023</v>
      </c>
      <c r="G2532" s="179">
        <v>4</v>
      </c>
      <c r="H2532" s="191"/>
      <c r="I2532" s="39" t="str">
        <f t="shared" si="626"/>
        <v>Q1</v>
      </c>
      <c r="J2532" s="191" t="s">
        <v>2399</v>
      </c>
      <c r="K2532" s="191" t="s">
        <v>2400</v>
      </c>
      <c r="L2532" s="17" t="s">
        <v>54</v>
      </c>
      <c r="M2532" s="13" t="s">
        <v>46</v>
      </c>
      <c r="N2532" s="13">
        <v>1</v>
      </c>
      <c r="O2532" s="13"/>
      <c r="P2532" s="39" t="str">
        <f t="shared" si="627"/>
        <v>MAIN UNIT</v>
      </c>
      <c r="Q2532" s="13" t="s">
        <v>55</v>
      </c>
      <c r="R2532" s="13" t="s">
        <v>48</v>
      </c>
      <c r="S2532" s="13" t="s">
        <v>36</v>
      </c>
      <c r="T2532" s="13" t="s">
        <v>64</v>
      </c>
      <c r="U2532" s="13" t="s">
        <v>65</v>
      </c>
      <c r="V2532" s="13" t="s">
        <v>1925</v>
      </c>
      <c r="W2532" s="13" t="s">
        <v>95</v>
      </c>
      <c r="X2532" s="192">
        <v>10000000</v>
      </c>
      <c r="Y2532" s="196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85">
        <f t="shared" si="630"/>
        <v>69600</v>
      </c>
      <c r="AD2532" s="141">
        <v>0.11600000000000001</v>
      </c>
      <c r="AE2532" s="186">
        <f t="shared" si="631"/>
        <v>1</v>
      </c>
      <c r="AF2532" s="186">
        <f>IF(AND(COUNTIFS($J$18:J2532,J2532)=1,AE2532=1),1,"")</f>
        <v>1</v>
      </c>
      <c r="AG2532" s="186">
        <f>IF(C2532="","",IF(AND(COUNTIFS($J$18:J2532,J2532)=1,C2532&lt;&gt;""),1,""))</f>
        <v>1</v>
      </c>
      <c r="AH2532" s="186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214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42</v>
      </c>
      <c r="B2533" s="179">
        <v>2023</v>
      </c>
      <c r="C2533" s="179">
        <v>4</v>
      </c>
      <c r="D2533" s="39" t="str">
        <f t="shared" si="625"/>
        <v>Q1</v>
      </c>
      <c r="E2533" s="13" t="s">
        <v>42</v>
      </c>
      <c r="F2533" s="179">
        <v>2023</v>
      </c>
      <c r="G2533" s="179">
        <v>4</v>
      </c>
      <c r="H2533" s="191"/>
      <c r="I2533" s="39" t="str">
        <f t="shared" si="626"/>
        <v>Q1</v>
      </c>
      <c r="J2533" s="191" t="s">
        <v>2399</v>
      </c>
      <c r="K2533" s="191" t="s">
        <v>2400</v>
      </c>
      <c r="L2533" s="17" t="s">
        <v>78</v>
      </c>
      <c r="M2533" s="13" t="s">
        <v>46</v>
      </c>
      <c r="N2533" s="13">
        <v>1</v>
      </c>
      <c r="O2533" s="13"/>
      <c r="P2533" s="39" t="str">
        <f t="shared" si="627"/>
        <v>MAIN UNIT</v>
      </c>
      <c r="Q2533" s="13" t="s">
        <v>55</v>
      </c>
      <c r="R2533" s="13" t="s">
        <v>48</v>
      </c>
      <c r="S2533" s="13" t="s">
        <v>36</v>
      </c>
      <c r="T2533" s="13" t="s">
        <v>64</v>
      </c>
      <c r="U2533" s="13" t="s">
        <v>65</v>
      </c>
      <c r="V2533" s="13" t="s">
        <v>1925</v>
      </c>
      <c r="W2533" s="13" t="s">
        <v>95</v>
      </c>
      <c r="X2533" s="192">
        <v>13800000</v>
      </c>
      <c r="Y2533" s="196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85">
        <f t="shared" si="630"/>
        <v>96048</v>
      </c>
      <c r="AD2533" s="141">
        <v>0.11600000000000001</v>
      </c>
      <c r="AE2533" s="186">
        <f t="shared" si="631"/>
        <v>1</v>
      </c>
      <c r="AF2533" s="186" t="str">
        <f>IF(AND(COUNTIFS($J$18:J2533,J2533)=1,AE2533=1),1,"")</f>
        <v/>
      </c>
      <c r="AG2533" s="186" t="str">
        <f>IF(C2533="","",IF(AND(COUNTIFS($J$18:J2533,J2533)=1,C2533&lt;&gt;""),1,""))</f>
        <v/>
      </c>
      <c r="AH2533" s="186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214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42</v>
      </c>
      <c r="B2534" s="179">
        <v>2023</v>
      </c>
      <c r="C2534" s="179">
        <v>4</v>
      </c>
      <c r="D2534" s="39" t="str">
        <f t="shared" si="625"/>
        <v>Q1</v>
      </c>
      <c r="E2534" s="13" t="s">
        <v>42</v>
      </c>
      <c r="F2534" s="179">
        <v>2023</v>
      </c>
      <c r="G2534" s="179">
        <v>5</v>
      </c>
      <c r="H2534" s="191"/>
      <c r="I2534" s="39" t="str">
        <f t="shared" si="626"/>
        <v>Q1</v>
      </c>
      <c r="J2534" s="191" t="s">
        <v>2401</v>
      </c>
      <c r="K2534" s="191" t="s">
        <v>2150</v>
      </c>
      <c r="L2534" s="17" t="s">
        <v>78</v>
      </c>
      <c r="M2534" s="13" t="s">
        <v>46</v>
      </c>
      <c r="N2534" s="13">
        <v>1</v>
      </c>
      <c r="O2534" s="13"/>
      <c r="P2534" s="39" t="str">
        <f t="shared" si="627"/>
        <v>MAIN UNIT</v>
      </c>
      <c r="Q2534" s="13" t="s">
        <v>47</v>
      </c>
      <c r="R2534" s="13" t="s">
        <v>48</v>
      </c>
      <c r="S2534" s="13" t="s">
        <v>38</v>
      </c>
      <c r="T2534" s="13" t="s">
        <v>959</v>
      </c>
      <c r="U2534" s="13" t="s">
        <v>136</v>
      </c>
      <c r="V2534" s="13" t="s">
        <v>877</v>
      </c>
      <c r="W2534" s="13" t="s">
        <v>50</v>
      </c>
      <c r="X2534" s="192">
        <v>767000</v>
      </c>
      <c r="Y2534" s="196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85">
        <f t="shared" si="630"/>
        <v>125420.1115044248</v>
      </c>
      <c r="AD2534" s="141">
        <v>0.1628</v>
      </c>
      <c r="AE2534" s="186">
        <f t="shared" si="631"/>
        <v>0</v>
      </c>
      <c r="AF2534" s="186" t="str">
        <f>IF(AND(COUNTIFS($J$18:J2534,J2534)=1,AE2534=1),1,"")</f>
        <v/>
      </c>
      <c r="AG2534" s="186">
        <f>IF(C2534="","",IF(AND(COUNTIFS($J$18:J2534,J2534)=1,C2534&lt;&gt;""),1,""))</f>
        <v>1</v>
      </c>
      <c r="AH2534" s="186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214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41</v>
      </c>
      <c r="B2535" s="179">
        <v>2023</v>
      </c>
      <c r="C2535" s="179">
        <v>2</v>
      </c>
      <c r="D2535" s="39" t="str">
        <f t="shared" si="625"/>
        <v>Q4</v>
      </c>
      <c r="E2535" s="13" t="s">
        <v>42</v>
      </c>
      <c r="F2535" s="179">
        <v>2023</v>
      </c>
      <c r="G2535" s="179">
        <v>5</v>
      </c>
      <c r="H2535" s="191"/>
      <c r="I2535" s="39" t="str">
        <f t="shared" si="626"/>
        <v>Q1</v>
      </c>
      <c r="J2535" s="191" t="s">
        <v>2402</v>
      </c>
      <c r="K2535" s="191" t="s">
        <v>2403</v>
      </c>
      <c r="L2535" s="17" t="s">
        <v>271</v>
      </c>
      <c r="M2535" s="13" t="s">
        <v>46</v>
      </c>
      <c r="N2535" s="13">
        <v>1</v>
      </c>
      <c r="O2535" s="13"/>
      <c r="P2535" s="39" t="str">
        <f t="shared" si="627"/>
        <v>MAIN UNIT</v>
      </c>
      <c r="Q2535" s="13" t="s">
        <v>47</v>
      </c>
      <c r="R2535" s="13" t="s">
        <v>48</v>
      </c>
      <c r="S2535" s="13" t="s">
        <v>36</v>
      </c>
      <c r="T2535" s="13" t="s">
        <v>64</v>
      </c>
      <c r="U2535" s="13" t="s">
        <v>65</v>
      </c>
      <c r="V2535" s="13" t="s">
        <v>118</v>
      </c>
      <c r="W2535" s="13" t="s">
        <v>50</v>
      </c>
      <c r="X2535" s="192">
        <v>1475000</v>
      </c>
      <c r="Y2535" s="196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85">
        <f t="shared" si="630"/>
        <v>509052.52212389384</v>
      </c>
      <c r="AD2535" s="141">
        <v>0.34360000000000002</v>
      </c>
      <c r="AE2535" s="186">
        <f t="shared" si="631"/>
        <v>0</v>
      </c>
      <c r="AF2535" s="186" t="str">
        <f>IF(AND(COUNTIFS($J$18:J2535,J2535)=1,AE2535=1),1,"")</f>
        <v/>
      </c>
      <c r="AG2535" s="186">
        <f>IF(C2535="","",IF(AND(COUNTIFS($J$18:J2535,J2535)=1,C2535&lt;&gt;""),1,""))</f>
        <v>1</v>
      </c>
      <c r="AH2535" s="186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214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41</v>
      </c>
      <c r="B2536" s="179">
        <v>2023</v>
      </c>
      <c r="C2536" s="179">
        <v>2</v>
      </c>
      <c r="D2536" s="39" t="str">
        <f t="shared" si="625"/>
        <v>Q4</v>
      </c>
      <c r="E2536" s="13" t="s">
        <v>42</v>
      </c>
      <c r="F2536" s="179">
        <v>2023</v>
      </c>
      <c r="G2536" s="179">
        <v>5</v>
      </c>
      <c r="H2536" s="191"/>
      <c r="I2536" s="39" t="str">
        <f t="shared" si="626"/>
        <v>Q1</v>
      </c>
      <c r="J2536" s="191" t="s">
        <v>2404</v>
      </c>
      <c r="K2536" s="191" t="s">
        <v>2171</v>
      </c>
      <c r="L2536" s="17" t="s">
        <v>271</v>
      </c>
      <c r="M2536" s="13" t="s">
        <v>46</v>
      </c>
      <c r="N2536" s="13">
        <v>1</v>
      </c>
      <c r="O2536" s="13"/>
      <c r="P2536" s="39" t="str">
        <f t="shared" si="627"/>
        <v>MAIN UNIT</v>
      </c>
      <c r="Q2536" s="13" t="s">
        <v>47</v>
      </c>
      <c r="R2536" s="13" t="s">
        <v>48</v>
      </c>
      <c r="S2536" s="13" t="s">
        <v>36</v>
      </c>
      <c r="T2536" s="13" t="s">
        <v>64</v>
      </c>
      <c r="U2536" s="13" t="s">
        <v>65</v>
      </c>
      <c r="V2536" s="13" t="s">
        <v>118</v>
      </c>
      <c r="W2536" s="13" t="s">
        <v>50</v>
      </c>
      <c r="X2536" s="192">
        <v>1475000</v>
      </c>
      <c r="Y2536" s="196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85">
        <f t="shared" si="630"/>
        <v>428753.7831858407</v>
      </c>
      <c r="AD2536" s="141">
        <v>0.28939999999999999</v>
      </c>
      <c r="AE2536" s="186">
        <f t="shared" si="631"/>
        <v>0</v>
      </c>
      <c r="AF2536" s="186" t="str">
        <f>IF(AND(COUNTIFS($J$18:J2536,J2536)=1,AE2536=1),1,"")</f>
        <v/>
      </c>
      <c r="AG2536" s="186">
        <f>IF(C2536="","",IF(AND(COUNTIFS($J$18:J2536,J2536)=1,C2536&lt;&gt;""),1,""))</f>
        <v>1</v>
      </c>
      <c r="AH2536" s="186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214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41</v>
      </c>
      <c r="B2537" s="179">
        <v>2023</v>
      </c>
      <c r="C2537" s="179">
        <v>2</v>
      </c>
      <c r="D2537" s="39" t="str">
        <f t="shared" si="625"/>
        <v>Q4</v>
      </c>
      <c r="E2537" s="13" t="s">
        <v>42</v>
      </c>
      <c r="F2537" s="179">
        <v>2023</v>
      </c>
      <c r="G2537" s="179">
        <v>5</v>
      </c>
      <c r="H2537" s="191"/>
      <c r="I2537" s="39" t="str">
        <f t="shared" si="626"/>
        <v>Q1</v>
      </c>
      <c r="J2537" s="191" t="s">
        <v>2404</v>
      </c>
      <c r="K2537" s="191" t="s">
        <v>2171</v>
      </c>
      <c r="L2537" s="17" t="s">
        <v>271</v>
      </c>
      <c r="M2537" s="13" t="s">
        <v>46</v>
      </c>
      <c r="N2537" s="13">
        <v>1</v>
      </c>
      <c r="O2537" s="13"/>
      <c r="P2537" s="39" t="str">
        <f t="shared" si="627"/>
        <v>MAIN UNIT</v>
      </c>
      <c r="Q2537" s="13" t="s">
        <v>47</v>
      </c>
      <c r="R2537" s="13" t="s">
        <v>48</v>
      </c>
      <c r="S2537" s="13" t="s">
        <v>36</v>
      </c>
      <c r="T2537" s="13" t="s">
        <v>64</v>
      </c>
      <c r="U2537" s="13" t="s">
        <v>65</v>
      </c>
      <c r="V2537" s="13" t="s">
        <v>118</v>
      </c>
      <c r="W2537" s="13" t="s">
        <v>50</v>
      </c>
      <c r="X2537" s="192">
        <v>1475000</v>
      </c>
      <c r="Y2537" s="196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85">
        <f t="shared" si="630"/>
        <v>428753.7831858407</v>
      </c>
      <c r="AD2537" s="141">
        <v>0.28939999999999999</v>
      </c>
      <c r="AE2537" s="186">
        <f t="shared" si="631"/>
        <v>0</v>
      </c>
      <c r="AF2537" s="186" t="str">
        <f>IF(AND(COUNTIFS($J$18:J2537,J2537)=1,AE2537=1),1,"")</f>
        <v/>
      </c>
      <c r="AG2537" s="186" t="str">
        <f>IF(C2537="","",IF(AND(COUNTIFS($J$18:J2537,J2537)=1,C2537&lt;&gt;""),1,""))</f>
        <v/>
      </c>
      <c r="AH2537" s="186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214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41</v>
      </c>
      <c r="B2538" s="179">
        <v>2023</v>
      </c>
      <c r="C2538" s="179">
        <v>2</v>
      </c>
      <c r="D2538" s="39" t="str">
        <f t="shared" si="625"/>
        <v>Q4</v>
      </c>
      <c r="E2538" s="13" t="s">
        <v>42</v>
      </c>
      <c r="F2538" s="179">
        <v>2023</v>
      </c>
      <c r="G2538" s="179">
        <v>5</v>
      </c>
      <c r="H2538" s="191"/>
      <c r="I2538" s="39" t="str">
        <f t="shared" si="626"/>
        <v>Q1</v>
      </c>
      <c r="J2538" s="191" t="s">
        <v>2404</v>
      </c>
      <c r="K2538" s="191" t="s">
        <v>2171</v>
      </c>
      <c r="L2538" s="17" t="s">
        <v>271</v>
      </c>
      <c r="M2538" s="13" t="s">
        <v>46</v>
      </c>
      <c r="N2538" s="13">
        <v>1</v>
      </c>
      <c r="O2538" s="13"/>
      <c r="P2538" s="39" t="str">
        <f t="shared" si="627"/>
        <v>MAIN UNIT</v>
      </c>
      <c r="Q2538" s="13" t="s">
        <v>47</v>
      </c>
      <c r="R2538" s="13" t="s">
        <v>48</v>
      </c>
      <c r="S2538" s="13" t="s">
        <v>36</v>
      </c>
      <c r="T2538" s="13" t="s">
        <v>64</v>
      </c>
      <c r="U2538" s="13" t="s">
        <v>65</v>
      </c>
      <c r="V2538" s="13" t="s">
        <v>118</v>
      </c>
      <c r="W2538" s="13" t="s">
        <v>50</v>
      </c>
      <c r="X2538" s="192">
        <v>1475000</v>
      </c>
      <c r="Y2538" s="196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85">
        <f t="shared" si="630"/>
        <v>428753.7831858407</v>
      </c>
      <c r="AD2538" s="141">
        <v>0.28939999999999999</v>
      </c>
      <c r="AE2538" s="186">
        <f t="shared" si="631"/>
        <v>0</v>
      </c>
      <c r="AF2538" s="186" t="str">
        <f>IF(AND(COUNTIFS($J$18:J2538,J2538)=1,AE2538=1),1,"")</f>
        <v/>
      </c>
      <c r="AG2538" s="186" t="str">
        <f>IF(C2538="","",IF(AND(COUNTIFS($J$18:J2538,J2538)=1,C2538&lt;&gt;""),1,""))</f>
        <v/>
      </c>
      <c r="AH2538" s="186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214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41</v>
      </c>
      <c r="B2539" s="179">
        <v>2023</v>
      </c>
      <c r="C2539" s="179">
        <v>2</v>
      </c>
      <c r="D2539" s="39" t="str">
        <f t="shared" si="625"/>
        <v>Q4</v>
      </c>
      <c r="E2539" s="13" t="s">
        <v>42</v>
      </c>
      <c r="F2539" s="179">
        <v>2023</v>
      </c>
      <c r="G2539" s="179">
        <v>5</v>
      </c>
      <c r="H2539" s="191"/>
      <c r="I2539" s="39" t="str">
        <f t="shared" si="626"/>
        <v>Q1</v>
      </c>
      <c r="J2539" s="191" t="s">
        <v>2405</v>
      </c>
      <c r="K2539" s="191" t="s">
        <v>2406</v>
      </c>
      <c r="L2539" s="17" t="s">
        <v>54</v>
      </c>
      <c r="M2539" s="13" t="s">
        <v>46</v>
      </c>
      <c r="N2539" s="13">
        <v>1</v>
      </c>
      <c r="O2539" s="13"/>
      <c r="P2539" s="39" t="str">
        <f t="shared" si="627"/>
        <v>MAIN UNIT</v>
      </c>
      <c r="Q2539" s="13" t="s">
        <v>47</v>
      </c>
      <c r="R2539" s="13" t="s">
        <v>48</v>
      </c>
      <c r="S2539" s="13" t="s">
        <v>37</v>
      </c>
      <c r="T2539" s="13" t="s">
        <v>178</v>
      </c>
      <c r="U2539" s="13" t="s">
        <v>57</v>
      </c>
      <c r="V2539" s="13" t="s">
        <v>80</v>
      </c>
      <c r="W2539" s="13" t="s">
        <v>50</v>
      </c>
      <c r="X2539" s="192">
        <v>754000</v>
      </c>
      <c r="Y2539" s="196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85">
        <f t="shared" si="630"/>
        <v>90880.35398230089</v>
      </c>
      <c r="AD2539" s="141">
        <v>0.12</v>
      </c>
      <c r="AE2539" s="186">
        <f t="shared" si="631"/>
        <v>0</v>
      </c>
      <c r="AF2539" s="186" t="str">
        <f>IF(AND(COUNTIFS($J$18:J2539,J2539)=1,AE2539=1),1,"")</f>
        <v/>
      </c>
      <c r="AG2539" s="186">
        <f>IF(C2539="","",IF(AND(COUNTIFS($J$18:J2539,J2539)=1,C2539&lt;&gt;""),1,""))</f>
        <v>1</v>
      </c>
      <c r="AH2539" s="186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214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41</v>
      </c>
      <c r="B2540" s="179">
        <v>2023</v>
      </c>
      <c r="C2540" s="179">
        <v>2</v>
      </c>
      <c r="D2540" s="39" t="str">
        <f t="shared" si="625"/>
        <v>Q4</v>
      </c>
      <c r="E2540" s="13" t="s">
        <v>42</v>
      </c>
      <c r="F2540" s="179">
        <v>2023</v>
      </c>
      <c r="G2540" s="179">
        <v>5</v>
      </c>
      <c r="H2540" s="191"/>
      <c r="I2540" s="39" t="str">
        <f t="shared" si="626"/>
        <v>Q1</v>
      </c>
      <c r="J2540" s="191" t="s">
        <v>2405</v>
      </c>
      <c r="K2540" s="191" t="s">
        <v>2406</v>
      </c>
      <c r="L2540" s="17" t="s">
        <v>54</v>
      </c>
      <c r="M2540" s="13" t="s">
        <v>46</v>
      </c>
      <c r="N2540" s="13">
        <v>1</v>
      </c>
      <c r="O2540" s="13"/>
      <c r="P2540" s="39" t="str">
        <f t="shared" si="627"/>
        <v>MAIN UNIT</v>
      </c>
      <c r="Q2540" s="13" t="s">
        <v>47</v>
      </c>
      <c r="R2540" s="13" t="s">
        <v>48</v>
      </c>
      <c r="S2540" s="13" t="s">
        <v>37</v>
      </c>
      <c r="T2540" s="13" t="s">
        <v>178</v>
      </c>
      <c r="U2540" s="13" t="s">
        <v>57</v>
      </c>
      <c r="V2540" s="13" t="s">
        <v>80</v>
      </c>
      <c r="W2540" s="13" t="s">
        <v>50</v>
      </c>
      <c r="X2540" s="192">
        <v>754000</v>
      </c>
      <c r="Y2540" s="196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85">
        <f t="shared" si="630"/>
        <v>90880.35398230089</v>
      </c>
      <c r="AD2540" s="141">
        <v>0.12</v>
      </c>
      <c r="AE2540" s="186">
        <f t="shared" si="631"/>
        <v>0</v>
      </c>
      <c r="AF2540" s="186" t="str">
        <f>IF(AND(COUNTIFS($J$18:J2540,J2540)=1,AE2540=1),1,"")</f>
        <v/>
      </c>
      <c r="AG2540" s="186" t="str">
        <f>IF(C2540="","",IF(AND(COUNTIFS($J$18:J2540,J2540)=1,C2540&lt;&gt;""),1,""))</f>
        <v/>
      </c>
      <c r="AH2540" s="186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214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41</v>
      </c>
      <c r="B2541" s="179">
        <v>2023</v>
      </c>
      <c r="C2541" s="179">
        <v>2</v>
      </c>
      <c r="D2541" s="39" t="str">
        <f t="shared" si="625"/>
        <v>Q4</v>
      </c>
      <c r="E2541" s="13" t="s">
        <v>42</v>
      </c>
      <c r="F2541" s="179">
        <v>2023</v>
      </c>
      <c r="G2541" s="179">
        <v>5</v>
      </c>
      <c r="H2541" s="191"/>
      <c r="I2541" s="39" t="str">
        <f t="shared" si="626"/>
        <v>Q1</v>
      </c>
      <c r="J2541" s="191" t="s">
        <v>2405</v>
      </c>
      <c r="K2541" s="191" t="s">
        <v>2406</v>
      </c>
      <c r="L2541" s="17" t="s">
        <v>78</v>
      </c>
      <c r="M2541" s="13" t="s">
        <v>46</v>
      </c>
      <c r="N2541" s="13">
        <v>1</v>
      </c>
      <c r="O2541" s="13"/>
      <c r="P2541" s="39" t="str">
        <f t="shared" si="627"/>
        <v>MAIN UNIT</v>
      </c>
      <c r="Q2541" s="13" t="s">
        <v>47</v>
      </c>
      <c r="R2541" s="13" t="s">
        <v>48</v>
      </c>
      <c r="S2541" s="13" t="s">
        <v>37</v>
      </c>
      <c r="T2541" s="13" t="s">
        <v>178</v>
      </c>
      <c r="U2541" s="13" t="s">
        <v>57</v>
      </c>
      <c r="V2541" s="13" t="s">
        <v>80</v>
      </c>
      <c r="W2541" s="13" t="s">
        <v>50</v>
      </c>
      <c r="X2541" s="192">
        <v>800000</v>
      </c>
      <c r="Y2541" s="196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85">
        <f t="shared" si="630"/>
        <v>96424.778761061956</v>
      </c>
      <c r="AD2541" s="141">
        <v>0.12</v>
      </c>
      <c r="AE2541" s="186">
        <f t="shared" si="631"/>
        <v>0</v>
      </c>
      <c r="AF2541" s="186" t="str">
        <f>IF(AND(COUNTIFS($J$18:J2541,J2541)=1,AE2541=1),1,"")</f>
        <v/>
      </c>
      <c r="AG2541" s="186" t="str">
        <f>IF(C2541="","",IF(AND(COUNTIFS($J$18:J2541,J2541)=1,C2541&lt;&gt;""),1,""))</f>
        <v/>
      </c>
      <c r="AH2541" s="186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214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41</v>
      </c>
      <c r="B2542" s="179">
        <v>2023</v>
      </c>
      <c r="C2542" s="179">
        <v>2</v>
      </c>
      <c r="D2542" s="39" t="str">
        <f t="shared" si="625"/>
        <v>Q4</v>
      </c>
      <c r="E2542" s="13" t="s">
        <v>42</v>
      </c>
      <c r="F2542" s="179">
        <v>2023</v>
      </c>
      <c r="G2542" s="179">
        <v>5</v>
      </c>
      <c r="H2542" s="191"/>
      <c r="I2542" s="39" t="str">
        <f t="shared" si="626"/>
        <v>Q1</v>
      </c>
      <c r="J2542" s="191" t="s">
        <v>2405</v>
      </c>
      <c r="K2542" s="191" t="s">
        <v>2406</v>
      </c>
      <c r="L2542" s="17" t="s">
        <v>78</v>
      </c>
      <c r="M2542" s="13" t="s">
        <v>46</v>
      </c>
      <c r="N2542" s="13">
        <v>1</v>
      </c>
      <c r="O2542" s="13"/>
      <c r="P2542" s="39" t="str">
        <f t="shared" si="627"/>
        <v>MAIN UNIT</v>
      </c>
      <c r="Q2542" s="13" t="s">
        <v>47</v>
      </c>
      <c r="R2542" s="13" t="s">
        <v>48</v>
      </c>
      <c r="S2542" s="13" t="s">
        <v>37</v>
      </c>
      <c r="T2542" s="13" t="s">
        <v>178</v>
      </c>
      <c r="U2542" s="13" t="s">
        <v>57</v>
      </c>
      <c r="V2542" s="13" t="s">
        <v>80</v>
      </c>
      <c r="W2542" s="13" t="s">
        <v>50</v>
      </c>
      <c r="X2542" s="192">
        <v>800000</v>
      </c>
      <c r="Y2542" s="196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85">
        <f t="shared" si="630"/>
        <v>96424.778761061956</v>
      </c>
      <c r="AD2542" s="141">
        <v>0.12</v>
      </c>
      <c r="AE2542" s="186">
        <f t="shared" si="631"/>
        <v>0</v>
      </c>
      <c r="AF2542" s="186" t="str">
        <f>IF(AND(COUNTIFS($J$18:J2542,J2542)=1,AE2542=1),1,"")</f>
        <v/>
      </c>
      <c r="AG2542" s="186" t="str">
        <f>IF(C2542="","",IF(AND(COUNTIFS($J$18:J2542,J2542)=1,C2542&lt;&gt;""),1,""))</f>
        <v/>
      </c>
      <c r="AH2542" s="186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214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41</v>
      </c>
      <c r="B2543" s="179">
        <v>2023</v>
      </c>
      <c r="C2543" s="179">
        <v>3</v>
      </c>
      <c r="D2543" s="39" t="str">
        <f t="shared" si="625"/>
        <v>Q4</v>
      </c>
      <c r="E2543" s="13" t="s">
        <v>42</v>
      </c>
      <c r="F2543" s="179">
        <v>2023</v>
      </c>
      <c r="G2543" s="179">
        <v>5</v>
      </c>
      <c r="H2543" s="191"/>
      <c r="I2543" s="39" t="str">
        <f t="shared" si="626"/>
        <v>Q1</v>
      </c>
      <c r="J2543" s="191" t="s">
        <v>2407</v>
      </c>
      <c r="K2543" s="191" t="s">
        <v>522</v>
      </c>
      <c r="L2543" s="17" t="s">
        <v>271</v>
      </c>
      <c r="M2543" s="13" t="s">
        <v>46</v>
      </c>
      <c r="N2543" s="13">
        <v>1</v>
      </c>
      <c r="O2543" s="13"/>
      <c r="P2543" s="39" t="str">
        <f t="shared" si="627"/>
        <v>MAIN UNIT</v>
      </c>
      <c r="Q2543" s="13" t="s">
        <v>47</v>
      </c>
      <c r="R2543" s="13" t="s">
        <v>48</v>
      </c>
      <c r="S2543" s="13" t="s">
        <v>36</v>
      </c>
      <c r="T2543" s="13" t="s">
        <v>64</v>
      </c>
      <c r="U2543" s="13" t="s">
        <v>65</v>
      </c>
      <c r="V2543" s="13" t="s">
        <v>288</v>
      </c>
      <c r="W2543" s="13" t="s">
        <v>50</v>
      </c>
      <c r="X2543" s="192">
        <v>1170000</v>
      </c>
      <c r="Y2543" s="196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85">
        <f t="shared" si="630"/>
        <v>156063.50442477877</v>
      </c>
      <c r="AD2543" s="141">
        <v>0.1328</v>
      </c>
      <c r="AE2543" s="186">
        <f t="shared" si="631"/>
        <v>0</v>
      </c>
      <c r="AF2543" s="186" t="str">
        <f>IF(AND(COUNTIFS($J$18:J2543,J2543)=1,AE2543=1),1,"")</f>
        <v/>
      </c>
      <c r="AG2543" s="186">
        <f>IF(C2543="","",IF(AND(COUNTIFS($J$18:J2543,J2543)=1,C2543&lt;&gt;""),1,""))</f>
        <v>1</v>
      </c>
      <c r="AH2543" s="186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214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41</v>
      </c>
      <c r="B2544" s="179">
        <v>2023</v>
      </c>
      <c r="C2544" s="179">
        <v>3</v>
      </c>
      <c r="D2544" s="39" t="str">
        <f t="shared" si="625"/>
        <v>Q4</v>
      </c>
      <c r="E2544" s="13" t="s">
        <v>42</v>
      </c>
      <c r="F2544" s="179">
        <v>2023</v>
      </c>
      <c r="G2544" s="179">
        <v>5</v>
      </c>
      <c r="H2544" s="191"/>
      <c r="I2544" s="39" t="str">
        <f t="shared" si="626"/>
        <v>Q1</v>
      </c>
      <c r="J2544" s="191" t="s">
        <v>2407</v>
      </c>
      <c r="K2544" s="191" t="s">
        <v>522</v>
      </c>
      <c r="L2544" s="17" t="s">
        <v>271</v>
      </c>
      <c r="M2544" s="13" t="s">
        <v>46</v>
      </c>
      <c r="N2544" s="13">
        <v>1</v>
      </c>
      <c r="O2544" s="13"/>
      <c r="P2544" s="39" t="str">
        <f t="shared" si="627"/>
        <v>MAIN UNIT</v>
      </c>
      <c r="Q2544" s="13" t="s">
        <v>47</v>
      </c>
      <c r="R2544" s="13" t="s">
        <v>48</v>
      </c>
      <c r="S2544" s="13" t="s">
        <v>36</v>
      </c>
      <c r="T2544" s="13" t="s">
        <v>64</v>
      </c>
      <c r="U2544" s="13" t="s">
        <v>65</v>
      </c>
      <c r="V2544" s="13" t="s">
        <v>288</v>
      </c>
      <c r="W2544" s="13" t="s">
        <v>50</v>
      </c>
      <c r="X2544" s="192">
        <v>1170000</v>
      </c>
      <c r="Y2544" s="196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85">
        <f t="shared" si="630"/>
        <v>156063.50442477877</v>
      </c>
      <c r="AD2544" s="141">
        <v>0.1328</v>
      </c>
      <c r="AE2544" s="186">
        <f t="shared" si="631"/>
        <v>0</v>
      </c>
      <c r="AF2544" s="186" t="str">
        <f>IF(AND(COUNTIFS($J$18:J2544,J2544)=1,AE2544=1),1,"")</f>
        <v/>
      </c>
      <c r="AG2544" s="186" t="str">
        <f>IF(C2544="","",IF(AND(COUNTIFS($J$18:J2544,J2544)=1,C2544&lt;&gt;""),1,""))</f>
        <v/>
      </c>
      <c r="AH2544" s="186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214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41</v>
      </c>
      <c r="B2545" s="179">
        <v>2023</v>
      </c>
      <c r="C2545" s="179">
        <v>3</v>
      </c>
      <c r="D2545" s="39" t="str">
        <f t="shared" si="625"/>
        <v>Q4</v>
      </c>
      <c r="E2545" s="13" t="s">
        <v>42</v>
      </c>
      <c r="F2545" s="179">
        <v>2023</v>
      </c>
      <c r="G2545" s="179">
        <v>5</v>
      </c>
      <c r="H2545" s="191"/>
      <c r="I2545" s="39" t="str">
        <f t="shared" si="626"/>
        <v>Q1</v>
      </c>
      <c r="J2545" s="191" t="s">
        <v>2408</v>
      </c>
      <c r="K2545" s="191" t="s">
        <v>2409</v>
      </c>
      <c r="L2545" s="17" t="s">
        <v>54</v>
      </c>
      <c r="M2545" s="13" t="s">
        <v>46</v>
      </c>
      <c r="N2545" s="13">
        <v>1</v>
      </c>
      <c r="O2545" s="13"/>
      <c r="P2545" s="39" t="str">
        <f t="shared" si="627"/>
        <v>MAIN UNIT</v>
      </c>
      <c r="Q2545" s="13" t="s">
        <v>936</v>
      </c>
      <c r="R2545" s="13" t="s">
        <v>48</v>
      </c>
      <c r="S2545" s="13" t="s">
        <v>37</v>
      </c>
      <c r="T2545" s="13" t="s">
        <v>87</v>
      </c>
      <c r="U2545" s="13" t="s">
        <v>75</v>
      </c>
      <c r="V2545" s="13" t="s">
        <v>70</v>
      </c>
      <c r="W2545" s="13" t="s">
        <v>50</v>
      </c>
      <c r="X2545" s="192">
        <v>560000</v>
      </c>
      <c r="Y2545" s="196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85">
        <f t="shared" si="630"/>
        <v>64684.955752212409</v>
      </c>
      <c r="AD2545" s="141">
        <v>0.115</v>
      </c>
      <c r="AE2545" s="186">
        <f t="shared" si="631"/>
        <v>1</v>
      </c>
      <c r="AF2545" s="186">
        <f>IF(AND(COUNTIFS($J$18:J2545,J2545)=1,AE2545=1),1,"")</f>
        <v>1</v>
      </c>
      <c r="AG2545" s="186">
        <f>IF(C2545="","",IF(AND(COUNTIFS($J$18:J2545,J2545)=1,C2545&lt;&gt;""),1,""))</f>
        <v>1</v>
      </c>
      <c r="AH2545" s="186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214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41</v>
      </c>
      <c r="B2546" s="179">
        <v>2023</v>
      </c>
      <c r="C2546" s="179">
        <v>3</v>
      </c>
      <c r="D2546" s="39" t="str">
        <f t="shared" si="625"/>
        <v>Q4</v>
      </c>
      <c r="E2546" s="13" t="s">
        <v>42</v>
      </c>
      <c r="F2546" s="179">
        <v>2023</v>
      </c>
      <c r="G2546" s="179">
        <v>5</v>
      </c>
      <c r="H2546" s="191"/>
      <c r="I2546" s="39" t="str">
        <f t="shared" si="626"/>
        <v>Q1</v>
      </c>
      <c r="J2546" s="191" t="s">
        <v>2408</v>
      </c>
      <c r="K2546" s="191" t="s">
        <v>2409</v>
      </c>
      <c r="L2546" s="17" t="s">
        <v>54</v>
      </c>
      <c r="M2546" s="13" t="s">
        <v>46</v>
      </c>
      <c r="N2546" s="13">
        <v>1</v>
      </c>
      <c r="O2546" s="13"/>
      <c r="P2546" s="39" t="str">
        <f t="shared" si="627"/>
        <v>MAIN UNIT</v>
      </c>
      <c r="Q2546" s="13" t="s">
        <v>936</v>
      </c>
      <c r="R2546" s="13" t="s">
        <v>48</v>
      </c>
      <c r="S2546" s="13" t="s">
        <v>37</v>
      </c>
      <c r="T2546" s="13" t="s">
        <v>87</v>
      </c>
      <c r="U2546" s="13" t="s">
        <v>75</v>
      </c>
      <c r="V2546" s="13" t="s">
        <v>70</v>
      </c>
      <c r="W2546" s="13" t="s">
        <v>50</v>
      </c>
      <c r="X2546" s="192">
        <v>560000</v>
      </c>
      <c r="Y2546" s="196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85">
        <f t="shared" si="630"/>
        <v>64684.955752212409</v>
      </c>
      <c r="AD2546" s="141">
        <v>0.115</v>
      </c>
      <c r="AE2546" s="186">
        <f t="shared" si="631"/>
        <v>1</v>
      </c>
      <c r="AF2546" s="186" t="str">
        <f>IF(AND(COUNTIFS($J$18:J2546,J2546)=1,AE2546=1),1,"")</f>
        <v/>
      </c>
      <c r="AG2546" s="186" t="str">
        <f>IF(C2546="","",IF(AND(COUNTIFS($J$18:J2546,J2546)=1,C2546&lt;&gt;""),1,""))</f>
        <v/>
      </c>
      <c r="AH2546" s="186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214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41</v>
      </c>
      <c r="B2547" s="179">
        <v>2023</v>
      </c>
      <c r="C2547" s="179">
        <v>3</v>
      </c>
      <c r="D2547" s="39" t="str">
        <f t="shared" si="625"/>
        <v>Q4</v>
      </c>
      <c r="E2547" s="13" t="s">
        <v>42</v>
      </c>
      <c r="F2547" s="179">
        <v>2023</v>
      </c>
      <c r="G2547" s="179">
        <v>5</v>
      </c>
      <c r="H2547" s="191"/>
      <c r="I2547" s="39" t="str">
        <f t="shared" si="626"/>
        <v>Q1</v>
      </c>
      <c r="J2547" s="191" t="s">
        <v>2408</v>
      </c>
      <c r="K2547" s="191" t="s">
        <v>2409</v>
      </c>
      <c r="L2547" s="17" t="s">
        <v>54</v>
      </c>
      <c r="M2547" s="13" t="s">
        <v>46</v>
      </c>
      <c r="N2547" s="13">
        <v>1</v>
      </c>
      <c r="O2547" s="13"/>
      <c r="P2547" s="39" t="str">
        <f t="shared" si="627"/>
        <v>MAIN UNIT</v>
      </c>
      <c r="Q2547" s="13" t="s">
        <v>936</v>
      </c>
      <c r="R2547" s="13" t="s">
        <v>48</v>
      </c>
      <c r="S2547" s="13" t="s">
        <v>37</v>
      </c>
      <c r="T2547" s="13" t="s">
        <v>87</v>
      </c>
      <c r="U2547" s="13" t="s">
        <v>75</v>
      </c>
      <c r="V2547" s="13" t="s">
        <v>70</v>
      </c>
      <c r="W2547" s="13" t="s">
        <v>50</v>
      </c>
      <c r="X2547" s="192">
        <v>560000</v>
      </c>
      <c r="Y2547" s="196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85">
        <f t="shared" si="630"/>
        <v>64684.955752212409</v>
      </c>
      <c r="AD2547" s="141">
        <v>0.115</v>
      </c>
      <c r="AE2547" s="186">
        <f t="shared" si="631"/>
        <v>1</v>
      </c>
      <c r="AF2547" s="186" t="str">
        <f>IF(AND(COUNTIFS($J$18:J2547,J2547)=1,AE2547=1),1,"")</f>
        <v/>
      </c>
      <c r="AG2547" s="186" t="str">
        <f>IF(C2547="","",IF(AND(COUNTIFS($J$18:J2547,J2547)=1,C2547&lt;&gt;""),1,""))</f>
        <v/>
      </c>
      <c r="AH2547" s="186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214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41</v>
      </c>
      <c r="B2548" s="179">
        <v>2023</v>
      </c>
      <c r="C2548" s="179">
        <v>3</v>
      </c>
      <c r="D2548" s="39" t="str">
        <f t="shared" si="625"/>
        <v>Q4</v>
      </c>
      <c r="E2548" s="13" t="s">
        <v>42</v>
      </c>
      <c r="F2548" s="179">
        <v>2023</v>
      </c>
      <c r="G2548" s="179">
        <v>5</v>
      </c>
      <c r="H2548" s="191"/>
      <c r="I2548" s="39" t="str">
        <f t="shared" si="626"/>
        <v>Q1</v>
      </c>
      <c r="J2548" s="191" t="s">
        <v>2408</v>
      </c>
      <c r="K2548" s="191" t="s">
        <v>2409</v>
      </c>
      <c r="L2548" s="17" t="s">
        <v>78</v>
      </c>
      <c r="M2548" s="13" t="s">
        <v>46</v>
      </c>
      <c r="N2548" s="13">
        <v>1</v>
      </c>
      <c r="O2548" s="13"/>
      <c r="P2548" s="39" t="str">
        <f t="shared" si="627"/>
        <v>MAIN UNIT</v>
      </c>
      <c r="Q2548" s="13" t="s">
        <v>936</v>
      </c>
      <c r="R2548" s="13" t="s">
        <v>48</v>
      </c>
      <c r="S2548" s="13" t="s">
        <v>37</v>
      </c>
      <c r="T2548" s="13" t="s">
        <v>87</v>
      </c>
      <c r="U2548" s="13" t="s">
        <v>75</v>
      </c>
      <c r="V2548" s="13" t="s">
        <v>70</v>
      </c>
      <c r="W2548" s="13" t="s">
        <v>50</v>
      </c>
      <c r="X2548" s="192">
        <v>800000</v>
      </c>
      <c r="Y2548" s="196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85">
        <f t="shared" si="630"/>
        <v>92407.079646017708</v>
      </c>
      <c r="AD2548" s="141">
        <v>0.115</v>
      </c>
      <c r="AE2548" s="186">
        <f t="shared" si="631"/>
        <v>1</v>
      </c>
      <c r="AF2548" s="186" t="str">
        <f>IF(AND(COUNTIFS($J$18:J2548,J2548)=1,AE2548=1),1,"")</f>
        <v/>
      </c>
      <c r="AG2548" s="186" t="str">
        <f>IF(C2548="","",IF(AND(COUNTIFS($J$18:J2548,J2548)=1,C2548&lt;&gt;""),1,""))</f>
        <v/>
      </c>
      <c r="AH2548" s="186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214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6.4">
      <c r="A2549" s="13" t="s">
        <v>41</v>
      </c>
      <c r="B2549" s="179">
        <v>2023</v>
      </c>
      <c r="C2549" s="179">
        <v>3</v>
      </c>
      <c r="D2549" s="39" t="str">
        <f t="shared" si="625"/>
        <v>Q4</v>
      </c>
      <c r="E2549" s="13" t="s">
        <v>42</v>
      </c>
      <c r="F2549" s="179">
        <v>2023</v>
      </c>
      <c r="G2549" s="179">
        <v>5</v>
      </c>
      <c r="H2549" s="191"/>
      <c r="I2549" s="39" t="str">
        <f t="shared" si="626"/>
        <v>Q1</v>
      </c>
      <c r="J2549" s="191" t="s">
        <v>2384</v>
      </c>
      <c r="K2549" s="191" t="s">
        <v>2385</v>
      </c>
      <c r="L2549" s="17" t="s">
        <v>479</v>
      </c>
      <c r="M2549" s="13" t="s">
        <v>46</v>
      </c>
      <c r="N2549" s="13">
        <v>0</v>
      </c>
      <c r="O2549" s="13">
        <v>1</v>
      </c>
      <c r="P2549" s="39" t="str">
        <f t="shared" si="627"/>
        <v>SERVICE/ PARTS</v>
      </c>
      <c r="Q2549" s="13" t="s">
        <v>47</v>
      </c>
      <c r="R2549" s="13" t="s">
        <v>48</v>
      </c>
      <c r="S2549" s="13" t="s">
        <v>39</v>
      </c>
      <c r="T2549" s="13" t="s">
        <v>255</v>
      </c>
      <c r="U2549" s="13" t="s">
        <v>162</v>
      </c>
      <c r="V2549" s="13" t="s">
        <v>163</v>
      </c>
      <c r="W2549" s="13" t="s">
        <v>50</v>
      </c>
      <c r="X2549" s="192">
        <v>377481</v>
      </c>
      <c r="Y2549" s="196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85">
        <f t="shared" si="630"/>
        <v>34237.359673008847</v>
      </c>
      <c r="AD2549" s="141">
        <v>9.0300000000000005E-2</v>
      </c>
      <c r="AE2549" s="186">
        <f t="shared" si="631"/>
        <v>0</v>
      </c>
      <c r="AF2549" s="186" t="str">
        <f>IF(AND(COUNTIFS($J$18:J2549,J2549)=1,AE2549=1),1,"")</f>
        <v/>
      </c>
      <c r="AG2549" s="186" t="str">
        <f>IF(C2549="","",IF(AND(COUNTIFS($J$18:J2549,J2549)=1,C2549&lt;&gt;""),1,""))</f>
        <v/>
      </c>
      <c r="AH2549" s="186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214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42</v>
      </c>
      <c r="B2550" s="179">
        <v>2023</v>
      </c>
      <c r="C2550" s="179">
        <v>4</v>
      </c>
      <c r="D2550" s="39" t="str">
        <f t="shared" si="625"/>
        <v>Q1</v>
      </c>
      <c r="E2550" s="13" t="s">
        <v>42</v>
      </c>
      <c r="F2550" s="179">
        <v>2023</v>
      </c>
      <c r="G2550" s="179">
        <v>5</v>
      </c>
      <c r="H2550" s="191"/>
      <c r="I2550" s="39" t="str">
        <f t="shared" si="626"/>
        <v>Q1</v>
      </c>
      <c r="J2550" s="191" t="s">
        <v>2410</v>
      </c>
      <c r="K2550" s="191" t="s">
        <v>2411</v>
      </c>
      <c r="L2550" s="17" t="s">
        <v>54</v>
      </c>
      <c r="M2550" s="13" t="s">
        <v>46</v>
      </c>
      <c r="N2550" s="13">
        <v>1</v>
      </c>
      <c r="O2550" s="13"/>
      <c r="P2550" s="39" t="str">
        <f t="shared" si="627"/>
        <v>MAIN UNIT</v>
      </c>
      <c r="Q2550" s="13" t="s">
        <v>47</v>
      </c>
      <c r="R2550" s="13" t="s">
        <v>48</v>
      </c>
      <c r="S2550" s="13" t="s">
        <v>37</v>
      </c>
      <c r="T2550" s="13" t="s">
        <v>74</v>
      </c>
      <c r="U2550" s="13" t="s">
        <v>57</v>
      </c>
      <c r="V2550" s="13" t="s">
        <v>80</v>
      </c>
      <c r="W2550" s="13" t="s">
        <v>50</v>
      </c>
      <c r="X2550" s="192">
        <v>601936</v>
      </c>
      <c r="Y2550" s="196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85">
        <f t="shared" si="630"/>
        <v>129686.57851327436</v>
      </c>
      <c r="AD2550" s="141">
        <v>0.2145</v>
      </c>
      <c r="AE2550" s="186">
        <f t="shared" si="631"/>
        <v>0</v>
      </c>
      <c r="AF2550" s="186" t="str">
        <f>IF(AND(COUNTIFS($J$18:J2550,J2550)=1,AE2550=1),1,"")</f>
        <v/>
      </c>
      <c r="AG2550" s="186">
        <f>IF(C2550="","",IF(AND(COUNTIFS($J$18:J2550,J2550)=1,C2550&lt;&gt;""),1,""))</f>
        <v>1</v>
      </c>
      <c r="AH2550" s="186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214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42</v>
      </c>
      <c r="B2551" s="179">
        <v>2023</v>
      </c>
      <c r="C2551" s="179">
        <v>4</v>
      </c>
      <c r="D2551" s="39" t="str">
        <f t="shared" si="625"/>
        <v>Q1</v>
      </c>
      <c r="E2551" s="13" t="s">
        <v>42</v>
      </c>
      <c r="F2551" s="179">
        <v>2023</v>
      </c>
      <c r="G2551" s="179">
        <v>5</v>
      </c>
      <c r="H2551" s="191"/>
      <c r="I2551" s="39" t="str">
        <f t="shared" si="626"/>
        <v>Q1</v>
      </c>
      <c r="J2551" s="191" t="s">
        <v>2412</v>
      </c>
      <c r="K2551" s="191" t="s">
        <v>2413</v>
      </c>
      <c r="L2551" s="17" t="s">
        <v>54</v>
      </c>
      <c r="M2551" s="13" t="s">
        <v>46</v>
      </c>
      <c r="N2551" s="13">
        <v>1</v>
      </c>
      <c r="O2551" s="13"/>
      <c r="P2551" s="39" t="str">
        <f t="shared" si="627"/>
        <v>MAIN UNIT</v>
      </c>
      <c r="Q2551" s="13" t="s">
        <v>55</v>
      </c>
      <c r="R2551" s="13" t="s">
        <v>48</v>
      </c>
      <c r="S2551" s="13" t="s">
        <v>36</v>
      </c>
      <c r="T2551" s="13" t="s">
        <v>64</v>
      </c>
      <c r="U2551" s="13" t="s">
        <v>65</v>
      </c>
      <c r="V2551" s="13" t="s">
        <v>108</v>
      </c>
      <c r="W2551" s="13" t="s">
        <v>50</v>
      </c>
      <c r="X2551" s="192">
        <v>800000</v>
      </c>
      <c r="Y2551" s="196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85">
        <f t="shared" si="630"/>
        <v>79148.672566371693</v>
      </c>
      <c r="AD2551" s="141">
        <v>9.8500000000000004E-2</v>
      </c>
      <c r="AE2551" s="186">
        <f t="shared" si="631"/>
        <v>1</v>
      </c>
      <c r="AF2551" s="186">
        <f>IF(AND(COUNTIFS($J$18:J2551,J2551)=1,AE2551=1),1,"")</f>
        <v>1</v>
      </c>
      <c r="AG2551" s="186">
        <f>IF(C2551="","",IF(AND(COUNTIFS($J$18:J2551,J2551)=1,C2551&lt;&gt;""),1,""))</f>
        <v>1</v>
      </c>
      <c r="AH2551" s="186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214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42</v>
      </c>
      <c r="B2552" s="179">
        <v>2023</v>
      </c>
      <c r="C2552" s="179">
        <v>4</v>
      </c>
      <c r="D2552" s="39" t="str">
        <f t="shared" si="625"/>
        <v>Q1</v>
      </c>
      <c r="E2552" s="13" t="s">
        <v>42</v>
      </c>
      <c r="F2552" s="179">
        <v>2023</v>
      </c>
      <c r="G2552" s="179">
        <v>5</v>
      </c>
      <c r="H2552" s="191"/>
      <c r="I2552" s="39" t="str">
        <f t="shared" si="626"/>
        <v>Q1</v>
      </c>
      <c r="J2552" s="191" t="s">
        <v>2414</v>
      </c>
      <c r="K2552" s="191" t="s">
        <v>2413</v>
      </c>
      <c r="L2552" s="17" t="s">
        <v>78</v>
      </c>
      <c r="M2552" s="13" t="s">
        <v>46</v>
      </c>
      <c r="N2552" s="13">
        <v>1</v>
      </c>
      <c r="O2552" s="13"/>
      <c r="P2552" s="39" t="str">
        <f t="shared" si="627"/>
        <v>MAIN UNIT</v>
      </c>
      <c r="Q2552" s="13" t="s">
        <v>55</v>
      </c>
      <c r="R2552" s="13" t="s">
        <v>48</v>
      </c>
      <c r="S2552" s="13" t="s">
        <v>36</v>
      </c>
      <c r="T2552" s="13" t="s">
        <v>64</v>
      </c>
      <c r="U2552" s="13" t="s">
        <v>65</v>
      </c>
      <c r="V2552" s="13" t="s">
        <v>108</v>
      </c>
      <c r="W2552" s="13" t="s">
        <v>50</v>
      </c>
      <c r="X2552" s="192">
        <v>1120000</v>
      </c>
      <c r="Y2552" s="196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85">
        <f t="shared" si="630"/>
        <v>171780.74336283188</v>
      </c>
      <c r="AD2552" s="141">
        <v>0.1527</v>
      </c>
      <c r="AE2552" s="186">
        <f t="shared" si="631"/>
        <v>1</v>
      </c>
      <c r="AF2552" s="186">
        <f>IF(AND(COUNTIFS($J$18:J2552,J2552)=1,AE2552=1),1,"")</f>
        <v>1</v>
      </c>
      <c r="AG2552" s="186">
        <f>IF(C2552="","",IF(AND(COUNTIFS($J$18:J2552,J2552)=1,C2552&lt;&gt;""),1,""))</f>
        <v>1</v>
      </c>
      <c r="AH2552" s="186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214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42</v>
      </c>
      <c r="B2553" s="179">
        <v>2023</v>
      </c>
      <c r="C2553" s="179">
        <v>4</v>
      </c>
      <c r="D2553" s="39" t="str">
        <f t="shared" si="625"/>
        <v>Q1</v>
      </c>
      <c r="E2553" s="13" t="s">
        <v>42</v>
      </c>
      <c r="F2553" s="179">
        <v>2023</v>
      </c>
      <c r="G2553" s="179">
        <v>5</v>
      </c>
      <c r="H2553" s="191"/>
      <c r="I2553" s="39" t="str">
        <f t="shared" si="626"/>
        <v>Q1</v>
      </c>
      <c r="J2553" s="191" t="s">
        <v>2415</v>
      </c>
      <c r="K2553" s="191" t="s">
        <v>1652</v>
      </c>
      <c r="L2553" s="17" t="s">
        <v>78</v>
      </c>
      <c r="M2553" s="13" t="s">
        <v>46</v>
      </c>
      <c r="N2553" s="13">
        <v>1</v>
      </c>
      <c r="O2553" s="13"/>
      <c r="P2553" s="39" t="str">
        <f t="shared" si="627"/>
        <v>MAIN UNIT</v>
      </c>
      <c r="Q2553" s="13" t="s">
        <v>47</v>
      </c>
      <c r="R2553" s="13" t="s">
        <v>48</v>
      </c>
      <c r="S2553" s="13" t="s">
        <v>36</v>
      </c>
      <c r="T2553" s="13" t="s">
        <v>64</v>
      </c>
      <c r="U2553" s="13" t="s">
        <v>65</v>
      </c>
      <c r="V2553" s="13" t="s">
        <v>1321</v>
      </c>
      <c r="W2553" s="13" t="s">
        <v>50</v>
      </c>
      <c r="X2553" s="192">
        <v>770000</v>
      </c>
      <c r="Y2553" s="196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85">
        <f t="shared" si="630"/>
        <v>64424.809734513277</v>
      </c>
      <c r="AD2553" s="141">
        <v>8.3299999999999999E-2</v>
      </c>
      <c r="AE2553" s="186">
        <f t="shared" si="631"/>
        <v>0</v>
      </c>
      <c r="AF2553" s="186" t="str">
        <f>IF(AND(COUNTIFS($J$18:J2553,J2553)=1,AE2553=1),1,"")</f>
        <v/>
      </c>
      <c r="AG2553" s="186">
        <f>IF(C2553="","",IF(AND(COUNTIFS($J$18:J2553,J2553)=1,C2553&lt;&gt;""),1,""))</f>
        <v>1</v>
      </c>
      <c r="AH2553" s="186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214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42</v>
      </c>
      <c r="B2554" s="179">
        <v>2023</v>
      </c>
      <c r="C2554" s="179">
        <v>4</v>
      </c>
      <c r="D2554" s="39" t="str">
        <f t="shared" si="625"/>
        <v>Q1</v>
      </c>
      <c r="E2554" s="13" t="s">
        <v>42</v>
      </c>
      <c r="F2554" s="179">
        <v>2023</v>
      </c>
      <c r="G2554" s="179">
        <v>5</v>
      </c>
      <c r="H2554" s="191"/>
      <c r="I2554" s="39" t="str">
        <f t="shared" si="626"/>
        <v>Q1</v>
      </c>
      <c r="J2554" s="191" t="s">
        <v>2416</v>
      </c>
      <c r="K2554" s="191" t="s">
        <v>2417</v>
      </c>
      <c r="L2554" s="17" t="s">
        <v>78</v>
      </c>
      <c r="M2554" s="13" t="s">
        <v>46</v>
      </c>
      <c r="N2554" s="13">
        <v>1</v>
      </c>
      <c r="O2554" s="13"/>
      <c r="P2554" s="39" t="str">
        <f t="shared" si="627"/>
        <v>MAIN UNIT</v>
      </c>
      <c r="Q2554" s="13" t="s">
        <v>55</v>
      </c>
      <c r="R2554" s="13" t="s">
        <v>48</v>
      </c>
      <c r="S2554" s="13" t="s">
        <v>36</v>
      </c>
      <c r="T2554" s="13" t="s">
        <v>64</v>
      </c>
      <c r="U2554" s="13" t="s">
        <v>65</v>
      </c>
      <c r="V2554" s="13" t="s">
        <v>2310</v>
      </c>
      <c r="W2554" s="13" t="s">
        <v>50</v>
      </c>
      <c r="X2554" s="192">
        <v>812550</v>
      </c>
      <c r="Y2554" s="196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85">
        <f t="shared" si="630"/>
        <v>77778.652234513283</v>
      </c>
      <c r="AD2554" s="141">
        <v>9.5299999999999996E-2</v>
      </c>
      <c r="AE2554" s="186">
        <f t="shared" si="631"/>
        <v>1</v>
      </c>
      <c r="AF2554" s="186">
        <f>IF(AND(COUNTIFS($J$18:J2554,J2554)=1,AE2554=1),1,"")</f>
        <v>1</v>
      </c>
      <c r="AG2554" s="186">
        <f>IF(C2554="","",IF(AND(COUNTIFS($J$18:J2554,J2554)=1,C2554&lt;&gt;""),1,""))</f>
        <v>1</v>
      </c>
      <c r="AH2554" s="186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214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42</v>
      </c>
      <c r="B2555" s="179">
        <v>2023</v>
      </c>
      <c r="C2555" s="179">
        <v>4</v>
      </c>
      <c r="D2555" s="39" t="str">
        <f t="shared" si="625"/>
        <v>Q1</v>
      </c>
      <c r="E2555" s="13" t="s">
        <v>42</v>
      </c>
      <c r="F2555" s="179">
        <v>2023</v>
      </c>
      <c r="G2555" s="179">
        <v>5</v>
      </c>
      <c r="H2555" s="191"/>
      <c r="I2555" s="39" t="str">
        <f t="shared" si="626"/>
        <v>Q1</v>
      </c>
      <c r="J2555" s="191" t="s">
        <v>2416</v>
      </c>
      <c r="K2555" s="191" t="s">
        <v>2417</v>
      </c>
      <c r="L2555" s="17" t="s">
        <v>78</v>
      </c>
      <c r="M2555" s="13" t="s">
        <v>46</v>
      </c>
      <c r="N2555" s="13">
        <v>1</v>
      </c>
      <c r="O2555" s="13"/>
      <c r="P2555" s="39" t="str">
        <f t="shared" si="627"/>
        <v>MAIN UNIT</v>
      </c>
      <c r="Q2555" s="13" t="s">
        <v>55</v>
      </c>
      <c r="R2555" s="13" t="s">
        <v>48</v>
      </c>
      <c r="S2555" s="13" t="s">
        <v>36</v>
      </c>
      <c r="T2555" s="13" t="s">
        <v>64</v>
      </c>
      <c r="U2555" s="13" t="s">
        <v>65</v>
      </c>
      <c r="V2555" s="13" t="s">
        <v>2310</v>
      </c>
      <c r="W2555" s="13" t="s">
        <v>50</v>
      </c>
      <c r="X2555" s="192">
        <v>812550</v>
      </c>
      <c r="Y2555" s="196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85">
        <f t="shared" si="630"/>
        <v>77778.652234513283</v>
      </c>
      <c r="AD2555" s="141">
        <v>9.5299999999999996E-2</v>
      </c>
      <c r="AE2555" s="186">
        <f t="shared" si="631"/>
        <v>1</v>
      </c>
      <c r="AF2555" s="186" t="str">
        <f>IF(AND(COUNTIFS($J$18:J2555,J2555)=1,AE2555=1),1,"")</f>
        <v/>
      </c>
      <c r="AG2555" s="186" t="str">
        <f>IF(C2555="","",IF(AND(COUNTIFS($J$18:J2555,J2555)=1,C2555&lt;&gt;""),1,""))</f>
        <v/>
      </c>
      <c r="AH2555" s="186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214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42</v>
      </c>
      <c r="B2556" s="179">
        <v>2023</v>
      </c>
      <c r="C2556" s="179">
        <v>5</v>
      </c>
      <c r="D2556" s="39" t="str">
        <f t="shared" si="625"/>
        <v>Q1</v>
      </c>
      <c r="E2556" s="13" t="s">
        <v>42</v>
      </c>
      <c r="F2556" s="179">
        <v>2023</v>
      </c>
      <c r="G2556" s="179">
        <v>5</v>
      </c>
      <c r="H2556" s="191"/>
      <c r="I2556" s="39" t="str">
        <f t="shared" si="626"/>
        <v>Q1</v>
      </c>
      <c r="J2556" s="191" t="s">
        <v>2418</v>
      </c>
      <c r="K2556" s="191" t="s">
        <v>2419</v>
      </c>
      <c r="L2556" s="17" t="s">
        <v>78</v>
      </c>
      <c r="M2556" s="13" t="s">
        <v>46</v>
      </c>
      <c r="N2556" s="13">
        <v>1</v>
      </c>
      <c r="O2556" s="13"/>
      <c r="P2556" s="39" t="str">
        <f t="shared" si="627"/>
        <v>MAIN UNIT</v>
      </c>
      <c r="Q2556" s="13" t="s">
        <v>55</v>
      </c>
      <c r="R2556" s="13" t="s">
        <v>48</v>
      </c>
      <c r="S2556" s="13" t="s">
        <v>36</v>
      </c>
      <c r="T2556" s="13" t="s">
        <v>64</v>
      </c>
      <c r="U2556" s="13" t="s">
        <v>65</v>
      </c>
      <c r="V2556" s="13" t="s">
        <v>2420</v>
      </c>
      <c r="W2556" s="13" t="s">
        <v>2421</v>
      </c>
      <c r="X2556" s="192">
        <v>1003000</v>
      </c>
      <c r="Y2556" s="196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85">
        <f t="shared" si="630"/>
        <v>104211.70000000001</v>
      </c>
      <c r="AD2556" s="141">
        <v>0.10390000000000001</v>
      </c>
      <c r="AE2556" s="186">
        <f t="shared" si="631"/>
        <v>1</v>
      </c>
      <c r="AF2556" s="186">
        <f>IF(AND(COUNTIFS($J$18:J2556,J2556)=1,AE2556=1),1,"")</f>
        <v>1</v>
      </c>
      <c r="AG2556" s="186">
        <f>IF(C2556="","",IF(AND(COUNTIFS($J$18:J2556,J2556)=1,C2556&lt;&gt;""),1,""))</f>
        <v>1</v>
      </c>
      <c r="AH2556" s="186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214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42</v>
      </c>
      <c r="B2557" s="179">
        <v>2023</v>
      </c>
      <c r="C2557" s="179">
        <v>5</v>
      </c>
      <c r="D2557" s="39" t="str">
        <f t="shared" si="625"/>
        <v>Q1</v>
      </c>
      <c r="E2557" s="13" t="s">
        <v>42</v>
      </c>
      <c r="F2557" s="179">
        <v>2023</v>
      </c>
      <c r="G2557" s="179">
        <v>5</v>
      </c>
      <c r="H2557" s="191"/>
      <c r="I2557" s="39" t="str">
        <f t="shared" si="626"/>
        <v>Q1</v>
      </c>
      <c r="J2557" s="191" t="s">
        <v>2422</v>
      </c>
      <c r="K2557" s="191" t="s">
        <v>2423</v>
      </c>
      <c r="L2557" s="17" t="s">
        <v>54</v>
      </c>
      <c r="M2557" s="13" t="s">
        <v>46</v>
      </c>
      <c r="N2557" s="13">
        <v>1</v>
      </c>
      <c r="O2557" s="13"/>
      <c r="P2557" s="39" t="str">
        <f t="shared" si="627"/>
        <v>MAIN UNIT</v>
      </c>
      <c r="Q2557" s="13" t="s">
        <v>55</v>
      </c>
      <c r="R2557" s="13" t="s">
        <v>48</v>
      </c>
      <c r="S2557" s="13" t="s">
        <v>36</v>
      </c>
      <c r="T2557" s="13" t="s">
        <v>64</v>
      </c>
      <c r="U2557" s="13" t="s">
        <v>65</v>
      </c>
      <c r="V2557" s="13" t="s">
        <v>66</v>
      </c>
      <c r="W2557" s="13" t="s">
        <v>50</v>
      </c>
      <c r="X2557" s="192">
        <v>515000</v>
      </c>
      <c r="Y2557" s="196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85">
        <f t="shared" si="630"/>
        <v>90989.334070796467</v>
      </c>
      <c r="AD2557" s="141">
        <v>0.1759</v>
      </c>
      <c r="AE2557" s="186">
        <f t="shared" si="631"/>
        <v>1</v>
      </c>
      <c r="AF2557" s="186">
        <f>IF(AND(COUNTIFS($J$18:J2557,J2557)=1,AE2557=1),1,"")</f>
        <v>1</v>
      </c>
      <c r="AG2557" s="186">
        <f>IF(C2557="","",IF(AND(COUNTIFS($J$18:J2557,J2557)=1,C2557&lt;&gt;""),1,""))</f>
        <v>1</v>
      </c>
      <c r="AH2557" s="186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214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42</v>
      </c>
      <c r="B2558" s="179">
        <v>2023</v>
      </c>
      <c r="C2558" s="179">
        <v>5</v>
      </c>
      <c r="D2558" s="39" t="str">
        <f t="shared" si="625"/>
        <v>Q1</v>
      </c>
      <c r="E2558" s="13" t="s">
        <v>42</v>
      </c>
      <c r="F2558" s="179">
        <v>2023</v>
      </c>
      <c r="G2558" s="179">
        <v>5</v>
      </c>
      <c r="H2558" s="191"/>
      <c r="I2558" s="39" t="str">
        <f t="shared" si="626"/>
        <v>Q1</v>
      </c>
      <c r="J2558" s="191" t="s">
        <v>2424</v>
      </c>
      <c r="K2558" s="191" t="s">
        <v>1186</v>
      </c>
      <c r="L2558" s="17" t="s">
        <v>78</v>
      </c>
      <c r="M2558" s="13" t="s">
        <v>46</v>
      </c>
      <c r="N2558" s="13">
        <v>1</v>
      </c>
      <c r="O2558" s="13"/>
      <c r="P2558" s="39" t="str">
        <f t="shared" si="627"/>
        <v>MAIN UNIT</v>
      </c>
      <c r="Q2558" s="13" t="s">
        <v>47</v>
      </c>
      <c r="R2558" s="13" t="s">
        <v>48</v>
      </c>
      <c r="S2558" s="13" t="s">
        <v>37</v>
      </c>
      <c r="T2558" s="13" t="s">
        <v>74</v>
      </c>
      <c r="U2558" s="13" t="s">
        <v>75</v>
      </c>
      <c r="V2558" s="13" t="s">
        <v>70</v>
      </c>
      <c r="W2558" s="13" t="s">
        <v>50</v>
      </c>
      <c r="X2558" s="192">
        <v>814570</v>
      </c>
      <c r="Y2558" s="196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85">
        <f t="shared" si="630"/>
        <v>93026.417004424802</v>
      </c>
      <c r="AD2558" s="141">
        <v>0.1137</v>
      </c>
      <c r="AE2558" s="186">
        <f t="shared" si="631"/>
        <v>0</v>
      </c>
      <c r="AF2558" s="186" t="str">
        <f>IF(AND(COUNTIFS($J$18:J2558,J2558)=1,AE2558=1),1,"")</f>
        <v/>
      </c>
      <c r="AG2558" s="186">
        <f>IF(C2558="","",IF(AND(COUNTIFS($J$18:J2558,J2558)=1,C2558&lt;&gt;""),1,""))</f>
        <v>1</v>
      </c>
      <c r="AH2558" s="186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214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41</v>
      </c>
      <c r="B2559" s="179">
        <v>2023</v>
      </c>
      <c r="C2559" s="179">
        <v>1</v>
      </c>
      <c r="D2559" s="39" t="str">
        <f t="shared" si="625"/>
        <v>Q4</v>
      </c>
      <c r="E2559" s="13" t="s">
        <v>42</v>
      </c>
      <c r="F2559" s="179">
        <v>2023</v>
      </c>
      <c r="G2559" s="179">
        <v>6</v>
      </c>
      <c r="H2559" s="191"/>
      <c r="I2559" s="39" t="str">
        <f t="shared" si="626"/>
        <v>Q1</v>
      </c>
      <c r="J2559" s="191" t="s">
        <v>2373</v>
      </c>
      <c r="K2559" s="191" t="s">
        <v>2374</v>
      </c>
      <c r="L2559" s="17" t="s">
        <v>78</v>
      </c>
      <c r="M2559" s="13" t="s">
        <v>46</v>
      </c>
      <c r="N2559" s="13">
        <v>1</v>
      </c>
      <c r="O2559" s="13"/>
      <c r="P2559" s="39" t="str">
        <f t="shared" si="627"/>
        <v>MAIN UNIT</v>
      </c>
      <c r="Q2559" s="13" t="s">
        <v>55</v>
      </c>
      <c r="R2559" s="13" t="s">
        <v>48</v>
      </c>
      <c r="S2559" s="13" t="s">
        <v>38</v>
      </c>
      <c r="T2559" s="13" t="s">
        <v>324</v>
      </c>
      <c r="U2559" s="13" t="s">
        <v>136</v>
      </c>
      <c r="V2559" s="13" t="s">
        <v>121</v>
      </c>
      <c r="W2559" s="13" t="s">
        <v>50</v>
      </c>
      <c r="X2559" s="192">
        <v>730000</v>
      </c>
      <c r="Y2559" s="196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85">
        <f t="shared" si="630"/>
        <v>73954.814159292029</v>
      </c>
      <c r="AD2559" s="141">
        <v>0.1036</v>
      </c>
      <c r="AE2559" s="186">
        <f t="shared" si="631"/>
        <v>1</v>
      </c>
      <c r="AF2559" s="186" t="str">
        <f>IF(AND(COUNTIFS($J$18:J2559,J2559)=1,AE2559=1),1,"")</f>
        <v/>
      </c>
      <c r="AG2559" s="186" t="str">
        <f>IF(C2559="","",IF(AND(COUNTIFS($J$18:J2559,J2559)=1,C2559&lt;&gt;""),1,""))</f>
        <v/>
      </c>
      <c r="AH2559" s="186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214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42</v>
      </c>
      <c r="B2560" s="179">
        <v>2023</v>
      </c>
      <c r="C2560" s="179">
        <v>5</v>
      </c>
      <c r="D2560" s="39" t="str">
        <f t="shared" si="625"/>
        <v>Q1</v>
      </c>
      <c r="E2560" s="13" t="s">
        <v>42</v>
      </c>
      <c r="F2560" s="179">
        <v>2023</v>
      </c>
      <c r="G2560" s="179">
        <v>6</v>
      </c>
      <c r="H2560" s="191"/>
      <c r="I2560" s="39" t="str">
        <f t="shared" si="626"/>
        <v>Q1</v>
      </c>
      <c r="J2560" s="191" t="s">
        <v>2425</v>
      </c>
      <c r="K2560" s="191" t="s">
        <v>2426</v>
      </c>
      <c r="L2560" s="17" t="s">
        <v>78</v>
      </c>
      <c r="M2560" s="13" t="s">
        <v>46</v>
      </c>
      <c r="N2560" s="13">
        <v>1</v>
      </c>
      <c r="O2560" s="13"/>
      <c r="P2560" s="39" t="str">
        <f t="shared" si="627"/>
        <v>MAIN UNIT</v>
      </c>
      <c r="Q2560" s="13" t="s">
        <v>55</v>
      </c>
      <c r="R2560" s="13" t="s">
        <v>48</v>
      </c>
      <c r="S2560" s="13" t="s">
        <v>38</v>
      </c>
      <c r="T2560" s="13" t="s">
        <v>2427</v>
      </c>
      <c r="U2560" s="13" t="s">
        <v>136</v>
      </c>
      <c r="V2560" s="13" t="s">
        <v>471</v>
      </c>
      <c r="W2560" s="13" t="s">
        <v>50</v>
      </c>
      <c r="X2560" s="192">
        <v>700000</v>
      </c>
      <c r="Y2560" s="196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85">
        <f t="shared" si="630"/>
        <v>102266.28318584072</v>
      </c>
      <c r="AD2560" s="141">
        <v>0.14940000000000001</v>
      </c>
      <c r="AE2560" s="186">
        <f t="shared" si="631"/>
        <v>1</v>
      </c>
      <c r="AF2560" s="186">
        <f>IF(AND(COUNTIFS($J$18:J2560,J2560)=1,AE2560=1),1,"")</f>
        <v>1</v>
      </c>
      <c r="AG2560" s="186">
        <f>IF(C2560="","",IF(AND(COUNTIFS($J$18:J2560,J2560)=1,C2560&lt;&gt;""),1,""))</f>
        <v>1</v>
      </c>
      <c r="AH2560" s="186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214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42</v>
      </c>
      <c r="B2561" s="179">
        <v>2023</v>
      </c>
      <c r="C2561" s="179">
        <v>5</v>
      </c>
      <c r="D2561" s="39" t="str">
        <f t="shared" si="625"/>
        <v>Q1</v>
      </c>
      <c r="E2561" s="13" t="s">
        <v>42</v>
      </c>
      <c r="F2561" s="179">
        <v>2023</v>
      </c>
      <c r="G2561" s="179">
        <v>6</v>
      </c>
      <c r="H2561" s="191"/>
      <c r="I2561" s="39" t="str">
        <f t="shared" si="626"/>
        <v>Q1</v>
      </c>
      <c r="J2561" s="191" t="s">
        <v>2425</v>
      </c>
      <c r="K2561" s="191" t="s">
        <v>2426</v>
      </c>
      <c r="L2561" s="17" t="s">
        <v>54</v>
      </c>
      <c r="M2561" s="13" t="s">
        <v>46</v>
      </c>
      <c r="N2561" s="13">
        <v>1</v>
      </c>
      <c r="O2561" s="13"/>
      <c r="P2561" s="39" t="str">
        <f t="shared" si="627"/>
        <v>MAIN UNIT</v>
      </c>
      <c r="Q2561" s="13" t="s">
        <v>55</v>
      </c>
      <c r="R2561" s="13" t="s">
        <v>48</v>
      </c>
      <c r="S2561" s="13" t="s">
        <v>38</v>
      </c>
      <c r="T2561" s="13" t="s">
        <v>2427</v>
      </c>
      <c r="U2561" s="13" t="s">
        <v>136</v>
      </c>
      <c r="V2561" s="13" t="s">
        <v>471</v>
      </c>
      <c r="W2561" s="13" t="s">
        <v>50</v>
      </c>
      <c r="X2561" s="192">
        <v>516000</v>
      </c>
      <c r="Y2561" s="196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85">
        <f t="shared" si="630"/>
        <v>75384.860176991162</v>
      </c>
      <c r="AD2561" s="141">
        <v>0.14940000000000001</v>
      </c>
      <c r="AE2561" s="186">
        <f t="shared" si="631"/>
        <v>1</v>
      </c>
      <c r="AF2561" s="186" t="str">
        <f>IF(AND(COUNTIFS($J$18:J2561,J2561)=1,AE2561=1),1,"")</f>
        <v/>
      </c>
      <c r="AG2561" s="186" t="str">
        <f>IF(C2561="","",IF(AND(COUNTIFS($J$18:J2561,J2561)=1,C2561&lt;&gt;""),1,""))</f>
        <v/>
      </c>
      <c r="AH2561" s="186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214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41</v>
      </c>
      <c r="B2562" s="179">
        <v>2023</v>
      </c>
      <c r="C2562" s="179">
        <v>2</v>
      </c>
      <c r="D2562" s="39" t="str">
        <f t="shared" si="625"/>
        <v>Q4</v>
      </c>
      <c r="E2562" s="13" t="s">
        <v>42</v>
      </c>
      <c r="F2562" s="179">
        <v>2023</v>
      </c>
      <c r="G2562" s="179">
        <v>6</v>
      </c>
      <c r="H2562" s="191"/>
      <c r="I2562" s="39" t="str">
        <f t="shared" si="626"/>
        <v>Q1</v>
      </c>
      <c r="J2562" s="191" t="s">
        <v>2428</v>
      </c>
      <c r="K2562" s="191" t="s">
        <v>961</v>
      </c>
      <c r="L2562" s="17" t="s">
        <v>54</v>
      </c>
      <c r="M2562" s="13" t="s">
        <v>46</v>
      </c>
      <c r="N2562" s="13">
        <v>1</v>
      </c>
      <c r="O2562" s="13"/>
      <c r="P2562" s="39" t="str">
        <f t="shared" si="627"/>
        <v>MAIN UNIT</v>
      </c>
      <c r="Q2562" s="13" t="s">
        <v>47</v>
      </c>
      <c r="R2562" s="13" t="s">
        <v>48</v>
      </c>
      <c r="S2562" s="13" t="s">
        <v>36</v>
      </c>
      <c r="T2562" s="13" t="s">
        <v>64</v>
      </c>
      <c r="U2562" s="13" t="s">
        <v>65</v>
      </c>
      <c r="V2562" s="13" t="s">
        <v>98</v>
      </c>
      <c r="W2562" s="13" t="s">
        <v>50</v>
      </c>
      <c r="X2562" s="192">
        <v>710000</v>
      </c>
      <c r="Y2562" s="196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85">
        <f t="shared" si="630"/>
        <v>146009.61504424777</v>
      </c>
      <c r="AD2562" s="141">
        <v>0.21029999999999999</v>
      </c>
      <c r="AE2562" s="186">
        <f t="shared" si="631"/>
        <v>0</v>
      </c>
      <c r="AF2562" s="186" t="str">
        <f>IF(AND(COUNTIFS($J$18:J2562,J2562)=1,AE2562=1),1,"")</f>
        <v/>
      </c>
      <c r="AG2562" s="186">
        <f>IF(C2562="","",IF(AND(COUNTIFS($J$18:J2562,J2562)=1,C2562&lt;&gt;""),1,""))</f>
        <v>1</v>
      </c>
      <c r="AH2562" s="186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214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41</v>
      </c>
      <c r="B2563" s="179">
        <v>2023</v>
      </c>
      <c r="C2563" s="179">
        <v>2</v>
      </c>
      <c r="D2563" s="39" t="str">
        <f t="shared" si="625"/>
        <v>Q4</v>
      </c>
      <c r="E2563" s="13" t="s">
        <v>42</v>
      </c>
      <c r="F2563" s="179">
        <v>2023</v>
      </c>
      <c r="G2563" s="179">
        <v>6</v>
      </c>
      <c r="H2563" s="191"/>
      <c r="I2563" s="39" t="str">
        <f t="shared" si="626"/>
        <v>Q1</v>
      </c>
      <c r="J2563" s="191" t="s">
        <v>2429</v>
      </c>
      <c r="K2563" s="191" t="s">
        <v>1188</v>
      </c>
      <c r="L2563" s="17" t="s">
        <v>78</v>
      </c>
      <c r="M2563" s="13" t="s">
        <v>46</v>
      </c>
      <c r="N2563" s="13">
        <v>1</v>
      </c>
      <c r="O2563" s="13"/>
      <c r="P2563" s="39" t="str">
        <f t="shared" si="627"/>
        <v>MAIN UNIT</v>
      </c>
      <c r="Q2563" s="13" t="s">
        <v>47</v>
      </c>
      <c r="R2563" s="13" t="s">
        <v>48</v>
      </c>
      <c r="S2563" s="13" t="s">
        <v>39</v>
      </c>
      <c r="T2563" s="13" t="s">
        <v>129</v>
      </c>
      <c r="U2563" s="13" t="s">
        <v>991</v>
      </c>
      <c r="V2563" s="13" t="s">
        <v>131</v>
      </c>
      <c r="W2563" s="13" t="s">
        <v>50</v>
      </c>
      <c r="X2563" s="192">
        <v>1150000</v>
      </c>
      <c r="Y2563" s="196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85">
        <f t="shared" si="630"/>
        <v>283163.5840707965</v>
      </c>
      <c r="AD2563" s="141">
        <v>0.25180000000000002</v>
      </c>
      <c r="AE2563" s="186">
        <f t="shared" si="631"/>
        <v>0</v>
      </c>
      <c r="AF2563" s="186" t="str">
        <f>IF(AND(COUNTIFS($J$18:J2563,J2563)=1,AE2563=1),1,"")</f>
        <v/>
      </c>
      <c r="AG2563" s="186">
        <f>IF(C2563="","",IF(AND(COUNTIFS($J$18:J2563,J2563)=1,C2563&lt;&gt;""),1,""))</f>
        <v>1</v>
      </c>
      <c r="AH2563" s="186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214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41</v>
      </c>
      <c r="B2564" s="179">
        <v>2023</v>
      </c>
      <c r="C2564" s="179">
        <v>3</v>
      </c>
      <c r="D2564" s="39" t="str">
        <f t="shared" si="625"/>
        <v>Q4</v>
      </c>
      <c r="E2564" s="13" t="s">
        <v>42</v>
      </c>
      <c r="F2564" s="179">
        <v>2023</v>
      </c>
      <c r="G2564" s="179">
        <v>6</v>
      </c>
      <c r="H2564" s="191"/>
      <c r="I2564" s="39" t="str">
        <f t="shared" si="626"/>
        <v>Q1</v>
      </c>
      <c r="J2564" s="191" t="s">
        <v>2430</v>
      </c>
      <c r="K2564" s="191" t="s">
        <v>2082</v>
      </c>
      <c r="L2564" s="17" t="s">
        <v>78</v>
      </c>
      <c r="M2564" s="13" t="s">
        <v>46</v>
      </c>
      <c r="N2564" s="13">
        <v>2</v>
      </c>
      <c r="O2564" s="13"/>
      <c r="P2564" s="39" t="str">
        <f t="shared" si="627"/>
        <v>MAIN UNIT</v>
      </c>
      <c r="Q2564" s="13" t="s">
        <v>47</v>
      </c>
      <c r="R2564" s="13" t="s">
        <v>48</v>
      </c>
      <c r="S2564" s="13" t="s">
        <v>38</v>
      </c>
      <c r="T2564" s="13" t="s">
        <v>324</v>
      </c>
      <c r="U2564" s="13" t="s">
        <v>136</v>
      </c>
      <c r="V2564" s="13" t="s">
        <v>877</v>
      </c>
      <c r="W2564" s="13" t="s">
        <v>50</v>
      </c>
      <c r="X2564" s="192">
        <v>1178500</v>
      </c>
      <c r="Y2564" s="196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85">
        <f t="shared" si="630"/>
        <v>271281.31371681415</v>
      </c>
      <c r="AD2564" s="141">
        <v>0.1177</v>
      </c>
      <c r="AE2564" s="186">
        <f t="shared" si="631"/>
        <v>0</v>
      </c>
      <c r="AF2564" s="186" t="str">
        <f>IF(AND(COUNTIFS($J$18:J2564,J2564)=1,AE2564=1),1,"")</f>
        <v/>
      </c>
      <c r="AG2564" s="186">
        <f>IF(C2564="","",IF(AND(COUNTIFS($J$18:J2564,J2564)=1,C2564&lt;&gt;""),1,""))</f>
        <v>1</v>
      </c>
      <c r="AH2564" s="186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214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6.4">
      <c r="A2565" s="13" t="s">
        <v>41</v>
      </c>
      <c r="B2565" s="179">
        <v>2023</v>
      </c>
      <c r="C2565" s="179">
        <v>3</v>
      </c>
      <c r="D2565" s="39" t="str">
        <f t="shared" si="625"/>
        <v>Q4</v>
      </c>
      <c r="E2565" s="13" t="s">
        <v>42</v>
      </c>
      <c r="F2565" s="179">
        <v>2023</v>
      </c>
      <c r="G2565" s="179">
        <v>6</v>
      </c>
      <c r="H2565" s="191"/>
      <c r="I2565" s="39" t="str">
        <f t="shared" si="626"/>
        <v>Q1</v>
      </c>
      <c r="J2565" s="191" t="s">
        <v>2384</v>
      </c>
      <c r="K2565" s="191" t="s">
        <v>2385</v>
      </c>
      <c r="L2565" s="17" t="s">
        <v>479</v>
      </c>
      <c r="M2565" s="13" t="s">
        <v>46</v>
      </c>
      <c r="N2565" s="13">
        <v>0</v>
      </c>
      <c r="O2565" s="13">
        <v>1</v>
      </c>
      <c r="P2565" s="39" t="str">
        <f t="shared" si="627"/>
        <v>SERVICE/ PARTS</v>
      </c>
      <c r="Q2565" s="13" t="s">
        <v>47</v>
      </c>
      <c r="R2565" s="13" t="s">
        <v>48</v>
      </c>
      <c r="S2565" s="13" t="s">
        <v>39</v>
      </c>
      <c r="T2565" s="13" t="s">
        <v>255</v>
      </c>
      <c r="U2565" s="13" t="s">
        <v>162</v>
      </c>
      <c r="V2565" s="13" t="s">
        <v>163</v>
      </c>
      <c r="W2565" s="13" t="s">
        <v>50</v>
      </c>
      <c r="X2565" s="192">
        <v>244545.14</v>
      </c>
      <c r="Y2565" s="196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85">
        <f t="shared" si="630"/>
        <v>21593.876891070802</v>
      </c>
      <c r="AD2565" s="141">
        <v>9.0300000000000005E-2</v>
      </c>
      <c r="AE2565" s="186">
        <f t="shared" si="631"/>
        <v>0</v>
      </c>
      <c r="AF2565" s="186" t="str">
        <f>IF(AND(COUNTIFS($J$18:J2565,J2565)=1,AE2565=1),1,"")</f>
        <v/>
      </c>
      <c r="AG2565" s="186" t="str">
        <f>IF(C2565="","",IF(AND(COUNTIFS($J$18:J2565,J2565)=1,C2565&lt;&gt;""),1,""))</f>
        <v/>
      </c>
      <c r="AH2565" s="186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214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42</v>
      </c>
      <c r="B2566" s="179">
        <v>2023</v>
      </c>
      <c r="C2566" s="179">
        <v>4</v>
      </c>
      <c r="D2566" s="39" t="str">
        <f t="shared" si="625"/>
        <v>Q1</v>
      </c>
      <c r="E2566" s="13" t="s">
        <v>42</v>
      </c>
      <c r="F2566" s="179">
        <v>2023</v>
      </c>
      <c r="G2566" s="179">
        <v>6</v>
      </c>
      <c r="H2566" s="191"/>
      <c r="I2566" s="39" t="str">
        <f t="shared" si="626"/>
        <v>Q1</v>
      </c>
      <c r="J2566" s="191" t="s">
        <v>2431</v>
      </c>
      <c r="K2566" s="191" t="s">
        <v>1434</v>
      </c>
      <c r="L2566" s="17" t="s">
        <v>78</v>
      </c>
      <c r="M2566" s="13" t="s">
        <v>46</v>
      </c>
      <c r="N2566" s="13">
        <v>1</v>
      </c>
      <c r="O2566" s="13"/>
      <c r="P2566" s="39" t="str">
        <f t="shared" si="627"/>
        <v>MAIN UNIT</v>
      </c>
      <c r="Q2566" s="13" t="s">
        <v>47</v>
      </c>
      <c r="R2566" s="13" t="s">
        <v>48</v>
      </c>
      <c r="S2566" s="13" t="s">
        <v>36</v>
      </c>
      <c r="T2566" s="13" t="s">
        <v>64</v>
      </c>
      <c r="U2566" s="13" t="s">
        <v>65</v>
      </c>
      <c r="V2566" s="13" t="s">
        <v>98</v>
      </c>
      <c r="W2566" s="13" t="s">
        <v>95</v>
      </c>
      <c r="X2566" s="192">
        <v>11880000</v>
      </c>
      <c r="Y2566" s="196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85">
        <f t="shared" si="630"/>
        <v>66885.112800000003</v>
      </c>
      <c r="AD2566" s="141">
        <v>9.8599999999999993E-2</v>
      </c>
      <c r="AE2566" s="186">
        <f t="shared" si="631"/>
        <v>0</v>
      </c>
      <c r="AF2566" s="186" t="str">
        <f>IF(AND(COUNTIFS($J$18:J2566,J2566)=1,AE2566=1),1,"")</f>
        <v/>
      </c>
      <c r="AG2566" s="186">
        <f>IF(C2566="","",IF(AND(COUNTIFS($J$18:J2566,J2566)=1,C2566&lt;&gt;""),1,""))</f>
        <v>1</v>
      </c>
      <c r="AH2566" s="186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214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42</v>
      </c>
      <c r="B2567" s="179">
        <v>2023</v>
      </c>
      <c r="C2567" s="179">
        <v>4</v>
      </c>
      <c r="D2567" s="39" t="str">
        <f t="shared" si="625"/>
        <v>Q1</v>
      </c>
      <c r="E2567" s="13" t="s">
        <v>42</v>
      </c>
      <c r="F2567" s="179">
        <v>2023</v>
      </c>
      <c r="G2567" s="179">
        <v>6</v>
      </c>
      <c r="H2567" s="191"/>
      <c r="I2567" s="39" t="str">
        <f t="shared" si="626"/>
        <v>Q1</v>
      </c>
      <c r="J2567" s="191" t="s">
        <v>2432</v>
      </c>
      <c r="K2567" s="191" t="s">
        <v>2433</v>
      </c>
      <c r="L2567" s="17" t="s">
        <v>54</v>
      </c>
      <c r="M2567" s="13" t="s">
        <v>46</v>
      </c>
      <c r="N2567" s="13">
        <v>1</v>
      </c>
      <c r="O2567" s="13"/>
      <c r="P2567" s="39" t="str">
        <f t="shared" si="627"/>
        <v>MAIN UNIT</v>
      </c>
      <c r="Q2567" s="13" t="s">
        <v>55</v>
      </c>
      <c r="R2567" s="13" t="s">
        <v>48</v>
      </c>
      <c r="S2567" s="13" t="s">
        <v>36</v>
      </c>
      <c r="T2567" s="13" t="s">
        <v>64</v>
      </c>
      <c r="U2567" s="13" t="s">
        <v>65</v>
      </c>
      <c r="V2567" s="13" t="s">
        <v>98</v>
      </c>
      <c r="W2567" s="13" t="s">
        <v>50</v>
      </c>
      <c r="X2567" s="192">
        <v>500000</v>
      </c>
      <c r="Y2567" s="196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85">
        <f t="shared" si="630"/>
        <v>96174.115044247796</v>
      </c>
      <c r="AD2567" s="141">
        <v>0.19670000000000001</v>
      </c>
      <c r="AE2567" s="186">
        <f t="shared" si="631"/>
        <v>1</v>
      </c>
      <c r="AF2567" s="186">
        <f>IF(AND(COUNTIFS($J$18:J2567,J2567)=1,AE2567=1),1,"")</f>
        <v>1</v>
      </c>
      <c r="AG2567" s="186">
        <f>IF(C2567="","",IF(AND(COUNTIFS($J$18:J2567,J2567)=1,C2567&lt;&gt;""),1,""))</f>
        <v>1</v>
      </c>
      <c r="AH2567" s="186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214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42</v>
      </c>
      <c r="B2568" s="179">
        <v>2023</v>
      </c>
      <c r="C2568" s="179">
        <v>4</v>
      </c>
      <c r="D2568" s="39" t="str">
        <f t="shared" si="625"/>
        <v>Q1</v>
      </c>
      <c r="E2568" s="13" t="s">
        <v>42</v>
      </c>
      <c r="F2568" s="179">
        <v>2023</v>
      </c>
      <c r="G2568" s="179">
        <v>6</v>
      </c>
      <c r="H2568" s="191"/>
      <c r="I2568" s="39" t="str">
        <f t="shared" si="626"/>
        <v>Q1</v>
      </c>
      <c r="J2568" s="191" t="s">
        <v>2432</v>
      </c>
      <c r="K2568" s="191" t="s">
        <v>2433</v>
      </c>
      <c r="L2568" s="17" t="s">
        <v>54</v>
      </c>
      <c r="M2568" s="13" t="s">
        <v>46</v>
      </c>
      <c r="N2568" s="13">
        <v>1</v>
      </c>
      <c r="O2568" s="13"/>
      <c r="P2568" s="39" t="str">
        <f t="shared" si="627"/>
        <v>MAIN UNIT</v>
      </c>
      <c r="Q2568" s="13" t="s">
        <v>55</v>
      </c>
      <c r="R2568" s="13" t="s">
        <v>48</v>
      </c>
      <c r="S2568" s="13" t="s">
        <v>36</v>
      </c>
      <c r="T2568" s="13" t="s">
        <v>64</v>
      </c>
      <c r="U2568" s="13" t="s">
        <v>65</v>
      </c>
      <c r="V2568" s="13" t="s">
        <v>98</v>
      </c>
      <c r="W2568" s="13" t="s">
        <v>50</v>
      </c>
      <c r="X2568" s="192">
        <v>500000</v>
      </c>
      <c r="Y2568" s="196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85">
        <f t="shared" si="630"/>
        <v>96174.115044247796</v>
      </c>
      <c r="AD2568" s="141">
        <v>0.19670000000000001</v>
      </c>
      <c r="AE2568" s="186">
        <f t="shared" si="631"/>
        <v>1</v>
      </c>
      <c r="AF2568" s="186" t="str">
        <f>IF(AND(COUNTIFS($J$18:J2568,J2568)=1,AE2568=1),1,"")</f>
        <v/>
      </c>
      <c r="AG2568" s="186" t="str">
        <f>IF(C2568="","",IF(AND(COUNTIFS($J$18:J2568,J2568)=1,C2568&lt;&gt;""),1,""))</f>
        <v/>
      </c>
      <c r="AH2568" s="186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214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42</v>
      </c>
      <c r="B2569" s="179">
        <v>2023</v>
      </c>
      <c r="C2569" s="179">
        <v>4</v>
      </c>
      <c r="D2569" s="39" t="str">
        <f t="shared" si="625"/>
        <v>Q1</v>
      </c>
      <c r="E2569" s="13" t="s">
        <v>42</v>
      </c>
      <c r="F2569" s="179">
        <v>2023</v>
      </c>
      <c r="G2569" s="179">
        <v>6</v>
      </c>
      <c r="H2569" s="191"/>
      <c r="I2569" s="39" t="str">
        <f t="shared" si="626"/>
        <v>Q1</v>
      </c>
      <c r="J2569" s="191" t="s">
        <v>2434</v>
      </c>
      <c r="K2569" s="191" t="s">
        <v>2435</v>
      </c>
      <c r="L2569" s="17" t="s">
        <v>54</v>
      </c>
      <c r="M2569" s="13" t="s">
        <v>46</v>
      </c>
      <c r="N2569" s="13">
        <v>1</v>
      </c>
      <c r="O2569" s="13"/>
      <c r="P2569" s="39" t="str">
        <f t="shared" si="627"/>
        <v>MAIN UNIT</v>
      </c>
      <c r="Q2569" s="13" t="s">
        <v>936</v>
      </c>
      <c r="R2569" s="13" t="s">
        <v>48</v>
      </c>
      <c r="S2569" s="13" t="s">
        <v>37</v>
      </c>
      <c r="T2569" s="13" t="s">
        <v>87</v>
      </c>
      <c r="U2569" s="13" t="s">
        <v>57</v>
      </c>
      <c r="V2569" s="13" t="s">
        <v>155</v>
      </c>
      <c r="W2569" s="13" t="s">
        <v>50</v>
      </c>
      <c r="X2569" s="192">
        <v>520000</v>
      </c>
      <c r="Y2569" s="196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85">
        <f t="shared" si="630"/>
        <v>73986.106194690263</v>
      </c>
      <c r="AD2569" s="141">
        <v>0.14549999999999999</v>
      </c>
      <c r="AE2569" s="186">
        <f t="shared" si="631"/>
        <v>1</v>
      </c>
      <c r="AF2569" s="186">
        <f>IF(AND(COUNTIFS($J$18:J2569,J2569)=1,AE2569=1),1,"")</f>
        <v>1</v>
      </c>
      <c r="AG2569" s="186">
        <f>IF(C2569="","",IF(AND(COUNTIFS($J$18:J2569,J2569)=1,C2569&lt;&gt;""),1,""))</f>
        <v>1</v>
      </c>
      <c r="AH2569" s="186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214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42</v>
      </c>
      <c r="B2570" s="179">
        <v>2023</v>
      </c>
      <c r="C2570" s="179">
        <v>4</v>
      </c>
      <c r="D2570" s="39" t="str">
        <f t="shared" si="625"/>
        <v>Q1</v>
      </c>
      <c r="E2570" s="13" t="s">
        <v>42</v>
      </c>
      <c r="F2570" s="179">
        <v>2023</v>
      </c>
      <c r="G2570" s="179">
        <v>6</v>
      </c>
      <c r="H2570" s="191"/>
      <c r="I2570" s="39" t="str">
        <f t="shared" si="626"/>
        <v>Q1</v>
      </c>
      <c r="J2570" s="191" t="s">
        <v>2434</v>
      </c>
      <c r="K2570" s="191" t="s">
        <v>2435</v>
      </c>
      <c r="L2570" s="17" t="s">
        <v>54</v>
      </c>
      <c r="M2570" s="13" t="s">
        <v>46</v>
      </c>
      <c r="N2570" s="13">
        <v>1</v>
      </c>
      <c r="O2570" s="13"/>
      <c r="P2570" s="39" t="str">
        <f t="shared" si="627"/>
        <v>MAIN UNIT</v>
      </c>
      <c r="Q2570" s="13" t="s">
        <v>936</v>
      </c>
      <c r="R2570" s="13" t="s">
        <v>48</v>
      </c>
      <c r="S2570" s="13" t="s">
        <v>37</v>
      </c>
      <c r="T2570" s="13" t="s">
        <v>87</v>
      </c>
      <c r="U2570" s="13" t="s">
        <v>57</v>
      </c>
      <c r="V2570" s="13" t="s">
        <v>155</v>
      </c>
      <c r="W2570" s="13" t="s">
        <v>50</v>
      </c>
      <c r="X2570" s="192">
        <v>520000</v>
      </c>
      <c r="Y2570" s="196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85">
        <f t="shared" si="630"/>
        <v>73986.106194690263</v>
      </c>
      <c r="AD2570" s="141">
        <v>0.14549999999999999</v>
      </c>
      <c r="AE2570" s="186">
        <f t="shared" si="631"/>
        <v>1</v>
      </c>
      <c r="AF2570" s="186" t="str">
        <f>IF(AND(COUNTIFS($J$18:J2570,J2570)=1,AE2570=1),1,"")</f>
        <v/>
      </c>
      <c r="AG2570" s="186" t="str">
        <f>IF(C2570="","",IF(AND(COUNTIFS($J$18:J2570,J2570)=1,C2570&lt;&gt;""),1,""))</f>
        <v/>
      </c>
      <c r="AH2570" s="186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214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42</v>
      </c>
      <c r="B2571" s="179">
        <v>2023</v>
      </c>
      <c r="C2571" s="179">
        <v>5</v>
      </c>
      <c r="D2571" s="39" t="str">
        <f t="shared" si="625"/>
        <v>Q1</v>
      </c>
      <c r="E2571" s="13" t="s">
        <v>42</v>
      </c>
      <c r="F2571" s="179">
        <v>2023</v>
      </c>
      <c r="G2571" s="179">
        <v>6</v>
      </c>
      <c r="H2571" s="191"/>
      <c r="I2571" s="39" t="str">
        <f t="shared" si="626"/>
        <v>Q1</v>
      </c>
      <c r="J2571" s="191" t="s">
        <v>2436</v>
      </c>
      <c r="K2571" s="191" t="s">
        <v>2437</v>
      </c>
      <c r="L2571" s="17" t="s">
        <v>54</v>
      </c>
      <c r="M2571" s="13" t="s">
        <v>46</v>
      </c>
      <c r="N2571" s="13">
        <v>1</v>
      </c>
      <c r="O2571" s="13"/>
      <c r="P2571" s="39" t="str">
        <f t="shared" si="627"/>
        <v>MAIN UNIT</v>
      </c>
      <c r="Q2571" s="13" t="s">
        <v>55</v>
      </c>
      <c r="R2571" s="13" t="s">
        <v>48</v>
      </c>
      <c r="S2571" s="13" t="s">
        <v>36</v>
      </c>
      <c r="T2571" s="13" t="s">
        <v>64</v>
      </c>
      <c r="U2571" s="13" t="s">
        <v>65</v>
      </c>
      <c r="V2571" s="13" t="s">
        <v>1321</v>
      </c>
      <c r="W2571" s="13" t="s">
        <v>50</v>
      </c>
      <c r="X2571" s="192">
        <v>460000</v>
      </c>
      <c r="Y2571" s="196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85">
        <f t="shared" si="630"/>
        <v>47141.451327433635</v>
      </c>
      <c r="AD2571" s="141">
        <v>0.1048</v>
      </c>
      <c r="AE2571" s="186">
        <f t="shared" si="631"/>
        <v>1</v>
      </c>
      <c r="AF2571" s="186">
        <f>IF(AND(COUNTIFS($J$18:J2571,J2571)=1,AE2571=1),1,"")</f>
        <v>1</v>
      </c>
      <c r="AG2571" s="186">
        <f>IF(C2571="","",IF(AND(COUNTIFS($J$18:J2571,J2571)=1,C2571&lt;&gt;""),1,""))</f>
        <v>1</v>
      </c>
      <c r="AH2571" s="186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214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42</v>
      </c>
      <c r="B2572" s="179">
        <v>2023</v>
      </c>
      <c r="C2572" s="179">
        <v>7</v>
      </c>
      <c r="D2572" s="39" t="str">
        <f t="shared" si="625"/>
        <v>Q2</v>
      </c>
      <c r="E2572" s="13" t="s">
        <v>42</v>
      </c>
      <c r="F2572" s="179">
        <v>2023</v>
      </c>
      <c r="G2572" s="179">
        <v>11</v>
      </c>
      <c r="H2572" s="191"/>
      <c r="I2572" s="39" t="str">
        <f t="shared" si="626"/>
        <v>Q3</v>
      </c>
      <c r="J2572" s="191" t="s">
        <v>2438</v>
      </c>
      <c r="K2572" s="191" t="s">
        <v>2439</v>
      </c>
      <c r="L2572" s="17" t="s">
        <v>78</v>
      </c>
      <c r="M2572" s="13" t="s">
        <v>46</v>
      </c>
      <c r="N2572" s="13">
        <v>1</v>
      </c>
      <c r="O2572" s="13"/>
      <c r="P2572" s="39" t="str">
        <f t="shared" si="627"/>
        <v>MAIN UNIT</v>
      </c>
      <c r="Q2572" s="13" t="s">
        <v>55</v>
      </c>
      <c r="R2572" s="13" t="s">
        <v>48</v>
      </c>
      <c r="S2572" s="13" t="s">
        <v>36</v>
      </c>
      <c r="T2572" s="13" t="s">
        <v>64</v>
      </c>
      <c r="U2572" s="13" t="s">
        <v>65</v>
      </c>
      <c r="V2572" s="13" t="s">
        <v>98</v>
      </c>
      <c r="W2572" s="13" t="s">
        <v>50</v>
      </c>
      <c r="X2572" s="192">
        <v>800000</v>
      </c>
      <c r="Y2572" s="196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85">
        <f t="shared" si="630"/>
        <v>125521.41592920355</v>
      </c>
      <c r="AD2572" s="141">
        <v>0.16569999999999999</v>
      </c>
      <c r="AE2572" s="186">
        <f t="shared" si="631"/>
        <v>1</v>
      </c>
      <c r="AF2572" s="186">
        <f>IF(AND(COUNTIFS($J$18:J2572,J2572)=1,AE2572=1),1,"")</f>
        <v>1</v>
      </c>
      <c r="AG2572" s="186">
        <f>IF(C2572="","",IF(AND(COUNTIFS($J$18:J2572,J2572)=1,C2572&lt;&gt;""),1,""))</f>
        <v>1</v>
      </c>
      <c r="AH2572" s="186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214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41</v>
      </c>
      <c r="B2573" s="179">
        <v>2023</v>
      </c>
      <c r="C2573" s="179">
        <v>3</v>
      </c>
      <c r="D2573" s="39" t="str">
        <f t="shared" si="625"/>
        <v>Q4</v>
      </c>
      <c r="E2573" s="13" t="s">
        <v>42</v>
      </c>
      <c r="F2573" s="179">
        <v>2023</v>
      </c>
      <c r="G2573" s="179">
        <v>7</v>
      </c>
      <c r="H2573" s="191"/>
      <c r="I2573" s="39" t="str">
        <f t="shared" si="626"/>
        <v>Q2</v>
      </c>
      <c r="J2573" s="191" t="s">
        <v>2347</v>
      </c>
      <c r="K2573" s="191" t="s">
        <v>2348</v>
      </c>
      <c r="L2573" s="17" t="s">
        <v>78</v>
      </c>
      <c r="M2573" s="13" t="s">
        <v>46</v>
      </c>
      <c r="N2573" s="13">
        <v>1</v>
      </c>
      <c r="O2573" s="13"/>
      <c r="P2573" s="39" t="str">
        <f t="shared" si="627"/>
        <v>MAIN UNIT</v>
      </c>
      <c r="Q2573" s="13" t="s">
        <v>55</v>
      </c>
      <c r="R2573" s="13" t="s">
        <v>48</v>
      </c>
      <c r="S2573" s="13" t="s">
        <v>36</v>
      </c>
      <c r="T2573" s="13" t="s">
        <v>64</v>
      </c>
      <c r="U2573" s="13" t="s">
        <v>65</v>
      </c>
      <c r="V2573" s="13" t="s">
        <v>98</v>
      </c>
      <c r="W2573" s="13" t="s">
        <v>50</v>
      </c>
      <c r="X2573" s="192">
        <v>900000</v>
      </c>
      <c r="Y2573" s="196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85">
        <f t="shared" si="630"/>
        <v>146451.58407079647</v>
      </c>
      <c r="AD2573" s="141">
        <v>0.1701</v>
      </c>
      <c r="AE2573" s="186">
        <f t="shared" si="631"/>
        <v>1</v>
      </c>
      <c r="AF2573" s="186" t="str">
        <f>IF(AND(COUNTIFS($J$18:J2573,J2573)=1,AE2573=1),1,"")</f>
        <v/>
      </c>
      <c r="AG2573" s="186" t="str">
        <f>IF(C2573="","",IF(AND(COUNTIFS($J$18:J2573,J2573)=1,C2573&lt;&gt;""),1,""))</f>
        <v/>
      </c>
      <c r="AH2573" s="186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214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41</v>
      </c>
      <c r="B2574" s="179">
        <v>2023</v>
      </c>
      <c r="C2574" s="179">
        <v>3</v>
      </c>
      <c r="D2574" s="39" t="str">
        <f t="shared" si="625"/>
        <v>Q4</v>
      </c>
      <c r="E2574" s="13" t="s">
        <v>42</v>
      </c>
      <c r="F2574" s="179">
        <v>2023</v>
      </c>
      <c r="G2574" s="179">
        <v>7</v>
      </c>
      <c r="H2574" s="191"/>
      <c r="I2574" s="39" t="str">
        <f t="shared" si="626"/>
        <v>Q2</v>
      </c>
      <c r="J2574" s="191" t="s">
        <v>2347</v>
      </c>
      <c r="K2574" s="191" t="s">
        <v>2348</v>
      </c>
      <c r="L2574" s="17" t="s">
        <v>54</v>
      </c>
      <c r="M2574" s="13" t="s">
        <v>46</v>
      </c>
      <c r="N2574" s="13">
        <v>1</v>
      </c>
      <c r="O2574" s="13"/>
      <c r="P2574" s="39" t="str">
        <f t="shared" si="627"/>
        <v>MAIN UNIT</v>
      </c>
      <c r="Q2574" s="13" t="s">
        <v>55</v>
      </c>
      <c r="R2574" s="13" t="s">
        <v>48</v>
      </c>
      <c r="S2574" s="13" t="s">
        <v>36</v>
      </c>
      <c r="T2574" s="13" t="s">
        <v>64</v>
      </c>
      <c r="U2574" s="13" t="s">
        <v>65</v>
      </c>
      <c r="V2574" s="13" t="s">
        <v>98</v>
      </c>
      <c r="W2574" s="13" t="s">
        <v>50</v>
      </c>
      <c r="X2574" s="192">
        <v>690000</v>
      </c>
      <c r="Y2574" s="196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85">
        <f t="shared" si="630"/>
        <v>112279.54778761065</v>
      </c>
      <c r="AD2574" s="141">
        <v>0.1701</v>
      </c>
      <c r="AE2574" s="186">
        <f t="shared" si="631"/>
        <v>1</v>
      </c>
      <c r="AF2574" s="186" t="str">
        <f>IF(AND(COUNTIFS($J$18:J2574,J2574)=1,AE2574=1),1,"")</f>
        <v/>
      </c>
      <c r="AG2574" s="186" t="str">
        <f>IF(C2574="","",IF(AND(COUNTIFS($J$18:J2574,J2574)=1,C2574&lt;&gt;""),1,""))</f>
        <v/>
      </c>
      <c r="AH2574" s="186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214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42</v>
      </c>
      <c r="B2575" s="179">
        <v>2023</v>
      </c>
      <c r="C2575" s="179">
        <v>4</v>
      </c>
      <c r="D2575" s="39" t="str">
        <f t="shared" si="625"/>
        <v>Q1</v>
      </c>
      <c r="E2575" s="13" t="s">
        <v>42</v>
      </c>
      <c r="F2575" s="179">
        <v>2023</v>
      </c>
      <c r="G2575" s="179">
        <v>7</v>
      </c>
      <c r="H2575" s="191"/>
      <c r="I2575" s="39" t="str">
        <f t="shared" si="626"/>
        <v>Q2</v>
      </c>
      <c r="J2575" s="191" t="s">
        <v>2440</v>
      </c>
      <c r="K2575" s="191" t="s">
        <v>2441</v>
      </c>
      <c r="L2575" s="17" t="s">
        <v>78</v>
      </c>
      <c r="M2575" s="13" t="s">
        <v>46</v>
      </c>
      <c r="N2575" s="13">
        <v>1</v>
      </c>
      <c r="O2575" s="13"/>
      <c r="P2575" s="39" t="str">
        <f t="shared" si="627"/>
        <v>MAIN UNIT</v>
      </c>
      <c r="Q2575" s="13" t="s">
        <v>47</v>
      </c>
      <c r="R2575" s="13" t="s">
        <v>48</v>
      </c>
      <c r="S2575" s="13" t="s">
        <v>37</v>
      </c>
      <c r="T2575" s="13" t="s">
        <v>2286</v>
      </c>
      <c r="U2575" s="13" t="s">
        <v>57</v>
      </c>
      <c r="V2575" s="13" t="s">
        <v>2035</v>
      </c>
      <c r="W2575" s="13" t="s">
        <v>95</v>
      </c>
      <c r="X2575" s="192">
        <v>11538686</v>
      </c>
      <c r="Y2575" s="196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85">
        <f t="shared" si="630"/>
        <v>67005.611149439996</v>
      </c>
      <c r="AD2575" s="141">
        <v>0.1052</v>
      </c>
      <c r="AE2575" s="186">
        <f t="shared" si="631"/>
        <v>0</v>
      </c>
      <c r="AF2575" s="186" t="str">
        <f>IF(AND(COUNTIFS($J$18:J2575,J2575)=1,AE2575=1),1,"")</f>
        <v/>
      </c>
      <c r="AG2575" s="186">
        <f>IF(C2575="","",IF(AND(COUNTIFS($J$18:J2575,J2575)=1,C2575&lt;&gt;""),1,""))</f>
        <v>1</v>
      </c>
      <c r="AH2575" s="186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214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42</v>
      </c>
      <c r="B2576" s="179">
        <v>2023</v>
      </c>
      <c r="C2576" s="179">
        <v>4</v>
      </c>
      <c r="D2576" s="39" t="str">
        <f t="shared" si="625"/>
        <v>Q1</v>
      </c>
      <c r="E2576" s="13" t="s">
        <v>42</v>
      </c>
      <c r="F2576" s="179">
        <v>2023</v>
      </c>
      <c r="G2576" s="179">
        <v>7</v>
      </c>
      <c r="H2576" s="191"/>
      <c r="I2576" s="39" t="str">
        <f t="shared" si="626"/>
        <v>Q2</v>
      </c>
      <c r="J2576" s="191" t="s">
        <v>2440</v>
      </c>
      <c r="K2576" s="191" t="s">
        <v>2441</v>
      </c>
      <c r="L2576" s="17" t="s">
        <v>78</v>
      </c>
      <c r="M2576" s="13" t="s">
        <v>46</v>
      </c>
      <c r="N2576" s="13">
        <v>1</v>
      </c>
      <c r="O2576" s="13"/>
      <c r="P2576" s="39" t="str">
        <f t="shared" si="627"/>
        <v>MAIN UNIT</v>
      </c>
      <c r="Q2576" s="13" t="s">
        <v>47</v>
      </c>
      <c r="R2576" s="13" t="s">
        <v>48</v>
      </c>
      <c r="S2576" s="13" t="s">
        <v>37</v>
      </c>
      <c r="T2576" s="13" t="s">
        <v>2286</v>
      </c>
      <c r="U2576" s="13" t="s">
        <v>57</v>
      </c>
      <c r="V2576" s="13" t="s">
        <v>2035</v>
      </c>
      <c r="W2576" s="13" t="s">
        <v>95</v>
      </c>
      <c r="X2576" s="192">
        <v>11538686</v>
      </c>
      <c r="Y2576" s="196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85">
        <f t="shared" si="630"/>
        <v>67005.611149439996</v>
      </c>
      <c r="AD2576" s="141">
        <v>0.1052</v>
      </c>
      <c r="AE2576" s="186">
        <f t="shared" si="631"/>
        <v>0</v>
      </c>
      <c r="AF2576" s="186" t="str">
        <f>IF(AND(COUNTIFS($J$18:J2576,J2576)=1,AE2576=1),1,"")</f>
        <v/>
      </c>
      <c r="AG2576" s="186" t="str">
        <f>IF(C2576="","",IF(AND(COUNTIFS($J$18:J2576,J2576)=1,C2576&lt;&gt;""),1,""))</f>
        <v/>
      </c>
      <c r="AH2576" s="186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214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42</v>
      </c>
      <c r="B2577" s="179">
        <v>2023</v>
      </c>
      <c r="C2577" s="179">
        <v>4</v>
      </c>
      <c r="D2577" s="39" t="str">
        <f t="shared" si="625"/>
        <v>Q1</v>
      </c>
      <c r="E2577" s="13" t="s">
        <v>42</v>
      </c>
      <c r="F2577" s="179">
        <v>2023</v>
      </c>
      <c r="G2577" s="179">
        <v>7</v>
      </c>
      <c r="H2577" s="191"/>
      <c r="I2577" s="39" t="str">
        <f t="shared" si="626"/>
        <v>Q2</v>
      </c>
      <c r="J2577" s="191" t="s">
        <v>2440</v>
      </c>
      <c r="K2577" s="191" t="s">
        <v>2441</v>
      </c>
      <c r="L2577" s="17" t="s">
        <v>78</v>
      </c>
      <c r="M2577" s="13" t="s">
        <v>46</v>
      </c>
      <c r="N2577" s="13">
        <v>1</v>
      </c>
      <c r="O2577" s="13"/>
      <c r="P2577" s="39" t="str">
        <f t="shared" si="627"/>
        <v>MAIN UNIT</v>
      </c>
      <c r="Q2577" s="13" t="s">
        <v>47</v>
      </c>
      <c r="R2577" s="13" t="s">
        <v>48</v>
      </c>
      <c r="S2577" s="13" t="s">
        <v>37</v>
      </c>
      <c r="T2577" s="13" t="s">
        <v>2286</v>
      </c>
      <c r="U2577" s="13" t="s">
        <v>57</v>
      </c>
      <c r="V2577" s="13" t="s">
        <v>2035</v>
      </c>
      <c r="W2577" s="13" t="s">
        <v>95</v>
      </c>
      <c r="X2577" s="192">
        <v>11538686</v>
      </c>
      <c r="Y2577" s="196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85">
        <f t="shared" si="630"/>
        <v>67005.611149439996</v>
      </c>
      <c r="AD2577" s="141">
        <v>0.1052</v>
      </c>
      <c r="AE2577" s="186">
        <f t="shared" si="631"/>
        <v>0</v>
      </c>
      <c r="AF2577" s="186" t="str">
        <f>IF(AND(COUNTIFS($J$18:J2577,J2577)=1,AE2577=1),1,"")</f>
        <v/>
      </c>
      <c r="AG2577" s="186" t="str">
        <f>IF(C2577="","",IF(AND(COUNTIFS($J$18:J2577,J2577)=1,C2577&lt;&gt;""),1,""))</f>
        <v/>
      </c>
      <c r="AH2577" s="186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214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42</v>
      </c>
      <c r="B2578" s="179">
        <v>2023</v>
      </c>
      <c r="C2578" s="179">
        <v>4</v>
      </c>
      <c r="D2578" s="39" t="str">
        <f t="shared" si="625"/>
        <v>Q1</v>
      </c>
      <c r="E2578" s="13" t="s">
        <v>42</v>
      </c>
      <c r="F2578" s="179">
        <v>2023</v>
      </c>
      <c r="G2578" s="179">
        <v>7</v>
      </c>
      <c r="H2578" s="191"/>
      <c r="I2578" s="39" t="str">
        <f t="shared" si="626"/>
        <v>Q2</v>
      </c>
      <c r="J2578" s="191" t="s">
        <v>2440</v>
      </c>
      <c r="K2578" s="191" t="s">
        <v>2441</v>
      </c>
      <c r="L2578" s="17" t="s">
        <v>78</v>
      </c>
      <c r="M2578" s="13" t="s">
        <v>46</v>
      </c>
      <c r="N2578" s="13">
        <v>1</v>
      </c>
      <c r="O2578" s="13"/>
      <c r="P2578" s="39" t="str">
        <f t="shared" si="627"/>
        <v>MAIN UNIT</v>
      </c>
      <c r="Q2578" s="13" t="s">
        <v>47</v>
      </c>
      <c r="R2578" s="13" t="s">
        <v>48</v>
      </c>
      <c r="S2578" s="13" t="s">
        <v>37</v>
      </c>
      <c r="T2578" s="13" t="s">
        <v>2286</v>
      </c>
      <c r="U2578" s="13" t="s">
        <v>57</v>
      </c>
      <c r="V2578" s="13" t="s">
        <v>2035</v>
      </c>
      <c r="W2578" s="13" t="s">
        <v>95</v>
      </c>
      <c r="X2578" s="192">
        <v>11538686</v>
      </c>
      <c r="Y2578" s="196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85">
        <f t="shared" si="630"/>
        <v>67005.611149439996</v>
      </c>
      <c r="AD2578" s="141">
        <v>0.1052</v>
      </c>
      <c r="AE2578" s="186">
        <f t="shared" si="631"/>
        <v>0</v>
      </c>
      <c r="AF2578" s="186" t="str">
        <f>IF(AND(COUNTIFS($J$18:J2578,J2578)=1,AE2578=1),1,"")</f>
        <v/>
      </c>
      <c r="AG2578" s="186" t="str">
        <f>IF(C2578="","",IF(AND(COUNTIFS($J$18:J2578,J2578)=1,C2578&lt;&gt;""),1,""))</f>
        <v/>
      </c>
      <c r="AH2578" s="186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214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42</v>
      </c>
      <c r="B2579" s="179">
        <v>2023</v>
      </c>
      <c r="C2579" s="179">
        <v>4</v>
      </c>
      <c r="D2579" s="39" t="str">
        <f t="shared" si="625"/>
        <v>Q1</v>
      </c>
      <c r="E2579" s="13" t="s">
        <v>42</v>
      </c>
      <c r="F2579" s="179">
        <v>2023</v>
      </c>
      <c r="G2579" s="179">
        <v>7</v>
      </c>
      <c r="H2579" s="191"/>
      <c r="I2579" s="39" t="str">
        <f t="shared" si="626"/>
        <v>Q2</v>
      </c>
      <c r="J2579" s="191" t="s">
        <v>2440</v>
      </c>
      <c r="K2579" s="191" t="s">
        <v>2441</v>
      </c>
      <c r="L2579" s="17" t="s">
        <v>78</v>
      </c>
      <c r="M2579" s="13" t="s">
        <v>46</v>
      </c>
      <c r="N2579" s="13">
        <v>1</v>
      </c>
      <c r="O2579" s="13"/>
      <c r="P2579" s="39" t="str">
        <f t="shared" si="627"/>
        <v>MAIN UNIT</v>
      </c>
      <c r="Q2579" s="13" t="s">
        <v>47</v>
      </c>
      <c r="R2579" s="13" t="s">
        <v>48</v>
      </c>
      <c r="S2579" s="13" t="s">
        <v>37</v>
      </c>
      <c r="T2579" s="13" t="s">
        <v>2286</v>
      </c>
      <c r="U2579" s="13" t="s">
        <v>57</v>
      </c>
      <c r="V2579" s="13" t="s">
        <v>2035</v>
      </c>
      <c r="W2579" s="13" t="s">
        <v>95</v>
      </c>
      <c r="X2579" s="192">
        <v>11538686</v>
      </c>
      <c r="Y2579" s="196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85">
        <f t="shared" si="630"/>
        <v>67005.611149439996</v>
      </c>
      <c r="AD2579" s="141">
        <v>0.1052</v>
      </c>
      <c r="AE2579" s="186">
        <f t="shared" si="631"/>
        <v>0</v>
      </c>
      <c r="AF2579" s="186" t="str">
        <f>IF(AND(COUNTIFS($J$18:J2579,J2579)=1,AE2579=1),1,"")</f>
        <v/>
      </c>
      <c r="AG2579" s="186" t="str">
        <f>IF(C2579="","",IF(AND(COUNTIFS($J$18:J2579,J2579)=1,C2579&lt;&gt;""),1,""))</f>
        <v/>
      </c>
      <c r="AH2579" s="186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214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42</v>
      </c>
      <c r="B2580" s="179">
        <v>2023</v>
      </c>
      <c r="C2580" s="179">
        <v>4</v>
      </c>
      <c r="D2580" s="39" t="str">
        <f t="shared" si="625"/>
        <v>Q1</v>
      </c>
      <c r="E2580" s="13" t="s">
        <v>42</v>
      </c>
      <c r="F2580" s="179">
        <v>2023</v>
      </c>
      <c r="G2580" s="179">
        <v>7</v>
      </c>
      <c r="H2580" s="191"/>
      <c r="I2580" s="39" t="str">
        <f t="shared" si="626"/>
        <v>Q2</v>
      </c>
      <c r="J2580" s="191" t="s">
        <v>2440</v>
      </c>
      <c r="K2580" s="191" t="s">
        <v>2441</v>
      </c>
      <c r="L2580" s="17" t="s">
        <v>78</v>
      </c>
      <c r="M2580" s="13" t="s">
        <v>46</v>
      </c>
      <c r="N2580" s="13">
        <v>1</v>
      </c>
      <c r="O2580" s="13"/>
      <c r="P2580" s="39" t="str">
        <f t="shared" si="627"/>
        <v>MAIN UNIT</v>
      </c>
      <c r="Q2580" s="13" t="s">
        <v>47</v>
      </c>
      <c r="R2580" s="13" t="s">
        <v>48</v>
      </c>
      <c r="S2580" s="13" t="s">
        <v>37</v>
      </c>
      <c r="T2580" s="13" t="s">
        <v>2286</v>
      </c>
      <c r="U2580" s="13" t="s">
        <v>57</v>
      </c>
      <c r="V2580" s="13" t="s">
        <v>2035</v>
      </c>
      <c r="W2580" s="13" t="s">
        <v>95</v>
      </c>
      <c r="X2580" s="192">
        <v>11538686</v>
      </c>
      <c r="Y2580" s="196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85">
        <f t="shared" si="630"/>
        <v>67005.611149439996</v>
      </c>
      <c r="AD2580" s="141">
        <v>0.1052</v>
      </c>
      <c r="AE2580" s="186">
        <f t="shared" si="631"/>
        <v>0</v>
      </c>
      <c r="AF2580" s="186" t="str">
        <f>IF(AND(COUNTIFS($J$18:J2580,J2580)=1,AE2580=1),1,"")</f>
        <v/>
      </c>
      <c r="AG2580" s="186" t="str">
        <f>IF(C2580="","",IF(AND(COUNTIFS($J$18:J2580,J2580)=1,C2580&lt;&gt;""),1,""))</f>
        <v/>
      </c>
      <c r="AH2580" s="186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214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42</v>
      </c>
      <c r="B2581" s="179">
        <v>2023</v>
      </c>
      <c r="C2581" s="179">
        <v>4</v>
      </c>
      <c r="D2581" s="39" t="str">
        <f t="shared" si="625"/>
        <v>Q1</v>
      </c>
      <c r="E2581" s="13" t="s">
        <v>42</v>
      </c>
      <c r="F2581" s="179">
        <v>2023</v>
      </c>
      <c r="G2581" s="179">
        <v>7</v>
      </c>
      <c r="H2581" s="191"/>
      <c r="I2581" s="39" t="str">
        <f t="shared" si="626"/>
        <v>Q2</v>
      </c>
      <c r="J2581" s="191" t="s">
        <v>2440</v>
      </c>
      <c r="K2581" s="191" t="s">
        <v>2441</v>
      </c>
      <c r="L2581" s="17" t="s">
        <v>54</v>
      </c>
      <c r="M2581" s="13" t="s">
        <v>46</v>
      </c>
      <c r="N2581" s="13">
        <v>1</v>
      </c>
      <c r="O2581" s="13"/>
      <c r="P2581" s="39" t="str">
        <f t="shared" si="627"/>
        <v>MAIN UNIT</v>
      </c>
      <c r="Q2581" s="13" t="s">
        <v>47</v>
      </c>
      <c r="R2581" s="13" t="s">
        <v>48</v>
      </c>
      <c r="S2581" s="13" t="s">
        <v>37</v>
      </c>
      <c r="T2581" s="13" t="s">
        <v>2286</v>
      </c>
      <c r="U2581" s="13" t="s">
        <v>57</v>
      </c>
      <c r="V2581" s="13" t="s">
        <v>2035</v>
      </c>
      <c r="W2581" s="13" t="s">
        <v>95</v>
      </c>
      <c r="X2581" s="192">
        <v>7963342</v>
      </c>
      <c r="Y2581" s="196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85">
        <f t="shared" si="630"/>
        <v>46243.44552768</v>
      </c>
      <c r="AD2581" s="141">
        <v>0.1052</v>
      </c>
      <c r="AE2581" s="186">
        <f t="shared" si="631"/>
        <v>0</v>
      </c>
      <c r="AF2581" s="186" t="str">
        <f>IF(AND(COUNTIFS($J$18:J2581,J2581)=1,AE2581=1),1,"")</f>
        <v/>
      </c>
      <c r="AG2581" s="186" t="str">
        <f>IF(C2581="","",IF(AND(COUNTIFS($J$18:J2581,J2581)=1,C2581&lt;&gt;""),1,""))</f>
        <v/>
      </c>
      <c r="AH2581" s="186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214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42</v>
      </c>
      <c r="B2582" s="179">
        <v>2023</v>
      </c>
      <c r="C2582" s="179">
        <v>4</v>
      </c>
      <c r="D2582" s="39" t="str">
        <f t="shared" si="625"/>
        <v>Q1</v>
      </c>
      <c r="E2582" s="13" t="s">
        <v>42</v>
      </c>
      <c r="F2582" s="179">
        <v>2023</v>
      </c>
      <c r="G2582" s="179">
        <v>7</v>
      </c>
      <c r="H2582" s="191"/>
      <c r="I2582" s="39" t="str">
        <f t="shared" si="626"/>
        <v>Q2</v>
      </c>
      <c r="J2582" s="191" t="s">
        <v>2440</v>
      </c>
      <c r="K2582" s="191" t="s">
        <v>2441</v>
      </c>
      <c r="L2582" s="17" t="s">
        <v>54</v>
      </c>
      <c r="M2582" s="13" t="s">
        <v>46</v>
      </c>
      <c r="N2582" s="13">
        <v>1</v>
      </c>
      <c r="O2582" s="13"/>
      <c r="P2582" s="39" t="str">
        <f t="shared" si="627"/>
        <v>MAIN UNIT</v>
      </c>
      <c r="Q2582" s="13" t="s">
        <v>47</v>
      </c>
      <c r="R2582" s="13" t="s">
        <v>48</v>
      </c>
      <c r="S2582" s="13" t="s">
        <v>37</v>
      </c>
      <c r="T2582" s="13" t="s">
        <v>2286</v>
      </c>
      <c r="U2582" s="13" t="s">
        <v>57</v>
      </c>
      <c r="V2582" s="13" t="s">
        <v>2035</v>
      </c>
      <c r="W2582" s="13" t="s">
        <v>95</v>
      </c>
      <c r="X2582" s="192">
        <v>7963342</v>
      </c>
      <c r="Y2582" s="196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85">
        <f t="shared" si="630"/>
        <v>46243.44552768</v>
      </c>
      <c r="AD2582" s="141">
        <v>0.1052</v>
      </c>
      <c r="AE2582" s="186">
        <f t="shared" si="631"/>
        <v>0</v>
      </c>
      <c r="AF2582" s="186" t="str">
        <f>IF(AND(COUNTIFS($J$18:J2582,J2582)=1,AE2582=1),1,"")</f>
        <v/>
      </c>
      <c r="AG2582" s="186" t="str">
        <f>IF(C2582="","",IF(AND(COUNTIFS($J$18:J2582,J2582)=1,C2582&lt;&gt;""),1,""))</f>
        <v/>
      </c>
      <c r="AH2582" s="186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214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42</v>
      </c>
      <c r="B2583" s="179">
        <v>2023</v>
      </c>
      <c r="C2583" s="179">
        <v>4</v>
      </c>
      <c r="D2583" s="39" t="str">
        <f t="shared" si="625"/>
        <v>Q1</v>
      </c>
      <c r="E2583" s="13" t="s">
        <v>42</v>
      </c>
      <c r="F2583" s="179">
        <v>2023</v>
      </c>
      <c r="G2583" s="179">
        <v>7</v>
      </c>
      <c r="H2583" s="191"/>
      <c r="I2583" s="39" t="str">
        <f t="shared" si="626"/>
        <v>Q2</v>
      </c>
      <c r="J2583" s="191" t="s">
        <v>2440</v>
      </c>
      <c r="K2583" s="191" t="s">
        <v>2441</v>
      </c>
      <c r="L2583" s="17" t="s">
        <v>54</v>
      </c>
      <c r="M2583" s="13" t="s">
        <v>46</v>
      </c>
      <c r="N2583" s="13">
        <v>1</v>
      </c>
      <c r="O2583" s="13"/>
      <c r="P2583" s="39" t="str">
        <f t="shared" si="627"/>
        <v>MAIN UNIT</v>
      </c>
      <c r="Q2583" s="13" t="s">
        <v>47</v>
      </c>
      <c r="R2583" s="13" t="s">
        <v>48</v>
      </c>
      <c r="S2583" s="13" t="s">
        <v>37</v>
      </c>
      <c r="T2583" s="13" t="s">
        <v>2286</v>
      </c>
      <c r="U2583" s="13" t="s">
        <v>57</v>
      </c>
      <c r="V2583" s="13" t="s">
        <v>2035</v>
      </c>
      <c r="W2583" s="13" t="s">
        <v>95</v>
      </c>
      <c r="X2583" s="192">
        <v>7963342</v>
      </c>
      <c r="Y2583" s="196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85">
        <f t="shared" si="630"/>
        <v>46243.44552768</v>
      </c>
      <c r="AD2583" s="141">
        <v>0.1052</v>
      </c>
      <c r="AE2583" s="186">
        <f t="shared" si="631"/>
        <v>0</v>
      </c>
      <c r="AF2583" s="186" t="str">
        <f>IF(AND(COUNTIFS($J$18:J2583,J2583)=1,AE2583=1),1,"")</f>
        <v/>
      </c>
      <c r="AG2583" s="186" t="str">
        <f>IF(C2583="","",IF(AND(COUNTIFS($J$18:J2583,J2583)=1,C2583&lt;&gt;""),1,""))</f>
        <v/>
      </c>
      <c r="AH2583" s="186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214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42</v>
      </c>
      <c r="B2584" s="179">
        <v>2023</v>
      </c>
      <c r="C2584" s="179">
        <v>4</v>
      </c>
      <c r="D2584" s="39" t="str">
        <f t="shared" si="625"/>
        <v>Q1</v>
      </c>
      <c r="E2584" s="13" t="s">
        <v>42</v>
      </c>
      <c r="F2584" s="179">
        <v>2023</v>
      </c>
      <c r="G2584" s="179">
        <v>7</v>
      </c>
      <c r="H2584" s="191"/>
      <c r="I2584" s="39" t="str">
        <f t="shared" si="626"/>
        <v>Q2</v>
      </c>
      <c r="J2584" s="191" t="s">
        <v>2440</v>
      </c>
      <c r="K2584" s="191" t="s">
        <v>2441</v>
      </c>
      <c r="L2584" s="17" t="s">
        <v>54</v>
      </c>
      <c r="M2584" s="13" t="s">
        <v>46</v>
      </c>
      <c r="N2584" s="13">
        <v>1</v>
      </c>
      <c r="O2584" s="13"/>
      <c r="P2584" s="39" t="str">
        <f t="shared" si="627"/>
        <v>MAIN UNIT</v>
      </c>
      <c r="Q2584" s="13" t="s">
        <v>47</v>
      </c>
      <c r="R2584" s="13" t="s">
        <v>48</v>
      </c>
      <c r="S2584" s="13" t="s">
        <v>37</v>
      </c>
      <c r="T2584" s="13" t="s">
        <v>2286</v>
      </c>
      <c r="U2584" s="13" t="s">
        <v>57</v>
      </c>
      <c r="V2584" s="13" t="s">
        <v>2035</v>
      </c>
      <c r="W2584" s="13" t="s">
        <v>95</v>
      </c>
      <c r="X2584" s="192">
        <v>7963342</v>
      </c>
      <c r="Y2584" s="196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85">
        <f t="shared" si="630"/>
        <v>46243.44552768</v>
      </c>
      <c r="AD2584" s="141">
        <v>0.1052</v>
      </c>
      <c r="AE2584" s="186">
        <f t="shared" si="631"/>
        <v>0</v>
      </c>
      <c r="AF2584" s="186" t="str">
        <f>IF(AND(COUNTIFS($J$18:J2584,J2584)=1,AE2584=1),1,"")</f>
        <v/>
      </c>
      <c r="AG2584" s="186" t="str">
        <f>IF(C2584="","",IF(AND(COUNTIFS($J$18:J2584,J2584)=1,C2584&lt;&gt;""),1,""))</f>
        <v/>
      </c>
      <c r="AH2584" s="186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214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42</v>
      </c>
      <c r="B2585" s="179">
        <v>2023</v>
      </c>
      <c r="C2585" s="179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42</v>
      </c>
      <c r="F2585" s="179">
        <v>2023</v>
      </c>
      <c r="G2585" s="179">
        <v>7</v>
      </c>
      <c r="H2585" s="191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1" t="s">
        <v>2442</v>
      </c>
      <c r="K2585" s="191" t="s">
        <v>1313</v>
      </c>
      <c r="L2585" s="17" t="s">
        <v>54</v>
      </c>
      <c r="M2585" s="13" t="s">
        <v>46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47</v>
      </c>
      <c r="R2585" s="13" t="s">
        <v>48</v>
      </c>
      <c r="S2585" s="13" t="s">
        <v>37</v>
      </c>
      <c r="T2585" s="13" t="s">
        <v>74</v>
      </c>
      <c r="U2585" s="13" t="s">
        <v>57</v>
      </c>
      <c r="V2585" s="13" t="s">
        <v>1314</v>
      </c>
      <c r="W2585" s="13" t="s">
        <v>50</v>
      </c>
      <c r="X2585" s="192">
        <v>420000</v>
      </c>
      <c r="Y2585" s="196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85">
        <f t="shared" ref="AC2585:AC2648" si="646">IF(R2585&lt;&gt;"",AB2585*AD2585,"")</f>
        <v>36321.599999999999</v>
      </c>
      <c r="AD2585" s="141">
        <v>9.0399999999999994E-2</v>
      </c>
      <c r="AE2585" s="186">
        <f t="shared" ref="AE2585:AE2648" si="647">IF(Q2585="","",IF(Q2585="Yes",1,0))</f>
        <v>0</v>
      </c>
      <c r="AF2585" s="186" t="str">
        <f>IF(AND(COUNTIFS($J$18:J2585,J2585)=1,AE2585=1),1,"")</f>
        <v/>
      </c>
      <c r="AG2585" s="186">
        <f>IF(C2585="","",IF(AND(COUNTIFS($J$18:J2585,J2585)=1,C2585&lt;&gt;""),1,""))</f>
        <v>1</v>
      </c>
      <c r="AH2585" s="186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214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42</v>
      </c>
      <c r="B2586" s="179">
        <v>2023</v>
      </c>
      <c r="C2586" s="179">
        <v>5</v>
      </c>
      <c r="D2586" s="39" t="str">
        <f t="shared" si="641"/>
        <v>Q1</v>
      </c>
      <c r="E2586" s="13" t="s">
        <v>42</v>
      </c>
      <c r="F2586" s="179">
        <v>2023</v>
      </c>
      <c r="G2586" s="179">
        <v>7</v>
      </c>
      <c r="H2586" s="191"/>
      <c r="I2586" s="39" t="str">
        <f t="shared" si="642"/>
        <v>Q2</v>
      </c>
      <c r="J2586" s="191" t="s">
        <v>2442</v>
      </c>
      <c r="K2586" s="191" t="s">
        <v>1313</v>
      </c>
      <c r="L2586" s="17" t="s">
        <v>54</v>
      </c>
      <c r="M2586" s="13" t="s">
        <v>46</v>
      </c>
      <c r="N2586" s="13">
        <v>1</v>
      </c>
      <c r="O2586" s="13"/>
      <c r="P2586" s="39" t="str">
        <f t="shared" si="643"/>
        <v>MAIN UNIT</v>
      </c>
      <c r="Q2586" s="13" t="s">
        <v>47</v>
      </c>
      <c r="R2586" s="13" t="s">
        <v>48</v>
      </c>
      <c r="S2586" s="13" t="s">
        <v>37</v>
      </c>
      <c r="T2586" s="13" t="s">
        <v>74</v>
      </c>
      <c r="U2586" s="13" t="s">
        <v>57</v>
      </c>
      <c r="V2586" s="13" t="s">
        <v>1314</v>
      </c>
      <c r="W2586" s="13" t="s">
        <v>50</v>
      </c>
      <c r="X2586" s="192">
        <v>420000</v>
      </c>
      <c r="Y2586" s="196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85">
        <f t="shared" si="646"/>
        <v>36321.599999999999</v>
      </c>
      <c r="AD2586" s="141">
        <v>9.0399999999999994E-2</v>
      </c>
      <c r="AE2586" s="186">
        <f t="shared" si="647"/>
        <v>0</v>
      </c>
      <c r="AF2586" s="186" t="str">
        <f>IF(AND(COUNTIFS($J$18:J2586,J2586)=1,AE2586=1),1,"")</f>
        <v/>
      </c>
      <c r="AG2586" s="186" t="str">
        <f>IF(C2586="","",IF(AND(COUNTIFS($J$18:J2586,J2586)=1,C2586&lt;&gt;""),1,""))</f>
        <v/>
      </c>
      <c r="AH2586" s="186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214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42</v>
      </c>
      <c r="B2587" s="179">
        <v>2023</v>
      </c>
      <c r="C2587" s="179">
        <v>5</v>
      </c>
      <c r="D2587" s="39" t="str">
        <f t="shared" si="641"/>
        <v>Q1</v>
      </c>
      <c r="E2587" s="13" t="s">
        <v>42</v>
      </c>
      <c r="F2587" s="179">
        <v>2023</v>
      </c>
      <c r="G2587" s="179">
        <v>7</v>
      </c>
      <c r="H2587" s="191"/>
      <c r="I2587" s="39" t="str">
        <f t="shared" si="642"/>
        <v>Q2</v>
      </c>
      <c r="J2587" s="191" t="s">
        <v>2443</v>
      </c>
      <c r="K2587" s="191" t="s">
        <v>2444</v>
      </c>
      <c r="L2587" s="17" t="s">
        <v>54</v>
      </c>
      <c r="M2587" s="13" t="s">
        <v>46</v>
      </c>
      <c r="N2587" s="13">
        <v>1</v>
      </c>
      <c r="O2587" s="13"/>
      <c r="P2587" s="39" t="str">
        <f t="shared" si="643"/>
        <v>MAIN UNIT</v>
      </c>
      <c r="Q2587" s="13" t="s">
        <v>55</v>
      </c>
      <c r="R2587" s="13" t="s">
        <v>48</v>
      </c>
      <c r="S2587" s="13" t="s">
        <v>38</v>
      </c>
      <c r="T2587" s="13" t="s">
        <v>324</v>
      </c>
      <c r="U2587" s="13" t="s">
        <v>136</v>
      </c>
      <c r="V2587" s="13" t="s">
        <v>877</v>
      </c>
      <c r="W2587" s="13" t="s">
        <v>50</v>
      </c>
      <c r="X2587" s="192">
        <v>610000</v>
      </c>
      <c r="Y2587" s="196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85">
        <f t="shared" si="646"/>
        <v>49776.701769911509</v>
      </c>
      <c r="AD2587" s="141">
        <v>8.5300000000000001E-2</v>
      </c>
      <c r="AE2587" s="186">
        <f t="shared" si="647"/>
        <v>1</v>
      </c>
      <c r="AF2587" s="186">
        <f>IF(AND(COUNTIFS($J$18:J2587,J2587)=1,AE2587=1),1,"")</f>
        <v>1</v>
      </c>
      <c r="AG2587" s="186">
        <f>IF(C2587="","",IF(AND(COUNTIFS($J$18:J2587,J2587)=1,C2587&lt;&gt;""),1,""))</f>
        <v>1</v>
      </c>
      <c r="AH2587" s="186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214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42</v>
      </c>
      <c r="B2588" s="179">
        <v>2023</v>
      </c>
      <c r="C2588" s="179">
        <v>6</v>
      </c>
      <c r="D2588" s="39" t="str">
        <f t="shared" si="641"/>
        <v>Q1</v>
      </c>
      <c r="E2588" s="13" t="s">
        <v>42</v>
      </c>
      <c r="F2588" s="179">
        <v>2023</v>
      </c>
      <c r="G2588" s="179">
        <v>7</v>
      </c>
      <c r="H2588" s="191"/>
      <c r="I2588" s="39" t="str">
        <f t="shared" si="642"/>
        <v>Q2</v>
      </c>
      <c r="J2588" s="191" t="s">
        <v>2445</v>
      </c>
      <c r="K2588" s="191" t="s">
        <v>2446</v>
      </c>
      <c r="L2588" s="17" t="s">
        <v>78</v>
      </c>
      <c r="M2588" s="13" t="s">
        <v>46</v>
      </c>
      <c r="N2588" s="13">
        <v>1</v>
      </c>
      <c r="O2588" s="13"/>
      <c r="P2588" s="39" t="str">
        <f t="shared" si="643"/>
        <v>MAIN UNIT</v>
      </c>
      <c r="Q2588" s="13" t="s">
        <v>55</v>
      </c>
      <c r="R2588" s="13" t="s">
        <v>48</v>
      </c>
      <c r="S2588" s="13" t="s">
        <v>36</v>
      </c>
      <c r="T2588" s="13" t="s">
        <v>64</v>
      </c>
      <c r="U2588" s="13" t="s">
        <v>2447</v>
      </c>
      <c r="V2588" s="13" t="s">
        <v>2448</v>
      </c>
      <c r="W2588" s="13" t="s">
        <v>50</v>
      </c>
      <c r="X2588" s="192">
        <v>778000</v>
      </c>
      <c r="Y2588" s="196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85">
        <f t="shared" si="646"/>
        <v>102112.98194690264</v>
      </c>
      <c r="AD2588" s="141">
        <v>0.13719999999999999</v>
      </c>
      <c r="AE2588" s="186">
        <f t="shared" si="647"/>
        <v>1</v>
      </c>
      <c r="AF2588" s="186">
        <f>IF(AND(COUNTIFS($J$18:J2588,J2588)=1,AE2588=1),1,"")</f>
        <v>1</v>
      </c>
      <c r="AG2588" s="186">
        <f>IF(C2588="","",IF(AND(COUNTIFS($J$18:J2588,J2588)=1,C2588&lt;&gt;""),1,""))</f>
        <v>1</v>
      </c>
      <c r="AH2588" s="186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214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42</v>
      </c>
      <c r="B2589" s="179">
        <v>2023</v>
      </c>
      <c r="C2589" s="179">
        <v>6</v>
      </c>
      <c r="D2589" s="39" t="str">
        <f t="shared" si="641"/>
        <v>Q1</v>
      </c>
      <c r="E2589" s="13" t="s">
        <v>42</v>
      </c>
      <c r="F2589" s="179">
        <v>2023</v>
      </c>
      <c r="G2589" s="179">
        <v>7</v>
      </c>
      <c r="H2589" s="191"/>
      <c r="I2589" s="39" t="str">
        <f t="shared" si="642"/>
        <v>Q2</v>
      </c>
      <c r="J2589" s="191" t="s">
        <v>2449</v>
      </c>
      <c r="K2589" s="191" t="s">
        <v>1329</v>
      </c>
      <c r="L2589" s="17" t="s">
        <v>78</v>
      </c>
      <c r="M2589" s="13" t="s">
        <v>46</v>
      </c>
      <c r="N2589" s="13">
        <v>1</v>
      </c>
      <c r="O2589" s="13"/>
      <c r="P2589" s="39" t="str">
        <f t="shared" si="643"/>
        <v>MAIN UNIT</v>
      </c>
      <c r="Q2589" s="13" t="s">
        <v>47</v>
      </c>
      <c r="R2589" s="13" t="s">
        <v>48</v>
      </c>
      <c r="S2589" s="13" t="s">
        <v>36</v>
      </c>
      <c r="T2589" s="13" t="s">
        <v>64</v>
      </c>
      <c r="U2589" s="13" t="s">
        <v>65</v>
      </c>
      <c r="V2589" s="13" t="s">
        <v>108</v>
      </c>
      <c r="W2589" s="13" t="s">
        <v>95</v>
      </c>
      <c r="X2589" s="192">
        <v>15000000</v>
      </c>
      <c r="Y2589" s="196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85">
        <f t="shared" si="646"/>
        <v>144154.80000000002</v>
      </c>
      <c r="AD2589" s="141">
        <v>0.1741</v>
      </c>
      <c r="AE2589" s="186">
        <f t="shared" si="647"/>
        <v>0</v>
      </c>
      <c r="AF2589" s="186" t="str">
        <f>IF(AND(COUNTIFS($J$18:J2589,J2589)=1,AE2589=1),1,"")</f>
        <v/>
      </c>
      <c r="AG2589" s="186">
        <f>IF(C2589="","",IF(AND(COUNTIFS($J$18:J2589,J2589)=1,C2589&lt;&gt;""),1,""))</f>
        <v>1</v>
      </c>
      <c r="AH2589" s="186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214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42</v>
      </c>
      <c r="B2590" s="179">
        <v>2023</v>
      </c>
      <c r="C2590" s="179">
        <v>6</v>
      </c>
      <c r="D2590" s="39" t="str">
        <f t="shared" si="641"/>
        <v>Q1</v>
      </c>
      <c r="E2590" s="13" t="s">
        <v>42</v>
      </c>
      <c r="F2590" s="179">
        <v>2023</v>
      </c>
      <c r="G2590" s="179">
        <v>7</v>
      </c>
      <c r="H2590" s="191"/>
      <c r="I2590" s="39" t="str">
        <f t="shared" si="642"/>
        <v>Q2</v>
      </c>
      <c r="J2590" s="191" t="s">
        <v>2449</v>
      </c>
      <c r="K2590" s="191" t="s">
        <v>1329</v>
      </c>
      <c r="L2590" s="17" t="s">
        <v>78</v>
      </c>
      <c r="M2590" s="13" t="s">
        <v>46</v>
      </c>
      <c r="N2590" s="13">
        <v>1</v>
      </c>
      <c r="O2590" s="13"/>
      <c r="P2590" s="39" t="str">
        <f t="shared" si="643"/>
        <v>MAIN UNIT</v>
      </c>
      <c r="Q2590" s="13" t="s">
        <v>47</v>
      </c>
      <c r="R2590" s="13" t="s">
        <v>48</v>
      </c>
      <c r="S2590" s="13" t="s">
        <v>36</v>
      </c>
      <c r="T2590" s="13" t="s">
        <v>64</v>
      </c>
      <c r="U2590" s="13" t="s">
        <v>65</v>
      </c>
      <c r="V2590" s="13" t="s">
        <v>108</v>
      </c>
      <c r="W2590" s="13" t="s">
        <v>95</v>
      </c>
      <c r="X2590" s="192">
        <v>15000000</v>
      </c>
      <c r="Y2590" s="196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85">
        <f t="shared" si="646"/>
        <v>144154.80000000002</v>
      </c>
      <c r="AD2590" s="141">
        <v>0.1741</v>
      </c>
      <c r="AE2590" s="186">
        <f t="shared" si="647"/>
        <v>0</v>
      </c>
      <c r="AF2590" s="186" t="str">
        <f>IF(AND(COUNTIFS($J$18:J2590,J2590)=1,AE2590=1),1,"")</f>
        <v/>
      </c>
      <c r="AG2590" s="186" t="str">
        <f>IF(C2590="","",IF(AND(COUNTIFS($J$18:J2590,J2590)=1,C2590&lt;&gt;""),1,""))</f>
        <v/>
      </c>
      <c r="AH2590" s="186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214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42</v>
      </c>
      <c r="B2591" s="179">
        <v>2023</v>
      </c>
      <c r="C2591" s="179">
        <v>6</v>
      </c>
      <c r="D2591" s="39" t="str">
        <f t="shared" si="641"/>
        <v>Q1</v>
      </c>
      <c r="E2591" s="13" t="s">
        <v>42</v>
      </c>
      <c r="F2591" s="179">
        <v>2023</v>
      </c>
      <c r="G2591" s="179">
        <v>7</v>
      </c>
      <c r="H2591" s="191"/>
      <c r="I2591" s="39" t="str">
        <f t="shared" si="642"/>
        <v>Q2</v>
      </c>
      <c r="J2591" s="191" t="s">
        <v>2449</v>
      </c>
      <c r="K2591" s="191" t="s">
        <v>1329</v>
      </c>
      <c r="L2591" s="17" t="s">
        <v>54</v>
      </c>
      <c r="M2591" s="13" t="s">
        <v>46</v>
      </c>
      <c r="N2591" s="13">
        <v>1</v>
      </c>
      <c r="O2591" s="13"/>
      <c r="P2591" s="39" t="str">
        <f t="shared" si="643"/>
        <v>MAIN UNIT</v>
      </c>
      <c r="Q2591" s="13" t="s">
        <v>47</v>
      </c>
      <c r="R2591" s="13" t="s">
        <v>48</v>
      </c>
      <c r="S2591" s="13" t="s">
        <v>36</v>
      </c>
      <c r="T2591" s="13" t="s">
        <v>64</v>
      </c>
      <c r="U2591" s="13" t="s">
        <v>65</v>
      </c>
      <c r="V2591" s="13" t="s">
        <v>108</v>
      </c>
      <c r="W2591" s="13" t="s">
        <v>95</v>
      </c>
      <c r="X2591" s="192">
        <v>10000000</v>
      </c>
      <c r="Y2591" s="196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85">
        <f t="shared" si="646"/>
        <v>96103.2</v>
      </c>
      <c r="AD2591" s="141">
        <v>0.1741</v>
      </c>
      <c r="AE2591" s="186">
        <f t="shared" si="647"/>
        <v>0</v>
      </c>
      <c r="AF2591" s="186" t="str">
        <f>IF(AND(COUNTIFS($J$18:J2591,J2591)=1,AE2591=1),1,"")</f>
        <v/>
      </c>
      <c r="AG2591" s="186" t="str">
        <f>IF(C2591="","",IF(AND(COUNTIFS($J$18:J2591,J2591)=1,C2591&lt;&gt;""),1,""))</f>
        <v/>
      </c>
      <c r="AH2591" s="186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214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6.4">
      <c r="A2592" s="13" t="s">
        <v>42</v>
      </c>
      <c r="B2592" s="179">
        <v>2023</v>
      </c>
      <c r="C2592" s="179">
        <v>6</v>
      </c>
      <c r="D2592" s="39" t="str">
        <f t="shared" si="641"/>
        <v>Q1</v>
      </c>
      <c r="E2592" s="13" t="s">
        <v>42</v>
      </c>
      <c r="F2592" s="179">
        <v>2023</v>
      </c>
      <c r="G2592" s="179">
        <v>7</v>
      </c>
      <c r="H2592" s="191"/>
      <c r="I2592" s="39" t="str">
        <f t="shared" si="642"/>
        <v>Q2</v>
      </c>
      <c r="J2592" s="191" t="s">
        <v>2450</v>
      </c>
      <c r="K2592" s="191" t="s">
        <v>2451</v>
      </c>
      <c r="L2592" s="17" t="s">
        <v>479</v>
      </c>
      <c r="M2592" s="13" t="s">
        <v>46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47</v>
      </c>
      <c r="R2592" s="13" t="s">
        <v>48</v>
      </c>
      <c r="S2592" s="13" t="s">
        <v>37</v>
      </c>
      <c r="T2592" s="13" t="s">
        <v>2286</v>
      </c>
      <c r="U2592" s="13" t="s">
        <v>57</v>
      </c>
      <c r="V2592" s="13" t="s">
        <v>2035</v>
      </c>
      <c r="W2592" s="13" t="s">
        <v>95</v>
      </c>
      <c r="X2592" s="192">
        <v>36000</v>
      </c>
      <c r="Y2592" s="196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85">
        <f t="shared" si="646"/>
        <v>29808</v>
      </c>
      <c r="AD2592" s="141">
        <v>0.03</v>
      </c>
      <c r="AE2592" s="186">
        <f t="shared" si="647"/>
        <v>0</v>
      </c>
      <c r="AF2592" s="186" t="str">
        <f>IF(AND(COUNTIFS($J$18:J2592,J2592)=1,AE2592=1),1,"")</f>
        <v/>
      </c>
      <c r="AG2592" s="186">
        <f>IF(C2592="","",IF(AND(COUNTIFS($J$18:J2592,J2592)=1,C2592&lt;&gt;""),1,""))</f>
        <v>1</v>
      </c>
      <c r="AH2592" s="186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214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42</v>
      </c>
      <c r="B2593" s="179">
        <v>2023</v>
      </c>
      <c r="C2593" s="179">
        <v>6</v>
      </c>
      <c r="D2593" s="39" t="str">
        <f t="shared" si="641"/>
        <v>Q1</v>
      </c>
      <c r="E2593" s="13" t="s">
        <v>42</v>
      </c>
      <c r="F2593" s="179">
        <v>2023</v>
      </c>
      <c r="G2593" s="179">
        <v>7</v>
      </c>
      <c r="H2593" s="191"/>
      <c r="I2593" s="39" t="str">
        <f t="shared" si="642"/>
        <v>Q2</v>
      </c>
      <c r="J2593" s="191" t="s">
        <v>2452</v>
      </c>
      <c r="K2593" s="191" t="s">
        <v>2125</v>
      </c>
      <c r="L2593" s="17" t="s">
        <v>54</v>
      </c>
      <c r="M2593" s="13" t="s">
        <v>46</v>
      </c>
      <c r="N2593" s="13">
        <v>1</v>
      </c>
      <c r="O2593" s="13"/>
      <c r="P2593" s="39" t="str">
        <f t="shared" si="643"/>
        <v>MAIN UNIT</v>
      </c>
      <c r="Q2593" s="13" t="s">
        <v>47</v>
      </c>
      <c r="R2593" s="13" t="s">
        <v>48</v>
      </c>
      <c r="S2593" s="13" t="s">
        <v>36</v>
      </c>
      <c r="T2593" s="13" t="s">
        <v>64</v>
      </c>
      <c r="U2593" s="13" t="s">
        <v>65</v>
      </c>
      <c r="V2593" s="13" t="s">
        <v>66</v>
      </c>
      <c r="W2593" s="13" t="s">
        <v>95</v>
      </c>
      <c r="X2593" s="192">
        <v>7100000</v>
      </c>
      <c r="Y2593" s="196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85">
        <f t="shared" si="646"/>
        <v>43542.311999999998</v>
      </c>
      <c r="AD2593" s="141">
        <v>0.1111</v>
      </c>
      <c r="AE2593" s="186">
        <f t="shared" si="647"/>
        <v>0</v>
      </c>
      <c r="AF2593" s="186" t="str">
        <f>IF(AND(COUNTIFS($J$18:J2593,J2593)=1,AE2593=1),1,"")</f>
        <v/>
      </c>
      <c r="AG2593" s="186">
        <f>IF(C2593="","",IF(AND(COUNTIFS($J$18:J2593,J2593)=1,C2593&lt;&gt;""),1,""))</f>
        <v>1</v>
      </c>
      <c r="AH2593" s="186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214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6.4">
      <c r="A2594" s="13" t="s">
        <v>42</v>
      </c>
      <c r="B2594" s="179">
        <v>2023</v>
      </c>
      <c r="C2594" s="179">
        <v>7</v>
      </c>
      <c r="D2594" s="39" t="str">
        <f t="shared" si="641"/>
        <v>Q2</v>
      </c>
      <c r="E2594" s="13" t="s">
        <v>42</v>
      </c>
      <c r="F2594" s="179">
        <v>2023</v>
      </c>
      <c r="G2594" s="179">
        <v>7</v>
      </c>
      <c r="H2594" s="191"/>
      <c r="I2594" s="39" t="str">
        <f t="shared" si="642"/>
        <v>Q2</v>
      </c>
      <c r="J2594" s="191" t="s">
        <v>2453</v>
      </c>
      <c r="K2594" s="191" t="s">
        <v>1748</v>
      </c>
      <c r="L2594" s="17" t="s">
        <v>2454</v>
      </c>
      <c r="M2594" s="13" t="s">
        <v>46</v>
      </c>
      <c r="N2594" s="13">
        <v>0</v>
      </c>
      <c r="O2594" s="13">
        <v>1</v>
      </c>
      <c r="P2594" s="39" t="str">
        <f t="shared" si="643"/>
        <v>SERVICE/ PARTS</v>
      </c>
      <c r="Q2594" s="13" t="s">
        <v>47</v>
      </c>
      <c r="R2594" s="13" t="s">
        <v>48</v>
      </c>
      <c r="S2594" s="13" t="s">
        <v>39</v>
      </c>
      <c r="T2594" s="13" t="s">
        <v>1572</v>
      </c>
      <c r="U2594" s="13" t="s">
        <v>162</v>
      </c>
      <c r="V2594" s="13" t="s">
        <v>163</v>
      </c>
      <c r="W2594" s="13" t="s">
        <v>50</v>
      </c>
      <c r="X2594" s="192">
        <v>30000</v>
      </c>
      <c r="Y2594" s="196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85">
        <f t="shared" si="646"/>
        <v>11155.346017699116</v>
      </c>
      <c r="AD2594" s="141">
        <v>0.38869999999999999</v>
      </c>
      <c r="AE2594" s="186">
        <f t="shared" si="647"/>
        <v>0</v>
      </c>
      <c r="AF2594" s="186" t="str">
        <f>IF(AND(COUNTIFS($J$18:J2594,J2594)=1,AE2594=1),1,"")</f>
        <v/>
      </c>
      <c r="AG2594" s="186">
        <f>IF(C2594="","",IF(AND(COUNTIFS($J$18:J2594,J2594)=1,C2594&lt;&gt;""),1,""))</f>
        <v>1</v>
      </c>
      <c r="AH2594" s="186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214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42</v>
      </c>
      <c r="B2595" s="179">
        <v>2023</v>
      </c>
      <c r="C2595" s="179">
        <v>4</v>
      </c>
      <c r="D2595" s="39" t="str">
        <f t="shared" si="641"/>
        <v>Q1</v>
      </c>
      <c r="E2595" s="13" t="s">
        <v>42</v>
      </c>
      <c r="F2595" s="179">
        <v>2023</v>
      </c>
      <c r="G2595" s="179">
        <v>8</v>
      </c>
      <c r="H2595" s="191"/>
      <c r="I2595" s="39" t="str">
        <f t="shared" si="642"/>
        <v>Q2</v>
      </c>
      <c r="J2595" s="191" t="s">
        <v>2455</v>
      </c>
      <c r="K2595" s="191" t="s">
        <v>2456</v>
      </c>
      <c r="L2595" s="17" t="s">
        <v>78</v>
      </c>
      <c r="M2595" s="13" t="s">
        <v>46</v>
      </c>
      <c r="N2595" s="13">
        <v>1</v>
      </c>
      <c r="O2595" s="13"/>
      <c r="P2595" s="39" t="str">
        <f t="shared" si="643"/>
        <v>MAIN UNIT</v>
      </c>
      <c r="Q2595" s="13" t="s">
        <v>55</v>
      </c>
      <c r="R2595" s="13" t="s">
        <v>48</v>
      </c>
      <c r="S2595" s="13" t="s">
        <v>36</v>
      </c>
      <c r="T2595" s="13" t="s">
        <v>64</v>
      </c>
      <c r="U2595" s="13" t="s">
        <v>65</v>
      </c>
      <c r="V2595" s="13" t="s">
        <v>1925</v>
      </c>
      <c r="W2595" s="13" t="s">
        <v>50</v>
      </c>
      <c r="X2595" s="192">
        <v>790000</v>
      </c>
      <c r="Y2595" s="196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85">
        <f t="shared" si="646"/>
        <v>103750.63008849559</v>
      </c>
      <c r="AD2595" s="141">
        <v>0.13589999999999999</v>
      </c>
      <c r="AE2595" s="186">
        <f t="shared" si="647"/>
        <v>1</v>
      </c>
      <c r="AF2595" s="186">
        <f>IF(AND(COUNTIFS($J$18:J2595,J2595)=1,AE2595=1),1,"")</f>
        <v>1</v>
      </c>
      <c r="AG2595" s="186">
        <f>IF(C2595="","",IF(AND(COUNTIFS($J$18:J2595,J2595)=1,C2595&lt;&gt;""),1,""))</f>
        <v>1</v>
      </c>
      <c r="AH2595" s="186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214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42</v>
      </c>
      <c r="B2596" s="179">
        <v>2023</v>
      </c>
      <c r="C2596" s="179">
        <v>4</v>
      </c>
      <c r="D2596" s="39" t="str">
        <f t="shared" si="641"/>
        <v>Q1</v>
      </c>
      <c r="E2596" s="13" t="s">
        <v>42</v>
      </c>
      <c r="F2596" s="179">
        <v>2023</v>
      </c>
      <c r="G2596" s="179">
        <v>8</v>
      </c>
      <c r="H2596" s="191"/>
      <c r="I2596" s="39" t="str">
        <f t="shared" si="642"/>
        <v>Q2</v>
      </c>
      <c r="J2596" s="191" t="s">
        <v>2457</v>
      </c>
      <c r="K2596" s="191" t="s">
        <v>192</v>
      </c>
      <c r="L2596" s="17" t="s">
        <v>78</v>
      </c>
      <c r="M2596" s="13" t="s">
        <v>46</v>
      </c>
      <c r="N2596" s="13">
        <v>1</v>
      </c>
      <c r="O2596" s="13"/>
      <c r="P2596" s="39" t="str">
        <f t="shared" si="643"/>
        <v>MAIN UNIT</v>
      </c>
      <c r="Q2596" s="13" t="s">
        <v>47</v>
      </c>
      <c r="R2596" s="13" t="s">
        <v>48</v>
      </c>
      <c r="S2596" s="13" t="s">
        <v>37</v>
      </c>
      <c r="T2596" s="13" t="s">
        <v>56</v>
      </c>
      <c r="U2596" s="13" t="s">
        <v>57</v>
      </c>
      <c r="V2596" s="13" t="s">
        <v>58</v>
      </c>
      <c r="W2596" s="13" t="s">
        <v>50</v>
      </c>
      <c r="X2596" s="192">
        <v>1261000</v>
      </c>
      <c r="Y2596" s="196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85">
        <f t="shared" si="646"/>
        <v>276255.41628318588</v>
      </c>
      <c r="AD2596" s="141">
        <v>0.22670000000000001</v>
      </c>
      <c r="AE2596" s="186">
        <f t="shared" si="647"/>
        <v>0</v>
      </c>
      <c r="AF2596" s="186" t="str">
        <f>IF(AND(COUNTIFS($J$18:J2596,J2596)=1,AE2596=1),1,"")</f>
        <v/>
      </c>
      <c r="AG2596" s="186">
        <f>IF(C2596="","",IF(AND(COUNTIFS($J$18:J2596,J2596)=1,C2596&lt;&gt;""),1,""))</f>
        <v>1</v>
      </c>
      <c r="AH2596" s="186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214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42</v>
      </c>
      <c r="B2597" s="179">
        <v>2023</v>
      </c>
      <c r="C2597" s="179">
        <v>4</v>
      </c>
      <c r="D2597" s="39" t="str">
        <f t="shared" si="641"/>
        <v>Q1</v>
      </c>
      <c r="E2597" s="13" t="s">
        <v>42</v>
      </c>
      <c r="F2597" s="179">
        <v>2023</v>
      </c>
      <c r="G2597" s="179">
        <v>8</v>
      </c>
      <c r="H2597" s="191"/>
      <c r="I2597" s="39" t="str">
        <f t="shared" si="642"/>
        <v>Q2</v>
      </c>
      <c r="J2597" s="191" t="s">
        <v>2457</v>
      </c>
      <c r="K2597" s="191" t="s">
        <v>192</v>
      </c>
      <c r="L2597" s="17" t="s">
        <v>78</v>
      </c>
      <c r="M2597" s="13" t="s">
        <v>46</v>
      </c>
      <c r="N2597" s="13">
        <v>1</v>
      </c>
      <c r="O2597" s="13"/>
      <c r="P2597" s="39" t="str">
        <f t="shared" si="643"/>
        <v>MAIN UNIT</v>
      </c>
      <c r="Q2597" s="13" t="s">
        <v>47</v>
      </c>
      <c r="R2597" s="13" t="s">
        <v>48</v>
      </c>
      <c r="S2597" s="13" t="s">
        <v>37</v>
      </c>
      <c r="T2597" s="13" t="s">
        <v>56</v>
      </c>
      <c r="U2597" s="13" t="s">
        <v>57</v>
      </c>
      <c r="V2597" s="13" t="s">
        <v>58</v>
      </c>
      <c r="W2597" s="13" t="s">
        <v>50</v>
      </c>
      <c r="X2597" s="192">
        <v>1261000</v>
      </c>
      <c r="Y2597" s="196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85">
        <f t="shared" si="646"/>
        <v>276255.41628318588</v>
      </c>
      <c r="AD2597" s="141">
        <v>0.22670000000000001</v>
      </c>
      <c r="AE2597" s="186">
        <f t="shared" si="647"/>
        <v>0</v>
      </c>
      <c r="AF2597" s="186" t="str">
        <f>IF(AND(COUNTIFS($J$18:J2597,J2597)=1,AE2597=1),1,"")</f>
        <v/>
      </c>
      <c r="AG2597" s="186" t="str">
        <f>IF(C2597="","",IF(AND(COUNTIFS($J$18:J2597,J2597)=1,C2597&lt;&gt;""),1,""))</f>
        <v/>
      </c>
      <c r="AH2597" s="186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214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42</v>
      </c>
      <c r="B2598" s="179">
        <v>2023</v>
      </c>
      <c r="C2598" s="179">
        <v>4</v>
      </c>
      <c r="D2598" s="39" t="str">
        <f t="shared" si="641"/>
        <v>Q1</v>
      </c>
      <c r="E2598" s="13" t="s">
        <v>42</v>
      </c>
      <c r="F2598" s="179">
        <v>2023</v>
      </c>
      <c r="G2598" s="179">
        <v>8</v>
      </c>
      <c r="H2598" s="191"/>
      <c r="I2598" s="39" t="str">
        <f t="shared" si="642"/>
        <v>Q2</v>
      </c>
      <c r="J2598" s="191" t="s">
        <v>2457</v>
      </c>
      <c r="K2598" s="191" t="s">
        <v>192</v>
      </c>
      <c r="L2598" s="17" t="s">
        <v>78</v>
      </c>
      <c r="M2598" s="13" t="s">
        <v>46</v>
      </c>
      <c r="N2598" s="13">
        <v>1</v>
      </c>
      <c r="O2598" s="13"/>
      <c r="P2598" s="39" t="str">
        <f t="shared" si="643"/>
        <v>MAIN UNIT</v>
      </c>
      <c r="Q2598" s="13" t="s">
        <v>47</v>
      </c>
      <c r="R2598" s="13" t="s">
        <v>48</v>
      </c>
      <c r="S2598" s="13" t="s">
        <v>37</v>
      </c>
      <c r="T2598" s="13" t="s">
        <v>56</v>
      </c>
      <c r="U2598" s="13" t="s">
        <v>57</v>
      </c>
      <c r="V2598" s="13" t="s">
        <v>58</v>
      </c>
      <c r="W2598" s="13" t="s">
        <v>50</v>
      </c>
      <c r="X2598" s="192">
        <v>1055000</v>
      </c>
      <c r="Y2598" s="196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85">
        <f t="shared" si="646"/>
        <v>231125.66548672572</v>
      </c>
      <c r="AD2598" s="141">
        <v>0.22670000000000001</v>
      </c>
      <c r="AE2598" s="186">
        <f t="shared" si="647"/>
        <v>0</v>
      </c>
      <c r="AF2598" s="186" t="str">
        <f>IF(AND(COUNTIFS($J$18:J2598,J2598)=1,AE2598=1),1,"")</f>
        <v/>
      </c>
      <c r="AG2598" s="186" t="str">
        <f>IF(C2598="","",IF(AND(COUNTIFS($J$18:J2598,J2598)=1,C2598&lt;&gt;""),1,""))</f>
        <v/>
      </c>
      <c r="AH2598" s="186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214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42</v>
      </c>
      <c r="B2599" s="179">
        <v>2023</v>
      </c>
      <c r="C2599" s="179">
        <v>5</v>
      </c>
      <c r="D2599" s="39" t="str">
        <f t="shared" si="641"/>
        <v>Q1</v>
      </c>
      <c r="E2599" s="13" t="s">
        <v>42</v>
      </c>
      <c r="F2599" s="179">
        <v>2023</v>
      </c>
      <c r="G2599" s="179">
        <v>8</v>
      </c>
      <c r="H2599" s="191"/>
      <c r="I2599" s="39" t="str">
        <f t="shared" si="642"/>
        <v>Q2</v>
      </c>
      <c r="J2599" s="191" t="s">
        <v>2458</v>
      </c>
      <c r="K2599" s="191" t="s">
        <v>2459</v>
      </c>
      <c r="L2599" s="17" t="s">
        <v>54</v>
      </c>
      <c r="M2599" s="13" t="s">
        <v>46</v>
      </c>
      <c r="N2599" s="13">
        <v>1</v>
      </c>
      <c r="O2599" s="13"/>
      <c r="P2599" s="39" t="str">
        <f t="shared" si="643"/>
        <v>MAIN UNIT</v>
      </c>
      <c r="Q2599" s="13" t="s">
        <v>47</v>
      </c>
      <c r="R2599" s="13" t="s">
        <v>48</v>
      </c>
      <c r="S2599" s="13" t="s">
        <v>37</v>
      </c>
      <c r="T2599" s="13" t="s">
        <v>220</v>
      </c>
      <c r="U2599" s="13" t="s">
        <v>57</v>
      </c>
      <c r="V2599" s="13" t="s">
        <v>58</v>
      </c>
      <c r="W2599" s="13" t="s">
        <v>50</v>
      </c>
      <c r="X2599" s="192">
        <v>520000</v>
      </c>
      <c r="Y2599" s="196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85">
        <f t="shared" si="646"/>
        <v>71809.146902654873</v>
      </c>
      <c r="AD2599" s="141">
        <v>0.1429</v>
      </c>
      <c r="AE2599" s="186">
        <f t="shared" si="647"/>
        <v>0</v>
      </c>
      <c r="AF2599" s="186" t="str">
        <f>IF(AND(COUNTIFS($J$18:J2599,J2599)=1,AE2599=1),1,"")</f>
        <v/>
      </c>
      <c r="AG2599" s="186">
        <f>IF(C2599="","",IF(AND(COUNTIFS($J$18:J2599,J2599)=1,C2599&lt;&gt;""),1,""))</f>
        <v>1</v>
      </c>
      <c r="AH2599" s="186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214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42</v>
      </c>
      <c r="B2600" s="179">
        <v>2023</v>
      </c>
      <c r="C2600" s="179">
        <v>5</v>
      </c>
      <c r="D2600" s="39" t="str">
        <f t="shared" si="641"/>
        <v>Q1</v>
      </c>
      <c r="E2600" s="13" t="s">
        <v>42</v>
      </c>
      <c r="F2600" s="179">
        <v>2023</v>
      </c>
      <c r="G2600" s="179">
        <v>8</v>
      </c>
      <c r="H2600" s="191"/>
      <c r="I2600" s="39" t="str">
        <f t="shared" si="642"/>
        <v>Q2</v>
      </c>
      <c r="J2600" s="191" t="s">
        <v>2458</v>
      </c>
      <c r="K2600" s="191" t="s">
        <v>2459</v>
      </c>
      <c r="L2600" s="17" t="s">
        <v>78</v>
      </c>
      <c r="M2600" s="13" t="s">
        <v>46</v>
      </c>
      <c r="N2600" s="13">
        <v>1</v>
      </c>
      <c r="O2600" s="13"/>
      <c r="P2600" s="39" t="str">
        <f t="shared" si="643"/>
        <v>MAIN UNIT</v>
      </c>
      <c r="Q2600" s="13" t="s">
        <v>47</v>
      </c>
      <c r="R2600" s="13" t="s">
        <v>48</v>
      </c>
      <c r="S2600" s="13" t="s">
        <v>37</v>
      </c>
      <c r="T2600" s="13" t="s">
        <v>220</v>
      </c>
      <c r="U2600" s="13" t="s">
        <v>57</v>
      </c>
      <c r="V2600" s="13" t="s">
        <v>58</v>
      </c>
      <c r="W2600" s="13" t="s">
        <v>50</v>
      </c>
      <c r="X2600" s="192">
        <v>900000</v>
      </c>
      <c r="Y2600" s="196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85">
        <f t="shared" si="646"/>
        <v>124285.06194690266</v>
      </c>
      <c r="AD2600" s="141">
        <v>0.1429</v>
      </c>
      <c r="AE2600" s="186">
        <f t="shared" si="647"/>
        <v>0</v>
      </c>
      <c r="AF2600" s="186" t="str">
        <f>IF(AND(COUNTIFS($J$18:J2600,J2600)=1,AE2600=1),1,"")</f>
        <v/>
      </c>
      <c r="AG2600" s="186" t="str">
        <f>IF(C2600="","",IF(AND(COUNTIFS($J$18:J2600,J2600)=1,C2600&lt;&gt;""),1,""))</f>
        <v/>
      </c>
      <c r="AH2600" s="186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214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42</v>
      </c>
      <c r="B2601" s="179">
        <v>2023</v>
      </c>
      <c r="C2601" s="179">
        <v>7</v>
      </c>
      <c r="D2601" s="39" t="str">
        <f t="shared" si="641"/>
        <v>Q2</v>
      </c>
      <c r="E2601" s="13" t="s">
        <v>42</v>
      </c>
      <c r="F2601" s="179">
        <v>2023</v>
      </c>
      <c r="G2601" s="179">
        <v>8</v>
      </c>
      <c r="H2601" s="191"/>
      <c r="I2601" s="39" t="str">
        <f t="shared" si="642"/>
        <v>Q2</v>
      </c>
      <c r="J2601" s="191" t="s">
        <v>2460</v>
      </c>
      <c r="K2601" s="191" t="s">
        <v>2461</v>
      </c>
      <c r="L2601" s="17" t="s">
        <v>78</v>
      </c>
      <c r="M2601" s="13" t="s">
        <v>46</v>
      </c>
      <c r="N2601" s="13">
        <v>1</v>
      </c>
      <c r="O2601" s="13"/>
      <c r="P2601" s="39" t="str">
        <f t="shared" si="643"/>
        <v>MAIN UNIT</v>
      </c>
      <c r="Q2601" s="13" t="s">
        <v>55</v>
      </c>
      <c r="R2601" s="13" t="s">
        <v>48</v>
      </c>
      <c r="S2601" s="13" t="s">
        <v>36</v>
      </c>
      <c r="T2601" s="13" t="s">
        <v>64</v>
      </c>
      <c r="U2601" s="13" t="s">
        <v>2462</v>
      </c>
      <c r="V2601" s="13" t="s">
        <v>439</v>
      </c>
      <c r="W2601" s="13" t="s">
        <v>50</v>
      </c>
      <c r="X2601" s="192">
        <v>830000</v>
      </c>
      <c r="Y2601" s="196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85">
        <f t="shared" si="646"/>
        <v>85823.469026548686</v>
      </c>
      <c r="AD2601" s="141">
        <v>0.107</v>
      </c>
      <c r="AE2601" s="186">
        <f t="shared" si="647"/>
        <v>1</v>
      </c>
      <c r="AF2601" s="186">
        <f>IF(AND(COUNTIFS($J$18:J2601,J2601)=1,AE2601=1),1,"")</f>
        <v>1</v>
      </c>
      <c r="AG2601" s="186">
        <f>IF(C2601="","",IF(AND(COUNTIFS($J$18:J2601,J2601)=1,C2601&lt;&gt;""),1,""))</f>
        <v>1</v>
      </c>
      <c r="AH2601" s="186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214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42</v>
      </c>
      <c r="B2602" s="179">
        <v>2023</v>
      </c>
      <c r="C2602" s="179">
        <v>7</v>
      </c>
      <c r="D2602" s="39" t="str">
        <f t="shared" si="641"/>
        <v>Q2</v>
      </c>
      <c r="E2602" s="13" t="s">
        <v>42</v>
      </c>
      <c r="F2602" s="179">
        <v>2023</v>
      </c>
      <c r="G2602" s="179">
        <v>8</v>
      </c>
      <c r="H2602" s="191"/>
      <c r="I2602" s="39" t="str">
        <f t="shared" si="642"/>
        <v>Q2</v>
      </c>
      <c r="J2602" s="191" t="s">
        <v>2463</v>
      </c>
      <c r="K2602" s="191" t="s">
        <v>1797</v>
      </c>
      <c r="L2602" s="17" t="s">
        <v>54</v>
      </c>
      <c r="M2602" s="13" t="s">
        <v>46</v>
      </c>
      <c r="N2602" s="13">
        <v>1</v>
      </c>
      <c r="O2602" s="13"/>
      <c r="P2602" s="39" t="str">
        <f t="shared" si="643"/>
        <v>MAIN UNIT</v>
      </c>
      <c r="Q2602" s="13" t="s">
        <v>47</v>
      </c>
      <c r="R2602" s="13" t="s">
        <v>48</v>
      </c>
      <c r="S2602" s="13" t="s">
        <v>36</v>
      </c>
      <c r="T2602" s="13" t="s">
        <v>64</v>
      </c>
      <c r="U2602" s="13" t="s">
        <v>65</v>
      </c>
      <c r="V2602" s="13" t="s">
        <v>288</v>
      </c>
      <c r="W2602" s="13" t="s">
        <v>50</v>
      </c>
      <c r="X2602" s="192">
        <v>420000</v>
      </c>
      <c r="Y2602" s="196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85">
        <f t="shared" si="646"/>
        <v>48542.782300884966</v>
      </c>
      <c r="AD2602" s="141">
        <v>0.1196</v>
      </c>
      <c r="AE2602" s="186">
        <f t="shared" si="647"/>
        <v>0</v>
      </c>
      <c r="AF2602" s="186" t="str">
        <f>IF(AND(COUNTIFS($J$18:J2602,J2602)=1,AE2602=1),1,"")</f>
        <v/>
      </c>
      <c r="AG2602" s="186">
        <f>IF(C2602="","",IF(AND(COUNTIFS($J$18:J2602,J2602)=1,C2602&lt;&gt;""),1,""))</f>
        <v>1</v>
      </c>
      <c r="AH2602" s="186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214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42</v>
      </c>
      <c r="B2603" s="179">
        <v>2023</v>
      </c>
      <c r="C2603" s="179">
        <v>7</v>
      </c>
      <c r="D2603" s="39" t="str">
        <f t="shared" si="641"/>
        <v>Q2</v>
      </c>
      <c r="E2603" s="13" t="s">
        <v>42</v>
      </c>
      <c r="F2603" s="179">
        <v>2023</v>
      </c>
      <c r="G2603" s="179">
        <v>8</v>
      </c>
      <c r="H2603" s="191"/>
      <c r="I2603" s="39" t="str">
        <f t="shared" si="642"/>
        <v>Q2</v>
      </c>
      <c r="J2603" s="191" t="s">
        <v>2464</v>
      </c>
      <c r="K2603" s="191" t="s">
        <v>2465</v>
      </c>
      <c r="L2603" s="17" t="s">
        <v>78</v>
      </c>
      <c r="M2603" s="13" t="s">
        <v>46</v>
      </c>
      <c r="N2603" s="13">
        <v>1</v>
      </c>
      <c r="O2603" s="13"/>
      <c r="P2603" s="39" t="str">
        <f t="shared" si="643"/>
        <v>MAIN UNIT</v>
      </c>
      <c r="Q2603" s="13" t="s">
        <v>55</v>
      </c>
      <c r="R2603" s="13" t="s">
        <v>48</v>
      </c>
      <c r="S2603" s="13" t="s">
        <v>38</v>
      </c>
      <c r="T2603" s="13" t="s">
        <v>2466</v>
      </c>
      <c r="U2603" s="13" t="s">
        <v>136</v>
      </c>
      <c r="V2603" s="13" t="s">
        <v>121</v>
      </c>
      <c r="W2603" s="13" t="s">
        <v>50</v>
      </c>
      <c r="X2603" s="192">
        <v>850000</v>
      </c>
      <c r="Y2603" s="196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85">
        <f t="shared" si="646"/>
        <v>79759.486725663737</v>
      </c>
      <c r="AD2603" s="141">
        <v>9.7100000000000006E-2</v>
      </c>
      <c r="AE2603" s="186">
        <f t="shared" si="647"/>
        <v>1</v>
      </c>
      <c r="AF2603" s="186">
        <f>IF(AND(COUNTIFS($J$18:J2603,J2603)=1,AE2603=1),1,"")</f>
        <v>1</v>
      </c>
      <c r="AG2603" s="186">
        <f>IF(C2603="","",IF(AND(COUNTIFS($J$18:J2603,J2603)=1,C2603&lt;&gt;""),1,""))</f>
        <v>1</v>
      </c>
      <c r="AH2603" s="186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214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42</v>
      </c>
      <c r="B2604" s="179">
        <v>2023</v>
      </c>
      <c r="C2604" s="179">
        <v>7</v>
      </c>
      <c r="D2604" s="39" t="str">
        <f t="shared" si="641"/>
        <v>Q2</v>
      </c>
      <c r="E2604" s="13" t="s">
        <v>42</v>
      </c>
      <c r="F2604" s="179">
        <v>2023</v>
      </c>
      <c r="G2604" s="179">
        <v>8</v>
      </c>
      <c r="H2604" s="191"/>
      <c r="I2604" s="39" t="str">
        <f t="shared" si="642"/>
        <v>Q2</v>
      </c>
      <c r="J2604" s="191" t="s">
        <v>2464</v>
      </c>
      <c r="K2604" s="191" t="s">
        <v>2465</v>
      </c>
      <c r="L2604" s="17" t="s">
        <v>54</v>
      </c>
      <c r="M2604" s="13" t="s">
        <v>46</v>
      </c>
      <c r="N2604" s="13">
        <v>1</v>
      </c>
      <c r="O2604" s="13"/>
      <c r="P2604" s="39" t="str">
        <f t="shared" si="643"/>
        <v>MAIN UNIT</v>
      </c>
      <c r="Q2604" s="13" t="s">
        <v>55</v>
      </c>
      <c r="R2604" s="13" t="s">
        <v>48</v>
      </c>
      <c r="S2604" s="13" t="s">
        <v>38</v>
      </c>
      <c r="T2604" s="13" t="s">
        <v>2466</v>
      </c>
      <c r="U2604" s="13" t="s">
        <v>136</v>
      </c>
      <c r="V2604" s="13" t="s">
        <v>121</v>
      </c>
      <c r="W2604" s="13" t="s">
        <v>50</v>
      </c>
      <c r="X2604" s="192">
        <v>680000</v>
      </c>
      <c r="Y2604" s="196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85">
        <f t="shared" si="646"/>
        <v>63807.58938053099</v>
      </c>
      <c r="AD2604" s="141">
        <v>9.7100000000000006E-2</v>
      </c>
      <c r="AE2604" s="186">
        <f t="shared" si="647"/>
        <v>1</v>
      </c>
      <c r="AF2604" s="186" t="str">
        <f>IF(AND(COUNTIFS($J$18:J2604,J2604)=1,AE2604=1),1,"")</f>
        <v/>
      </c>
      <c r="AG2604" s="186" t="str">
        <f>IF(C2604="","",IF(AND(COUNTIFS($J$18:J2604,J2604)=1,C2604&lt;&gt;""),1,""))</f>
        <v/>
      </c>
      <c r="AH2604" s="186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214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42</v>
      </c>
      <c r="B2605" s="179">
        <v>2023</v>
      </c>
      <c r="C2605" s="179">
        <v>7</v>
      </c>
      <c r="D2605" s="39" t="str">
        <f t="shared" si="641"/>
        <v>Q2</v>
      </c>
      <c r="E2605" s="13" t="s">
        <v>42</v>
      </c>
      <c r="F2605" s="179">
        <v>2023</v>
      </c>
      <c r="G2605" s="179">
        <v>8</v>
      </c>
      <c r="H2605" s="191"/>
      <c r="I2605" s="39" t="str">
        <f t="shared" si="642"/>
        <v>Q2</v>
      </c>
      <c r="J2605" s="191" t="s">
        <v>2467</v>
      </c>
      <c r="K2605" s="191" t="s">
        <v>2468</v>
      </c>
      <c r="L2605" s="17" t="s">
        <v>54</v>
      </c>
      <c r="M2605" s="13" t="s">
        <v>46</v>
      </c>
      <c r="N2605" s="13">
        <v>1</v>
      </c>
      <c r="O2605" s="13"/>
      <c r="P2605" s="39" t="str">
        <f t="shared" si="643"/>
        <v>MAIN UNIT</v>
      </c>
      <c r="Q2605" s="13" t="s">
        <v>55</v>
      </c>
      <c r="R2605" s="13" t="s">
        <v>48</v>
      </c>
      <c r="S2605" s="13" t="s">
        <v>36</v>
      </c>
      <c r="T2605" s="13" t="s">
        <v>64</v>
      </c>
      <c r="U2605" s="13" t="s">
        <v>65</v>
      </c>
      <c r="V2605" s="13" t="s">
        <v>98</v>
      </c>
      <c r="W2605" s="13" t="s">
        <v>95</v>
      </c>
      <c r="X2605" s="192">
        <v>7100000</v>
      </c>
      <c r="Y2605" s="196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85">
        <f t="shared" si="646"/>
        <v>42141.198000000004</v>
      </c>
      <c r="AD2605" s="141">
        <v>0.10580000000000001</v>
      </c>
      <c r="AE2605" s="186">
        <f t="shared" si="647"/>
        <v>1</v>
      </c>
      <c r="AF2605" s="186">
        <f>IF(AND(COUNTIFS($J$18:J2605,J2605)=1,AE2605=1),1,"")</f>
        <v>1</v>
      </c>
      <c r="AG2605" s="186">
        <f>IF(C2605="","",IF(AND(COUNTIFS($J$18:J2605,J2605)=1,C2605&lt;&gt;""),1,""))</f>
        <v>1</v>
      </c>
      <c r="AH2605" s="186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214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42</v>
      </c>
      <c r="B2606" s="179">
        <v>2023</v>
      </c>
      <c r="C2606" s="179">
        <v>7</v>
      </c>
      <c r="D2606" s="39" t="str">
        <f t="shared" si="641"/>
        <v>Q2</v>
      </c>
      <c r="E2606" s="13" t="s">
        <v>42</v>
      </c>
      <c r="F2606" s="179">
        <v>2023</v>
      </c>
      <c r="G2606" s="179">
        <v>8</v>
      </c>
      <c r="H2606" s="191"/>
      <c r="I2606" s="39" t="str">
        <f t="shared" si="642"/>
        <v>Q2</v>
      </c>
      <c r="J2606" s="191" t="s">
        <v>2467</v>
      </c>
      <c r="K2606" s="191" t="s">
        <v>2468</v>
      </c>
      <c r="L2606" s="17" t="s">
        <v>54</v>
      </c>
      <c r="M2606" s="13" t="s">
        <v>46</v>
      </c>
      <c r="N2606" s="13">
        <v>1</v>
      </c>
      <c r="O2606" s="13"/>
      <c r="P2606" s="39" t="str">
        <f t="shared" si="643"/>
        <v>MAIN UNIT</v>
      </c>
      <c r="Q2606" s="13" t="s">
        <v>55</v>
      </c>
      <c r="R2606" s="13" t="s">
        <v>48</v>
      </c>
      <c r="S2606" s="13" t="s">
        <v>36</v>
      </c>
      <c r="T2606" s="13" t="s">
        <v>64</v>
      </c>
      <c r="U2606" s="13" t="s">
        <v>65</v>
      </c>
      <c r="V2606" s="13" t="s">
        <v>98</v>
      </c>
      <c r="W2606" s="13" t="s">
        <v>95</v>
      </c>
      <c r="X2606" s="192">
        <v>7100000</v>
      </c>
      <c r="Y2606" s="196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85">
        <f t="shared" si="646"/>
        <v>42141.198000000004</v>
      </c>
      <c r="AD2606" s="141">
        <v>0.10580000000000001</v>
      </c>
      <c r="AE2606" s="186">
        <f t="shared" si="647"/>
        <v>1</v>
      </c>
      <c r="AF2606" s="186" t="str">
        <f>IF(AND(COUNTIFS($J$18:J2606,J2606)=1,AE2606=1),1,"")</f>
        <v/>
      </c>
      <c r="AG2606" s="186" t="str">
        <f>IF(C2606="","",IF(AND(COUNTIFS($J$18:J2606,J2606)=1,C2606&lt;&gt;""),1,""))</f>
        <v/>
      </c>
      <c r="AH2606" s="186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214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42</v>
      </c>
      <c r="B2607" s="179">
        <v>2023</v>
      </c>
      <c r="C2607" s="179">
        <v>7</v>
      </c>
      <c r="D2607" s="39" t="str">
        <f t="shared" si="641"/>
        <v>Q2</v>
      </c>
      <c r="E2607" s="13" t="s">
        <v>42</v>
      </c>
      <c r="F2607" s="179">
        <v>2023</v>
      </c>
      <c r="G2607" s="179">
        <v>8</v>
      </c>
      <c r="H2607" s="191"/>
      <c r="I2607" s="39" t="str">
        <f t="shared" si="642"/>
        <v>Q2</v>
      </c>
      <c r="J2607" s="191" t="s">
        <v>2469</v>
      </c>
      <c r="K2607" s="191" t="s">
        <v>2470</v>
      </c>
      <c r="L2607" s="17" t="s">
        <v>78</v>
      </c>
      <c r="M2607" s="13" t="s">
        <v>46</v>
      </c>
      <c r="N2607" s="13">
        <v>1</v>
      </c>
      <c r="O2607" s="13"/>
      <c r="P2607" s="39" t="str">
        <f t="shared" si="643"/>
        <v>MAIN UNIT</v>
      </c>
      <c r="Q2607" s="13" t="s">
        <v>55</v>
      </c>
      <c r="R2607" s="13" t="s">
        <v>48</v>
      </c>
      <c r="S2607" s="13" t="s">
        <v>36</v>
      </c>
      <c r="T2607" s="13" t="s">
        <v>64</v>
      </c>
      <c r="U2607" s="13" t="s">
        <v>65</v>
      </c>
      <c r="V2607" s="13" t="s">
        <v>1925</v>
      </c>
      <c r="W2607" s="13" t="s">
        <v>50</v>
      </c>
      <c r="X2607" s="192">
        <v>860000</v>
      </c>
      <c r="Y2607" s="196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85">
        <f t="shared" si="646"/>
        <v>92083.624778761077</v>
      </c>
      <c r="AD2607" s="141">
        <v>0.1108</v>
      </c>
      <c r="AE2607" s="186">
        <f t="shared" si="647"/>
        <v>1</v>
      </c>
      <c r="AF2607" s="186">
        <f>IF(AND(COUNTIFS($J$18:J2607,J2607)=1,AE2607=1),1,"")</f>
        <v>1</v>
      </c>
      <c r="AG2607" s="186">
        <f>IF(C2607="","",IF(AND(COUNTIFS($J$18:J2607,J2607)=1,C2607&lt;&gt;""),1,""))</f>
        <v>1</v>
      </c>
      <c r="AH2607" s="186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214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42</v>
      </c>
      <c r="B2608" s="179">
        <v>2023</v>
      </c>
      <c r="C2608" s="179">
        <v>7</v>
      </c>
      <c r="D2608" s="39" t="str">
        <f t="shared" si="641"/>
        <v>Q2</v>
      </c>
      <c r="E2608" s="13" t="s">
        <v>42</v>
      </c>
      <c r="F2608" s="179">
        <v>2023</v>
      </c>
      <c r="G2608" s="179">
        <v>8</v>
      </c>
      <c r="H2608" s="191"/>
      <c r="I2608" s="39" t="str">
        <f t="shared" si="642"/>
        <v>Q2</v>
      </c>
      <c r="J2608" s="191" t="s">
        <v>2471</v>
      </c>
      <c r="K2608" s="191" t="s">
        <v>1748</v>
      </c>
      <c r="L2608" s="17" t="s">
        <v>54</v>
      </c>
      <c r="M2608" s="13" t="s">
        <v>46</v>
      </c>
      <c r="N2608" s="13">
        <v>1</v>
      </c>
      <c r="O2608" s="13"/>
      <c r="P2608" s="39" t="str">
        <f t="shared" si="643"/>
        <v>MAIN UNIT</v>
      </c>
      <c r="Q2608" s="13" t="s">
        <v>47</v>
      </c>
      <c r="R2608" s="13" t="s">
        <v>48</v>
      </c>
      <c r="S2608" s="13" t="s">
        <v>39</v>
      </c>
      <c r="T2608" s="13" t="s">
        <v>1572</v>
      </c>
      <c r="U2608" s="13" t="s">
        <v>162</v>
      </c>
      <c r="V2608" s="13" t="s">
        <v>163</v>
      </c>
      <c r="W2608" s="13" t="s">
        <v>50</v>
      </c>
      <c r="X2608" s="192">
        <v>505300</v>
      </c>
      <c r="Y2608" s="196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85">
        <f t="shared" si="646"/>
        <v>58255.097946902672</v>
      </c>
      <c r="AD2608" s="141">
        <v>0.1193</v>
      </c>
      <c r="AE2608" s="186">
        <f t="shared" si="647"/>
        <v>0</v>
      </c>
      <c r="AF2608" s="186" t="str">
        <f>IF(AND(COUNTIFS($J$18:J2608,J2608)=1,AE2608=1),1,"")</f>
        <v/>
      </c>
      <c r="AG2608" s="186">
        <f>IF(C2608="","",IF(AND(COUNTIFS($J$18:J2608,J2608)=1,C2608&lt;&gt;""),1,""))</f>
        <v>1</v>
      </c>
      <c r="AH2608" s="186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214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42</v>
      </c>
      <c r="B2609" s="179">
        <v>2023</v>
      </c>
      <c r="C2609" s="179">
        <v>8</v>
      </c>
      <c r="D2609" s="39" t="str">
        <f t="shared" si="641"/>
        <v>Q2</v>
      </c>
      <c r="E2609" s="13" t="s">
        <v>42</v>
      </c>
      <c r="F2609" s="179">
        <v>2023</v>
      </c>
      <c r="G2609" s="179">
        <v>8</v>
      </c>
      <c r="H2609" s="191"/>
      <c r="I2609" s="39" t="str">
        <f t="shared" si="642"/>
        <v>Q2</v>
      </c>
      <c r="J2609" s="191" t="s">
        <v>2472</v>
      </c>
      <c r="K2609" s="191" t="s">
        <v>2473</v>
      </c>
      <c r="L2609" s="17" t="s">
        <v>54</v>
      </c>
      <c r="M2609" s="13" t="s">
        <v>46</v>
      </c>
      <c r="N2609" s="13">
        <v>1</v>
      </c>
      <c r="O2609" s="13"/>
      <c r="P2609" s="39" t="str">
        <f t="shared" si="643"/>
        <v>MAIN UNIT</v>
      </c>
      <c r="Q2609" s="13" t="s">
        <v>47</v>
      </c>
      <c r="R2609" s="13" t="s">
        <v>48</v>
      </c>
      <c r="S2609" s="13" t="s">
        <v>37</v>
      </c>
      <c r="T2609" s="13" t="s">
        <v>74</v>
      </c>
      <c r="U2609" s="13" t="s">
        <v>57</v>
      </c>
      <c r="V2609" s="13" t="s">
        <v>80</v>
      </c>
      <c r="W2609" s="13" t="s">
        <v>50</v>
      </c>
      <c r="X2609" s="192">
        <v>480000</v>
      </c>
      <c r="Y2609" s="196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85">
        <f t="shared" si="646"/>
        <v>51998.527433628326</v>
      </c>
      <c r="AD2609" s="141">
        <v>0.11210000000000001</v>
      </c>
      <c r="AE2609" s="186">
        <f t="shared" si="647"/>
        <v>0</v>
      </c>
      <c r="AF2609" s="186" t="str">
        <f>IF(AND(COUNTIFS($J$18:J2609,J2609)=1,AE2609=1),1,"")</f>
        <v/>
      </c>
      <c r="AG2609" s="186">
        <f>IF(C2609="","",IF(AND(COUNTIFS($J$18:J2609,J2609)=1,C2609&lt;&gt;""),1,""))</f>
        <v>1</v>
      </c>
      <c r="AH2609" s="186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214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42</v>
      </c>
      <c r="B2610" s="179">
        <v>2023</v>
      </c>
      <c r="C2610" s="179">
        <v>8</v>
      </c>
      <c r="D2610" s="39" t="str">
        <f t="shared" si="641"/>
        <v>Q2</v>
      </c>
      <c r="E2610" s="13" t="s">
        <v>42</v>
      </c>
      <c r="F2610" s="179">
        <v>2023</v>
      </c>
      <c r="G2610" s="179">
        <v>8</v>
      </c>
      <c r="H2610" s="191"/>
      <c r="I2610" s="39" t="str">
        <f t="shared" si="642"/>
        <v>Q2</v>
      </c>
      <c r="J2610" s="191" t="s">
        <v>2474</v>
      </c>
      <c r="K2610" s="191" t="s">
        <v>2475</v>
      </c>
      <c r="L2610" s="17" t="s">
        <v>54</v>
      </c>
      <c r="M2610" s="13" t="s">
        <v>46</v>
      </c>
      <c r="N2610" s="13">
        <v>1</v>
      </c>
      <c r="O2610" s="13"/>
      <c r="P2610" s="39" t="str">
        <f t="shared" si="643"/>
        <v>MAIN UNIT</v>
      </c>
      <c r="Q2610" s="13" t="s">
        <v>936</v>
      </c>
      <c r="R2610" s="13" t="s">
        <v>48</v>
      </c>
      <c r="S2610" s="13" t="s">
        <v>37</v>
      </c>
      <c r="T2610" s="13" t="s">
        <v>74</v>
      </c>
      <c r="U2610" s="13" t="s">
        <v>57</v>
      </c>
      <c r="V2610" s="13" t="s">
        <v>927</v>
      </c>
      <c r="W2610" s="13" t="s">
        <v>50</v>
      </c>
      <c r="X2610" s="192">
        <v>429888</v>
      </c>
      <c r="Y2610" s="196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85">
        <f t="shared" si="646"/>
        <v>40546.12312353983</v>
      </c>
      <c r="AD2610" s="141">
        <v>9.7600000000000006E-2</v>
      </c>
      <c r="AE2610" s="186">
        <f t="shared" si="647"/>
        <v>1</v>
      </c>
      <c r="AF2610" s="186">
        <f>IF(AND(COUNTIFS($J$18:J2610,J2610)=1,AE2610=1),1,"")</f>
        <v>1</v>
      </c>
      <c r="AG2610" s="186">
        <f>IF(C2610="","",IF(AND(COUNTIFS($J$18:J2610,J2610)=1,C2610&lt;&gt;""),1,""))</f>
        <v>1</v>
      </c>
      <c r="AH2610" s="186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214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42</v>
      </c>
      <c r="B2611" s="179">
        <v>2023</v>
      </c>
      <c r="C2611" s="179">
        <v>5</v>
      </c>
      <c r="D2611" s="39" t="str">
        <f t="shared" si="641"/>
        <v>Q1</v>
      </c>
      <c r="E2611" s="13" t="s">
        <v>42</v>
      </c>
      <c r="F2611" s="179">
        <v>2023</v>
      </c>
      <c r="G2611" s="179">
        <v>9</v>
      </c>
      <c r="H2611" s="191"/>
      <c r="I2611" s="39" t="str">
        <f t="shared" si="642"/>
        <v>Q2</v>
      </c>
      <c r="J2611" s="191" t="s">
        <v>2476</v>
      </c>
      <c r="K2611" s="191" t="s">
        <v>387</v>
      </c>
      <c r="L2611" s="17" t="s">
        <v>271</v>
      </c>
      <c r="M2611" s="13" t="s">
        <v>46</v>
      </c>
      <c r="N2611" s="13">
        <v>1</v>
      </c>
      <c r="O2611" s="13"/>
      <c r="P2611" s="39" t="str">
        <f t="shared" si="643"/>
        <v>MAIN UNIT</v>
      </c>
      <c r="Q2611" s="13" t="s">
        <v>47</v>
      </c>
      <c r="R2611" s="13" t="s">
        <v>48</v>
      </c>
      <c r="S2611" s="13" t="s">
        <v>37</v>
      </c>
      <c r="T2611" s="13" t="s">
        <v>87</v>
      </c>
      <c r="U2611" s="13" t="s">
        <v>75</v>
      </c>
      <c r="V2611" s="13" t="s">
        <v>70</v>
      </c>
      <c r="W2611" s="13" t="s">
        <v>50</v>
      </c>
      <c r="X2611" s="192">
        <v>1075500</v>
      </c>
      <c r="Y2611" s="196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85">
        <f t="shared" si="646"/>
        <v>158678.6989380531</v>
      </c>
      <c r="AD2611" s="141">
        <v>0.15479999999999999</v>
      </c>
      <c r="AE2611" s="186">
        <f t="shared" si="647"/>
        <v>0</v>
      </c>
      <c r="AF2611" s="186" t="str">
        <f>IF(AND(COUNTIFS($J$18:J2611,J2611)=1,AE2611=1),1,"")</f>
        <v/>
      </c>
      <c r="AG2611" s="186">
        <f>IF(C2611="","",IF(AND(COUNTIFS($J$18:J2611,J2611)=1,C2611&lt;&gt;""),1,""))</f>
        <v>1</v>
      </c>
      <c r="AH2611" s="186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214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42</v>
      </c>
      <c r="B2612" s="179">
        <v>2023</v>
      </c>
      <c r="C2612" s="179">
        <v>5</v>
      </c>
      <c r="D2612" s="39" t="str">
        <f t="shared" si="641"/>
        <v>Q1</v>
      </c>
      <c r="E2612" s="13" t="s">
        <v>42</v>
      </c>
      <c r="F2612" s="179">
        <v>2023</v>
      </c>
      <c r="G2612" s="179">
        <v>9</v>
      </c>
      <c r="H2612" s="191"/>
      <c r="I2612" s="39" t="str">
        <f t="shared" si="642"/>
        <v>Q2</v>
      </c>
      <c r="J2612" s="191" t="s">
        <v>2476</v>
      </c>
      <c r="K2612" s="191" t="s">
        <v>387</v>
      </c>
      <c r="L2612" s="17" t="s">
        <v>271</v>
      </c>
      <c r="M2612" s="13" t="s">
        <v>46</v>
      </c>
      <c r="N2612" s="13">
        <v>1</v>
      </c>
      <c r="O2612" s="13"/>
      <c r="P2612" s="39" t="str">
        <f t="shared" si="643"/>
        <v>MAIN UNIT</v>
      </c>
      <c r="Q2612" s="13" t="s">
        <v>47</v>
      </c>
      <c r="R2612" s="13" t="s">
        <v>48</v>
      </c>
      <c r="S2612" s="13" t="s">
        <v>37</v>
      </c>
      <c r="T2612" s="13" t="s">
        <v>87</v>
      </c>
      <c r="U2612" s="13" t="s">
        <v>75</v>
      </c>
      <c r="V2612" s="13" t="s">
        <v>70</v>
      </c>
      <c r="W2612" s="13" t="s">
        <v>50</v>
      </c>
      <c r="X2612" s="192">
        <v>1075500</v>
      </c>
      <c r="Y2612" s="196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85">
        <f t="shared" si="646"/>
        <v>158678.6989380531</v>
      </c>
      <c r="AD2612" s="141">
        <v>0.15479999999999999</v>
      </c>
      <c r="AE2612" s="186">
        <f t="shared" si="647"/>
        <v>0</v>
      </c>
      <c r="AF2612" s="186" t="str">
        <f>IF(AND(COUNTIFS($J$18:J2612,J2612)=1,AE2612=1),1,"")</f>
        <v/>
      </c>
      <c r="AG2612" s="186" t="str">
        <f>IF(C2612="","",IF(AND(COUNTIFS($J$18:J2612,J2612)=1,C2612&lt;&gt;""),1,""))</f>
        <v/>
      </c>
      <c r="AH2612" s="186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214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42</v>
      </c>
      <c r="B2613" s="179">
        <v>2023</v>
      </c>
      <c r="C2613" s="179">
        <v>5</v>
      </c>
      <c r="D2613" s="39" t="str">
        <f t="shared" si="641"/>
        <v>Q1</v>
      </c>
      <c r="E2613" s="13" t="s">
        <v>42</v>
      </c>
      <c r="F2613" s="179">
        <v>2023</v>
      </c>
      <c r="G2613" s="179">
        <v>9</v>
      </c>
      <c r="H2613" s="191"/>
      <c r="I2613" s="39" t="str">
        <f t="shared" si="642"/>
        <v>Q2</v>
      </c>
      <c r="J2613" s="191" t="s">
        <v>2476</v>
      </c>
      <c r="K2613" s="191" t="s">
        <v>387</v>
      </c>
      <c r="L2613" s="17" t="s">
        <v>271</v>
      </c>
      <c r="M2613" s="13" t="s">
        <v>46</v>
      </c>
      <c r="N2613" s="13">
        <v>1</v>
      </c>
      <c r="O2613" s="13"/>
      <c r="P2613" s="39" t="str">
        <f t="shared" si="643"/>
        <v>MAIN UNIT</v>
      </c>
      <c r="Q2613" s="13" t="s">
        <v>47</v>
      </c>
      <c r="R2613" s="13" t="s">
        <v>48</v>
      </c>
      <c r="S2613" s="13" t="s">
        <v>37</v>
      </c>
      <c r="T2613" s="13" t="s">
        <v>87</v>
      </c>
      <c r="U2613" s="13" t="s">
        <v>75</v>
      </c>
      <c r="V2613" s="13" t="s">
        <v>70</v>
      </c>
      <c r="W2613" s="13" t="s">
        <v>50</v>
      </c>
      <c r="X2613" s="192">
        <v>1075500</v>
      </c>
      <c r="Y2613" s="196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85">
        <f t="shared" si="646"/>
        <v>158678.6989380531</v>
      </c>
      <c r="AD2613" s="141">
        <v>0.15479999999999999</v>
      </c>
      <c r="AE2613" s="186">
        <f t="shared" si="647"/>
        <v>0</v>
      </c>
      <c r="AF2613" s="186" t="str">
        <f>IF(AND(COUNTIFS($J$18:J2613,J2613)=1,AE2613=1),1,"")</f>
        <v/>
      </c>
      <c r="AG2613" s="186" t="str">
        <f>IF(C2613="","",IF(AND(COUNTIFS($J$18:J2613,J2613)=1,C2613&lt;&gt;""),1,""))</f>
        <v/>
      </c>
      <c r="AH2613" s="186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214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42</v>
      </c>
      <c r="B2614" s="179">
        <v>2023</v>
      </c>
      <c r="C2614" s="179">
        <v>5</v>
      </c>
      <c r="D2614" s="39" t="str">
        <f t="shared" si="641"/>
        <v>Q1</v>
      </c>
      <c r="E2614" s="13" t="s">
        <v>42</v>
      </c>
      <c r="F2614" s="179">
        <v>2023</v>
      </c>
      <c r="G2614" s="179">
        <v>9</v>
      </c>
      <c r="H2614" s="191"/>
      <c r="I2614" s="39" t="str">
        <f t="shared" si="642"/>
        <v>Q2</v>
      </c>
      <c r="J2614" s="191" t="s">
        <v>2476</v>
      </c>
      <c r="K2614" s="191" t="s">
        <v>387</v>
      </c>
      <c r="L2614" s="17" t="s">
        <v>271</v>
      </c>
      <c r="M2614" s="13" t="s">
        <v>46</v>
      </c>
      <c r="N2614" s="13">
        <v>1</v>
      </c>
      <c r="O2614" s="13"/>
      <c r="P2614" s="39" t="str">
        <f t="shared" si="643"/>
        <v>MAIN UNIT</v>
      </c>
      <c r="Q2614" s="13" t="s">
        <v>47</v>
      </c>
      <c r="R2614" s="13" t="s">
        <v>48</v>
      </c>
      <c r="S2614" s="13" t="s">
        <v>37</v>
      </c>
      <c r="T2614" s="13" t="s">
        <v>87</v>
      </c>
      <c r="U2614" s="13" t="s">
        <v>75</v>
      </c>
      <c r="V2614" s="13" t="s">
        <v>70</v>
      </c>
      <c r="W2614" s="13" t="s">
        <v>50</v>
      </c>
      <c r="X2614" s="192">
        <v>1075500</v>
      </c>
      <c r="Y2614" s="196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85">
        <f t="shared" si="646"/>
        <v>158678.6989380531</v>
      </c>
      <c r="AD2614" s="141">
        <v>0.15479999999999999</v>
      </c>
      <c r="AE2614" s="186">
        <f t="shared" si="647"/>
        <v>0</v>
      </c>
      <c r="AF2614" s="186" t="str">
        <f>IF(AND(COUNTIFS($J$18:J2614,J2614)=1,AE2614=1),1,"")</f>
        <v/>
      </c>
      <c r="AG2614" s="186" t="str">
        <f>IF(C2614="","",IF(AND(COUNTIFS($J$18:J2614,J2614)=1,C2614&lt;&gt;""),1,""))</f>
        <v/>
      </c>
      <c r="AH2614" s="186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214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6.4">
      <c r="A2615" s="13" t="s">
        <v>42</v>
      </c>
      <c r="B2615" s="179">
        <v>2023</v>
      </c>
      <c r="C2615" s="179">
        <v>5</v>
      </c>
      <c r="D2615" s="39" t="str">
        <f t="shared" si="641"/>
        <v>Q1</v>
      </c>
      <c r="E2615" s="13" t="s">
        <v>42</v>
      </c>
      <c r="F2615" s="179">
        <v>2023</v>
      </c>
      <c r="G2615" s="179">
        <v>9</v>
      </c>
      <c r="H2615" s="191"/>
      <c r="I2615" s="39" t="str">
        <f t="shared" si="642"/>
        <v>Q2</v>
      </c>
      <c r="J2615" s="191" t="s">
        <v>2476</v>
      </c>
      <c r="K2615" s="191" t="s">
        <v>387</v>
      </c>
      <c r="L2615" s="17" t="s">
        <v>2477</v>
      </c>
      <c r="M2615" s="13" t="s">
        <v>352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47</v>
      </c>
      <c r="R2615" s="13" t="s">
        <v>48</v>
      </c>
      <c r="S2615" s="13" t="s">
        <v>37</v>
      </c>
      <c r="T2615" s="13" t="s">
        <v>87</v>
      </c>
      <c r="U2615" s="13" t="s">
        <v>75</v>
      </c>
      <c r="V2615" s="13" t="s">
        <v>70</v>
      </c>
      <c r="W2615" s="13" t="s">
        <v>50</v>
      </c>
      <c r="X2615" s="192">
        <v>250</v>
      </c>
      <c r="Y2615" s="196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85">
        <f t="shared" si="646"/>
        <v>18885.052035398228</v>
      </c>
      <c r="AD2615" s="141">
        <v>0.15479999999999999</v>
      </c>
      <c r="AE2615" s="186">
        <f t="shared" si="647"/>
        <v>0</v>
      </c>
      <c r="AF2615" s="186" t="str">
        <f>IF(AND(COUNTIFS($J$18:J2615,J2615)=1,AE2615=1),1,"")</f>
        <v/>
      </c>
      <c r="AG2615" s="186" t="str">
        <f>IF(C2615="","",IF(AND(COUNTIFS($J$18:J2615,J2615)=1,C2615&lt;&gt;""),1,""))</f>
        <v/>
      </c>
      <c r="AH2615" s="186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214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42</v>
      </c>
      <c r="B2616" s="179">
        <v>2023</v>
      </c>
      <c r="C2616" s="179">
        <v>6</v>
      </c>
      <c r="D2616" s="39" t="str">
        <f t="shared" si="641"/>
        <v>Q1</v>
      </c>
      <c r="E2616" s="13" t="s">
        <v>42</v>
      </c>
      <c r="F2616" s="179">
        <v>2023</v>
      </c>
      <c r="G2616" s="179">
        <v>9</v>
      </c>
      <c r="H2616" s="191"/>
      <c r="I2616" s="39" t="str">
        <f t="shared" si="642"/>
        <v>Q2</v>
      </c>
      <c r="J2616" s="191" t="s">
        <v>2478</v>
      </c>
      <c r="K2616" s="191" t="s">
        <v>1769</v>
      </c>
      <c r="L2616" s="17" t="s">
        <v>78</v>
      </c>
      <c r="M2616" s="13" t="s">
        <v>46</v>
      </c>
      <c r="N2616" s="13">
        <v>1</v>
      </c>
      <c r="O2616" s="13"/>
      <c r="P2616" s="39" t="str">
        <f t="shared" si="643"/>
        <v>MAIN UNIT</v>
      </c>
      <c r="Q2616" s="13" t="s">
        <v>47</v>
      </c>
      <c r="R2616" s="13" t="s">
        <v>48</v>
      </c>
      <c r="S2616" s="13" t="s">
        <v>37</v>
      </c>
      <c r="T2616" s="13" t="s">
        <v>154</v>
      </c>
      <c r="U2616" s="13" t="s">
        <v>75</v>
      </c>
      <c r="V2616" s="13" t="s">
        <v>70</v>
      </c>
      <c r="W2616" s="13" t="s">
        <v>50</v>
      </c>
      <c r="X2616" s="192">
        <v>1716155.3</v>
      </c>
      <c r="Y2616" s="196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85">
        <f t="shared" si="646"/>
        <v>229647.09366127435</v>
      </c>
      <c r="AD2616" s="141">
        <v>0.1404</v>
      </c>
      <c r="AE2616" s="186">
        <f t="shared" si="647"/>
        <v>0</v>
      </c>
      <c r="AF2616" s="186" t="str">
        <f>IF(AND(COUNTIFS($J$18:J2616,J2616)=1,AE2616=1),1,"")</f>
        <v/>
      </c>
      <c r="AG2616" s="186">
        <f>IF(C2616="","",IF(AND(COUNTIFS($J$18:J2616,J2616)=1,C2616&lt;&gt;""),1,""))</f>
        <v>1</v>
      </c>
      <c r="AH2616" s="186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214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42</v>
      </c>
      <c r="B2617" s="179">
        <v>2023</v>
      </c>
      <c r="C2617" s="179">
        <v>6</v>
      </c>
      <c r="D2617" s="39" t="str">
        <f t="shared" si="641"/>
        <v>Q1</v>
      </c>
      <c r="E2617" s="13" t="s">
        <v>42</v>
      </c>
      <c r="F2617" s="179">
        <v>2023</v>
      </c>
      <c r="G2617" s="179">
        <v>9</v>
      </c>
      <c r="H2617" s="191"/>
      <c r="I2617" s="39" t="str">
        <f t="shared" si="642"/>
        <v>Q2</v>
      </c>
      <c r="J2617" s="191" t="s">
        <v>2478</v>
      </c>
      <c r="K2617" s="191" t="s">
        <v>1769</v>
      </c>
      <c r="L2617" s="17" t="s">
        <v>78</v>
      </c>
      <c r="M2617" s="13" t="s">
        <v>46</v>
      </c>
      <c r="N2617" s="13">
        <v>1</v>
      </c>
      <c r="O2617" s="13"/>
      <c r="P2617" s="39" t="str">
        <f t="shared" si="643"/>
        <v>MAIN UNIT</v>
      </c>
      <c r="Q2617" s="13" t="s">
        <v>47</v>
      </c>
      <c r="R2617" s="13" t="s">
        <v>48</v>
      </c>
      <c r="S2617" s="13" t="s">
        <v>37</v>
      </c>
      <c r="T2617" s="13" t="s">
        <v>154</v>
      </c>
      <c r="U2617" s="13" t="s">
        <v>75</v>
      </c>
      <c r="V2617" s="13" t="s">
        <v>70</v>
      </c>
      <c r="W2617" s="13" t="s">
        <v>50</v>
      </c>
      <c r="X2617" s="192">
        <v>1716155.3</v>
      </c>
      <c r="Y2617" s="196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85">
        <f t="shared" si="646"/>
        <v>229647.09366127435</v>
      </c>
      <c r="AD2617" s="141">
        <v>0.1404</v>
      </c>
      <c r="AE2617" s="186">
        <f t="shared" si="647"/>
        <v>0</v>
      </c>
      <c r="AF2617" s="186" t="str">
        <f>IF(AND(COUNTIFS($J$18:J2617,J2617)=1,AE2617=1),1,"")</f>
        <v/>
      </c>
      <c r="AG2617" s="186" t="str">
        <f>IF(C2617="","",IF(AND(COUNTIFS($J$18:J2617,J2617)=1,C2617&lt;&gt;""),1,""))</f>
        <v/>
      </c>
      <c r="AH2617" s="186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214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42</v>
      </c>
      <c r="B2618" s="179">
        <v>2023</v>
      </c>
      <c r="C2618" s="179">
        <v>6</v>
      </c>
      <c r="D2618" s="39" t="str">
        <f t="shared" si="641"/>
        <v>Q1</v>
      </c>
      <c r="E2618" s="13" t="s">
        <v>42</v>
      </c>
      <c r="F2618" s="179">
        <v>2023</v>
      </c>
      <c r="G2618" s="179">
        <v>9</v>
      </c>
      <c r="H2618" s="191"/>
      <c r="I2618" s="39" t="str">
        <f t="shared" si="642"/>
        <v>Q2</v>
      </c>
      <c r="J2618" s="191" t="s">
        <v>2478</v>
      </c>
      <c r="K2618" s="191" t="s">
        <v>1769</v>
      </c>
      <c r="L2618" s="17" t="s">
        <v>78</v>
      </c>
      <c r="M2618" s="13" t="s">
        <v>46</v>
      </c>
      <c r="N2618" s="13">
        <v>1</v>
      </c>
      <c r="O2618" s="13"/>
      <c r="P2618" s="39" t="str">
        <f t="shared" si="643"/>
        <v>MAIN UNIT</v>
      </c>
      <c r="Q2618" s="13" t="s">
        <v>47</v>
      </c>
      <c r="R2618" s="13" t="s">
        <v>48</v>
      </c>
      <c r="S2618" s="13" t="s">
        <v>37</v>
      </c>
      <c r="T2618" s="13" t="s">
        <v>154</v>
      </c>
      <c r="U2618" s="13" t="s">
        <v>75</v>
      </c>
      <c r="V2618" s="13" t="s">
        <v>70</v>
      </c>
      <c r="W2618" s="13" t="s">
        <v>50</v>
      </c>
      <c r="X2618" s="192">
        <v>1716155.3</v>
      </c>
      <c r="Y2618" s="196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85">
        <f t="shared" si="646"/>
        <v>229647.09366127435</v>
      </c>
      <c r="AD2618" s="141">
        <v>0.1404</v>
      </c>
      <c r="AE2618" s="186">
        <f t="shared" si="647"/>
        <v>0</v>
      </c>
      <c r="AF2618" s="186" t="str">
        <f>IF(AND(COUNTIFS($J$18:J2618,J2618)=1,AE2618=1),1,"")</f>
        <v/>
      </c>
      <c r="AG2618" s="186" t="str">
        <f>IF(C2618="","",IF(AND(COUNTIFS($J$18:J2618,J2618)=1,C2618&lt;&gt;""),1,""))</f>
        <v/>
      </c>
      <c r="AH2618" s="186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214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42</v>
      </c>
      <c r="B2619" s="179">
        <v>2023</v>
      </c>
      <c r="C2619" s="179">
        <v>6</v>
      </c>
      <c r="D2619" s="39" t="str">
        <f t="shared" si="641"/>
        <v>Q1</v>
      </c>
      <c r="E2619" s="13" t="s">
        <v>42</v>
      </c>
      <c r="F2619" s="179">
        <v>2023</v>
      </c>
      <c r="G2619" s="179">
        <v>9</v>
      </c>
      <c r="H2619" s="191"/>
      <c r="I2619" s="39" t="str">
        <f t="shared" si="642"/>
        <v>Q2</v>
      </c>
      <c r="J2619" s="191" t="s">
        <v>2479</v>
      </c>
      <c r="K2619" s="191" t="s">
        <v>1227</v>
      </c>
      <c r="L2619" s="17" t="s">
        <v>54</v>
      </c>
      <c r="M2619" s="13" t="s">
        <v>46</v>
      </c>
      <c r="N2619" s="13">
        <v>1</v>
      </c>
      <c r="O2619" s="13"/>
      <c r="P2619" s="39" t="str">
        <f t="shared" si="643"/>
        <v>MAIN UNIT</v>
      </c>
      <c r="Q2619" s="13" t="s">
        <v>47</v>
      </c>
      <c r="R2619" s="13" t="s">
        <v>48</v>
      </c>
      <c r="S2619" s="13" t="s">
        <v>36</v>
      </c>
      <c r="T2619" s="13" t="s">
        <v>64</v>
      </c>
      <c r="U2619" s="13" t="s">
        <v>65</v>
      </c>
      <c r="V2619" s="13" t="s">
        <v>66</v>
      </c>
      <c r="W2619" s="13" t="s">
        <v>827</v>
      </c>
      <c r="X2619" s="192">
        <v>58000</v>
      </c>
      <c r="Y2619" s="196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85">
        <f t="shared" si="646"/>
        <v>89665.68</v>
      </c>
      <c r="AD2619" s="141">
        <v>0.19819999999999999</v>
      </c>
      <c r="AE2619" s="186">
        <f t="shared" si="647"/>
        <v>0</v>
      </c>
      <c r="AF2619" s="186" t="str">
        <f>IF(AND(COUNTIFS($J$18:J2619,J2619)=1,AE2619=1),1,"")</f>
        <v/>
      </c>
      <c r="AG2619" s="186">
        <f>IF(C2619="","",IF(AND(COUNTIFS($J$18:J2619,J2619)=1,C2619&lt;&gt;""),1,""))</f>
        <v>1</v>
      </c>
      <c r="AH2619" s="186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214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42</v>
      </c>
      <c r="B2620" s="179">
        <v>2023</v>
      </c>
      <c r="C2620" s="179">
        <v>7</v>
      </c>
      <c r="D2620" s="39" t="str">
        <f t="shared" si="641"/>
        <v>Q2</v>
      </c>
      <c r="E2620" s="13" t="s">
        <v>42</v>
      </c>
      <c r="F2620" s="179">
        <v>2023</v>
      </c>
      <c r="G2620" s="179">
        <v>9</v>
      </c>
      <c r="H2620" s="191"/>
      <c r="I2620" s="39" t="str">
        <f t="shared" si="642"/>
        <v>Q2</v>
      </c>
      <c r="J2620" s="191" t="s">
        <v>2480</v>
      </c>
      <c r="K2620" s="191" t="s">
        <v>1318</v>
      </c>
      <c r="L2620" s="17" t="s">
        <v>54</v>
      </c>
      <c r="M2620" s="13" t="s">
        <v>46</v>
      </c>
      <c r="N2620" s="13">
        <v>1</v>
      </c>
      <c r="O2620" s="13"/>
      <c r="P2620" s="39" t="str">
        <f t="shared" si="643"/>
        <v>MAIN UNIT</v>
      </c>
      <c r="Q2620" s="13" t="s">
        <v>47</v>
      </c>
      <c r="R2620" s="13" t="s">
        <v>48</v>
      </c>
      <c r="S2620" s="13" t="s">
        <v>36</v>
      </c>
      <c r="T2620" s="13" t="s">
        <v>64</v>
      </c>
      <c r="U2620" s="13" t="s">
        <v>65</v>
      </c>
      <c r="V2620" s="13" t="s">
        <v>98</v>
      </c>
      <c r="W2620" s="13" t="s">
        <v>50</v>
      </c>
      <c r="X2620" s="192">
        <v>460000</v>
      </c>
      <c r="Y2620" s="196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85">
        <f t="shared" si="646"/>
        <v>39940.497345132746</v>
      </c>
      <c r="AD2620" s="141">
        <v>9.11E-2</v>
      </c>
      <c r="AE2620" s="186">
        <f t="shared" si="647"/>
        <v>0</v>
      </c>
      <c r="AF2620" s="186" t="str">
        <f>IF(AND(COUNTIFS($J$18:J2620,J2620)=1,AE2620=1),1,"")</f>
        <v/>
      </c>
      <c r="AG2620" s="186">
        <f>IF(C2620="","",IF(AND(COUNTIFS($J$18:J2620,J2620)=1,C2620&lt;&gt;""),1,""))</f>
        <v>1</v>
      </c>
      <c r="AH2620" s="186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214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42</v>
      </c>
      <c r="B2621" s="179">
        <v>2023</v>
      </c>
      <c r="C2621" s="179">
        <v>7</v>
      </c>
      <c r="D2621" s="39" t="str">
        <f t="shared" si="641"/>
        <v>Q2</v>
      </c>
      <c r="E2621" s="13" t="s">
        <v>42</v>
      </c>
      <c r="F2621" s="179">
        <v>2023</v>
      </c>
      <c r="G2621" s="179">
        <v>9</v>
      </c>
      <c r="H2621" s="191"/>
      <c r="I2621" s="39" t="str">
        <f t="shared" si="642"/>
        <v>Q2</v>
      </c>
      <c r="J2621" s="191" t="s">
        <v>2480</v>
      </c>
      <c r="K2621" s="191" t="s">
        <v>1318</v>
      </c>
      <c r="L2621" s="17" t="s">
        <v>54</v>
      </c>
      <c r="M2621" s="13" t="s">
        <v>46</v>
      </c>
      <c r="N2621" s="13">
        <v>1</v>
      </c>
      <c r="O2621" s="13"/>
      <c r="P2621" s="39" t="str">
        <f t="shared" si="643"/>
        <v>MAIN UNIT</v>
      </c>
      <c r="Q2621" s="13" t="s">
        <v>47</v>
      </c>
      <c r="R2621" s="13" t="s">
        <v>48</v>
      </c>
      <c r="S2621" s="13" t="s">
        <v>36</v>
      </c>
      <c r="T2621" s="13" t="s">
        <v>64</v>
      </c>
      <c r="U2621" s="13" t="s">
        <v>65</v>
      </c>
      <c r="V2621" s="13" t="s">
        <v>98</v>
      </c>
      <c r="W2621" s="13" t="s">
        <v>50</v>
      </c>
      <c r="X2621" s="192">
        <v>460000</v>
      </c>
      <c r="Y2621" s="196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85">
        <f t="shared" si="646"/>
        <v>39940.497345132746</v>
      </c>
      <c r="AD2621" s="141">
        <v>9.11E-2</v>
      </c>
      <c r="AE2621" s="186">
        <f t="shared" si="647"/>
        <v>0</v>
      </c>
      <c r="AF2621" s="186" t="str">
        <f>IF(AND(COUNTIFS($J$18:J2621,J2621)=1,AE2621=1),1,"")</f>
        <v/>
      </c>
      <c r="AG2621" s="186" t="str">
        <f>IF(C2621="","",IF(AND(COUNTIFS($J$18:J2621,J2621)=1,C2621&lt;&gt;""),1,""))</f>
        <v/>
      </c>
      <c r="AH2621" s="186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214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42</v>
      </c>
      <c r="B2622" s="179">
        <v>2023</v>
      </c>
      <c r="C2622" s="179">
        <v>7</v>
      </c>
      <c r="D2622" s="39" t="str">
        <f t="shared" si="641"/>
        <v>Q2</v>
      </c>
      <c r="E2622" s="13" t="s">
        <v>42</v>
      </c>
      <c r="F2622" s="179">
        <v>2023</v>
      </c>
      <c r="G2622" s="179">
        <v>9</v>
      </c>
      <c r="H2622" s="191"/>
      <c r="I2622" s="39" t="str">
        <f t="shared" si="642"/>
        <v>Q2</v>
      </c>
      <c r="J2622" s="191" t="s">
        <v>2480</v>
      </c>
      <c r="K2622" s="191" t="s">
        <v>1318</v>
      </c>
      <c r="L2622" s="17" t="s">
        <v>78</v>
      </c>
      <c r="M2622" s="13" t="s">
        <v>46</v>
      </c>
      <c r="N2622" s="13">
        <v>1</v>
      </c>
      <c r="O2622" s="13"/>
      <c r="P2622" s="39" t="str">
        <f t="shared" si="643"/>
        <v>MAIN UNIT</v>
      </c>
      <c r="Q2622" s="13" t="s">
        <v>47</v>
      </c>
      <c r="R2622" s="13" t="s">
        <v>48</v>
      </c>
      <c r="S2622" s="13" t="s">
        <v>36</v>
      </c>
      <c r="T2622" s="13" t="s">
        <v>64</v>
      </c>
      <c r="U2622" s="13" t="s">
        <v>65</v>
      </c>
      <c r="V2622" s="13" t="s">
        <v>98</v>
      </c>
      <c r="W2622" s="13" t="s">
        <v>50</v>
      </c>
      <c r="X2622" s="192">
        <v>771800</v>
      </c>
      <c r="Y2622" s="196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85">
        <f t="shared" si="646"/>
        <v>67013.208371681423</v>
      </c>
      <c r="AD2622" s="141">
        <v>9.11E-2</v>
      </c>
      <c r="AE2622" s="186">
        <f t="shared" si="647"/>
        <v>0</v>
      </c>
      <c r="AF2622" s="186" t="str">
        <f>IF(AND(COUNTIFS($J$18:J2622,J2622)=1,AE2622=1),1,"")</f>
        <v/>
      </c>
      <c r="AG2622" s="186" t="str">
        <f>IF(C2622="","",IF(AND(COUNTIFS($J$18:J2622,J2622)=1,C2622&lt;&gt;""),1,""))</f>
        <v/>
      </c>
      <c r="AH2622" s="186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214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42</v>
      </c>
      <c r="B2623" s="179">
        <v>2023</v>
      </c>
      <c r="C2623" s="179">
        <v>7</v>
      </c>
      <c r="D2623" s="39" t="str">
        <f t="shared" si="641"/>
        <v>Q2</v>
      </c>
      <c r="E2623" s="13" t="s">
        <v>42</v>
      </c>
      <c r="F2623" s="179">
        <v>2023</v>
      </c>
      <c r="G2623" s="179">
        <v>9</v>
      </c>
      <c r="H2623" s="191"/>
      <c r="I2623" s="39" t="str">
        <f t="shared" si="642"/>
        <v>Q2</v>
      </c>
      <c r="J2623" s="191" t="s">
        <v>2480</v>
      </c>
      <c r="K2623" s="191" t="s">
        <v>1318</v>
      </c>
      <c r="L2623" s="17" t="s">
        <v>78</v>
      </c>
      <c r="M2623" s="13" t="s">
        <v>46</v>
      </c>
      <c r="N2623" s="13">
        <v>1</v>
      </c>
      <c r="O2623" s="13"/>
      <c r="P2623" s="39" t="str">
        <f t="shared" si="643"/>
        <v>MAIN UNIT</v>
      </c>
      <c r="Q2623" s="13" t="s">
        <v>47</v>
      </c>
      <c r="R2623" s="13" t="s">
        <v>48</v>
      </c>
      <c r="S2623" s="13" t="s">
        <v>36</v>
      </c>
      <c r="T2623" s="13" t="s">
        <v>64</v>
      </c>
      <c r="U2623" s="13" t="s">
        <v>65</v>
      </c>
      <c r="V2623" s="13" t="s">
        <v>98</v>
      </c>
      <c r="W2623" s="13" t="s">
        <v>50</v>
      </c>
      <c r="X2623" s="192">
        <v>771800</v>
      </c>
      <c r="Y2623" s="196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85">
        <f t="shared" si="646"/>
        <v>67013.208371681423</v>
      </c>
      <c r="AD2623" s="141">
        <v>9.11E-2</v>
      </c>
      <c r="AE2623" s="186">
        <f t="shared" si="647"/>
        <v>0</v>
      </c>
      <c r="AF2623" s="186" t="str">
        <f>IF(AND(COUNTIFS($J$18:J2623,J2623)=1,AE2623=1),1,"")</f>
        <v/>
      </c>
      <c r="AG2623" s="186" t="str">
        <f>IF(C2623="","",IF(AND(COUNTIFS($J$18:J2623,J2623)=1,C2623&lt;&gt;""),1,""))</f>
        <v/>
      </c>
      <c r="AH2623" s="186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214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42</v>
      </c>
      <c r="B2624" s="179">
        <v>2023</v>
      </c>
      <c r="C2624" s="179">
        <v>7</v>
      </c>
      <c r="D2624" s="39" t="str">
        <f t="shared" si="641"/>
        <v>Q2</v>
      </c>
      <c r="E2624" s="13" t="s">
        <v>42</v>
      </c>
      <c r="F2624" s="179">
        <v>2023</v>
      </c>
      <c r="G2624" s="179">
        <v>9</v>
      </c>
      <c r="H2624" s="191"/>
      <c r="I2624" s="39" t="str">
        <f t="shared" si="642"/>
        <v>Q2</v>
      </c>
      <c r="J2624" s="191" t="s">
        <v>2480</v>
      </c>
      <c r="K2624" s="191" t="s">
        <v>1318</v>
      </c>
      <c r="L2624" s="17" t="s">
        <v>78</v>
      </c>
      <c r="M2624" s="13" t="s">
        <v>46</v>
      </c>
      <c r="N2624" s="13">
        <v>1</v>
      </c>
      <c r="O2624" s="13"/>
      <c r="P2624" s="39" t="str">
        <f t="shared" si="643"/>
        <v>MAIN UNIT</v>
      </c>
      <c r="Q2624" s="13" t="s">
        <v>47</v>
      </c>
      <c r="R2624" s="13" t="s">
        <v>48</v>
      </c>
      <c r="S2624" s="13" t="s">
        <v>36</v>
      </c>
      <c r="T2624" s="13" t="s">
        <v>64</v>
      </c>
      <c r="U2624" s="13" t="s">
        <v>65</v>
      </c>
      <c r="V2624" s="13" t="s">
        <v>98</v>
      </c>
      <c r="W2624" s="13" t="s">
        <v>50</v>
      </c>
      <c r="X2624" s="192">
        <v>771800</v>
      </c>
      <c r="Y2624" s="196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85">
        <f t="shared" si="646"/>
        <v>67013.208371681423</v>
      </c>
      <c r="AD2624" s="141">
        <v>9.11E-2</v>
      </c>
      <c r="AE2624" s="186">
        <f t="shared" si="647"/>
        <v>0</v>
      </c>
      <c r="AF2624" s="186" t="str">
        <f>IF(AND(COUNTIFS($J$18:J2624,J2624)=1,AE2624=1),1,"")</f>
        <v/>
      </c>
      <c r="AG2624" s="186" t="str">
        <f>IF(C2624="","",IF(AND(COUNTIFS($J$18:J2624,J2624)=1,C2624&lt;&gt;""),1,""))</f>
        <v/>
      </c>
      <c r="AH2624" s="186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214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42</v>
      </c>
      <c r="B2625" s="179">
        <v>2023</v>
      </c>
      <c r="C2625" s="179">
        <v>7</v>
      </c>
      <c r="D2625" s="39" t="str">
        <f t="shared" si="641"/>
        <v>Q2</v>
      </c>
      <c r="E2625" s="13" t="s">
        <v>42</v>
      </c>
      <c r="F2625" s="179">
        <v>2023</v>
      </c>
      <c r="G2625" s="179">
        <v>9</v>
      </c>
      <c r="H2625" s="191"/>
      <c r="I2625" s="39" t="str">
        <f t="shared" si="642"/>
        <v>Q2</v>
      </c>
      <c r="J2625" s="191" t="s">
        <v>2480</v>
      </c>
      <c r="K2625" s="191" t="s">
        <v>1318</v>
      </c>
      <c r="L2625" s="17" t="s">
        <v>78</v>
      </c>
      <c r="M2625" s="13" t="s">
        <v>46</v>
      </c>
      <c r="N2625" s="13">
        <v>1</v>
      </c>
      <c r="O2625" s="13"/>
      <c r="P2625" s="39" t="str">
        <f t="shared" si="643"/>
        <v>MAIN UNIT</v>
      </c>
      <c r="Q2625" s="13" t="s">
        <v>47</v>
      </c>
      <c r="R2625" s="13" t="s">
        <v>48</v>
      </c>
      <c r="S2625" s="13" t="s">
        <v>36</v>
      </c>
      <c r="T2625" s="13" t="s">
        <v>64</v>
      </c>
      <c r="U2625" s="13" t="s">
        <v>65</v>
      </c>
      <c r="V2625" s="13" t="s">
        <v>98</v>
      </c>
      <c r="W2625" s="13" t="s">
        <v>50</v>
      </c>
      <c r="X2625" s="192">
        <v>771800</v>
      </c>
      <c r="Y2625" s="196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85">
        <f t="shared" si="646"/>
        <v>67013.208371681423</v>
      </c>
      <c r="AD2625" s="141">
        <v>9.11E-2</v>
      </c>
      <c r="AE2625" s="186">
        <f t="shared" si="647"/>
        <v>0</v>
      </c>
      <c r="AF2625" s="186" t="str">
        <f>IF(AND(COUNTIFS($J$18:J2625,J2625)=1,AE2625=1),1,"")</f>
        <v/>
      </c>
      <c r="AG2625" s="186" t="str">
        <f>IF(C2625="","",IF(AND(COUNTIFS($J$18:J2625,J2625)=1,C2625&lt;&gt;""),1,""))</f>
        <v/>
      </c>
      <c r="AH2625" s="186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214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42</v>
      </c>
      <c r="B2626" s="179">
        <v>2023</v>
      </c>
      <c r="C2626" s="179">
        <v>7</v>
      </c>
      <c r="D2626" s="39" t="str">
        <f t="shared" si="641"/>
        <v>Q2</v>
      </c>
      <c r="E2626" s="13" t="s">
        <v>42</v>
      </c>
      <c r="F2626" s="179">
        <v>2023</v>
      </c>
      <c r="G2626" s="179">
        <v>9</v>
      </c>
      <c r="H2626" s="191"/>
      <c r="I2626" s="39" t="str">
        <f t="shared" si="642"/>
        <v>Q2</v>
      </c>
      <c r="J2626" s="191" t="s">
        <v>2480</v>
      </c>
      <c r="K2626" s="191" t="s">
        <v>1318</v>
      </c>
      <c r="L2626" s="17" t="s">
        <v>78</v>
      </c>
      <c r="M2626" s="13" t="s">
        <v>46</v>
      </c>
      <c r="N2626" s="13">
        <v>1</v>
      </c>
      <c r="O2626" s="13"/>
      <c r="P2626" s="39" t="str">
        <f t="shared" si="643"/>
        <v>MAIN UNIT</v>
      </c>
      <c r="Q2626" s="13" t="s">
        <v>47</v>
      </c>
      <c r="R2626" s="13" t="s">
        <v>48</v>
      </c>
      <c r="S2626" s="13" t="s">
        <v>36</v>
      </c>
      <c r="T2626" s="13" t="s">
        <v>64</v>
      </c>
      <c r="U2626" s="13" t="s">
        <v>65</v>
      </c>
      <c r="V2626" s="13" t="s">
        <v>98</v>
      </c>
      <c r="W2626" s="13" t="s">
        <v>50</v>
      </c>
      <c r="X2626" s="192">
        <v>771800</v>
      </c>
      <c r="Y2626" s="196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85">
        <f t="shared" si="646"/>
        <v>67013.208371681423</v>
      </c>
      <c r="AD2626" s="141">
        <v>9.11E-2</v>
      </c>
      <c r="AE2626" s="186">
        <f t="shared" si="647"/>
        <v>0</v>
      </c>
      <c r="AF2626" s="186" t="str">
        <f>IF(AND(COUNTIFS($J$18:J2626,J2626)=1,AE2626=1),1,"")</f>
        <v/>
      </c>
      <c r="AG2626" s="186" t="str">
        <f>IF(C2626="","",IF(AND(COUNTIFS($J$18:J2626,J2626)=1,C2626&lt;&gt;""),1,""))</f>
        <v/>
      </c>
      <c r="AH2626" s="186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214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42</v>
      </c>
      <c r="B2627" s="179">
        <v>2023</v>
      </c>
      <c r="C2627" s="179">
        <v>7</v>
      </c>
      <c r="D2627" s="39" t="str">
        <f t="shared" si="641"/>
        <v>Q2</v>
      </c>
      <c r="E2627" s="13" t="s">
        <v>42</v>
      </c>
      <c r="F2627" s="179">
        <v>2023</v>
      </c>
      <c r="G2627" s="179">
        <v>9</v>
      </c>
      <c r="H2627" s="191"/>
      <c r="I2627" s="39" t="str">
        <f t="shared" si="642"/>
        <v>Q2</v>
      </c>
      <c r="J2627" s="191" t="s">
        <v>2480</v>
      </c>
      <c r="K2627" s="191" t="s">
        <v>1318</v>
      </c>
      <c r="L2627" s="17" t="s">
        <v>78</v>
      </c>
      <c r="M2627" s="13" t="s">
        <v>46</v>
      </c>
      <c r="N2627" s="13">
        <v>1</v>
      </c>
      <c r="O2627" s="13"/>
      <c r="P2627" s="39" t="str">
        <f t="shared" si="643"/>
        <v>MAIN UNIT</v>
      </c>
      <c r="Q2627" s="13" t="s">
        <v>47</v>
      </c>
      <c r="R2627" s="13" t="s">
        <v>48</v>
      </c>
      <c r="S2627" s="13" t="s">
        <v>36</v>
      </c>
      <c r="T2627" s="13" t="s">
        <v>64</v>
      </c>
      <c r="U2627" s="13" t="s">
        <v>65</v>
      </c>
      <c r="V2627" s="13" t="s">
        <v>98</v>
      </c>
      <c r="W2627" s="13" t="s">
        <v>50</v>
      </c>
      <c r="X2627" s="192">
        <v>771800</v>
      </c>
      <c r="Y2627" s="196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85">
        <f t="shared" si="646"/>
        <v>67013.208371681423</v>
      </c>
      <c r="AD2627" s="141">
        <v>9.11E-2</v>
      </c>
      <c r="AE2627" s="186">
        <f t="shared" si="647"/>
        <v>0</v>
      </c>
      <c r="AF2627" s="186" t="str">
        <f>IF(AND(COUNTIFS($J$18:J2627,J2627)=1,AE2627=1),1,"")</f>
        <v/>
      </c>
      <c r="AG2627" s="186" t="str">
        <f>IF(C2627="","",IF(AND(COUNTIFS($J$18:J2627,J2627)=1,C2627&lt;&gt;""),1,""))</f>
        <v/>
      </c>
      <c r="AH2627" s="186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214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42</v>
      </c>
      <c r="B2628" s="179">
        <v>2023</v>
      </c>
      <c r="C2628" s="179">
        <v>7</v>
      </c>
      <c r="D2628" s="39" t="str">
        <f t="shared" si="641"/>
        <v>Q2</v>
      </c>
      <c r="E2628" s="13" t="s">
        <v>42</v>
      </c>
      <c r="F2628" s="179">
        <v>2023</v>
      </c>
      <c r="G2628" s="179">
        <v>9</v>
      </c>
      <c r="H2628" s="191"/>
      <c r="I2628" s="39" t="str">
        <f t="shared" si="642"/>
        <v>Q2</v>
      </c>
      <c r="J2628" s="191" t="s">
        <v>2481</v>
      </c>
      <c r="K2628" s="191" t="s">
        <v>2482</v>
      </c>
      <c r="L2628" s="17" t="s">
        <v>54</v>
      </c>
      <c r="M2628" s="13" t="s">
        <v>46</v>
      </c>
      <c r="N2628" s="13">
        <v>1</v>
      </c>
      <c r="O2628" s="13"/>
      <c r="P2628" s="39" t="str">
        <f t="shared" si="643"/>
        <v>MAIN UNIT</v>
      </c>
      <c r="Q2628" s="13" t="s">
        <v>55</v>
      </c>
      <c r="R2628" s="13" t="s">
        <v>48</v>
      </c>
      <c r="S2628" s="13" t="s">
        <v>36</v>
      </c>
      <c r="T2628" s="13" t="s">
        <v>64</v>
      </c>
      <c r="U2628" s="13" t="s">
        <v>65</v>
      </c>
      <c r="V2628" s="13" t="s">
        <v>66</v>
      </c>
      <c r="W2628" s="13" t="s">
        <v>50</v>
      </c>
      <c r="X2628" s="192">
        <v>523000</v>
      </c>
      <c r="Y2628" s="196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85">
        <f t="shared" si="646"/>
        <v>69985.175575221248</v>
      </c>
      <c r="AD2628" s="141">
        <v>0.1404</v>
      </c>
      <c r="AE2628" s="186">
        <f t="shared" si="647"/>
        <v>1</v>
      </c>
      <c r="AF2628" s="186">
        <f>IF(AND(COUNTIFS($J$18:J2628,J2628)=1,AE2628=1),1,"")</f>
        <v>1</v>
      </c>
      <c r="AG2628" s="186">
        <f>IF(C2628="","",IF(AND(COUNTIFS($J$18:J2628,J2628)=1,C2628&lt;&gt;""),1,""))</f>
        <v>1</v>
      </c>
      <c r="AH2628" s="186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214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42</v>
      </c>
      <c r="B2629" s="179">
        <v>2023</v>
      </c>
      <c r="C2629" s="179">
        <v>7</v>
      </c>
      <c r="D2629" s="39" t="str">
        <f t="shared" si="641"/>
        <v>Q2</v>
      </c>
      <c r="E2629" s="13" t="s">
        <v>42</v>
      </c>
      <c r="F2629" s="179">
        <v>2023</v>
      </c>
      <c r="G2629" s="179">
        <v>9</v>
      </c>
      <c r="H2629" s="191"/>
      <c r="I2629" s="39" t="str">
        <f t="shared" si="642"/>
        <v>Q2</v>
      </c>
      <c r="J2629" s="191" t="s">
        <v>2481</v>
      </c>
      <c r="K2629" s="191" t="s">
        <v>2482</v>
      </c>
      <c r="L2629" s="17" t="s">
        <v>54</v>
      </c>
      <c r="M2629" s="13" t="s">
        <v>46</v>
      </c>
      <c r="N2629" s="13">
        <v>1</v>
      </c>
      <c r="O2629" s="13"/>
      <c r="P2629" s="39" t="str">
        <f t="shared" si="643"/>
        <v>MAIN UNIT</v>
      </c>
      <c r="Q2629" s="13" t="s">
        <v>55</v>
      </c>
      <c r="R2629" s="13" t="s">
        <v>48</v>
      </c>
      <c r="S2629" s="13" t="s">
        <v>36</v>
      </c>
      <c r="T2629" s="13" t="s">
        <v>64</v>
      </c>
      <c r="U2629" s="13" t="s">
        <v>65</v>
      </c>
      <c r="V2629" s="13" t="s">
        <v>66</v>
      </c>
      <c r="W2629" s="13" t="s">
        <v>50</v>
      </c>
      <c r="X2629" s="192">
        <v>523000</v>
      </c>
      <c r="Y2629" s="196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85">
        <f t="shared" si="646"/>
        <v>69985.175575221248</v>
      </c>
      <c r="AD2629" s="141">
        <v>0.1404</v>
      </c>
      <c r="AE2629" s="186">
        <f t="shared" si="647"/>
        <v>1</v>
      </c>
      <c r="AF2629" s="186" t="str">
        <f>IF(AND(COUNTIFS($J$18:J2629,J2629)=1,AE2629=1),1,"")</f>
        <v/>
      </c>
      <c r="AG2629" s="186" t="str">
        <f>IF(C2629="","",IF(AND(COUNTIFS($J$18:J2629,J2629)=1,C2629&lt;&gt;""),1,""))</f>
        <v/>
      </c>
      <c r="AH2629" s="186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214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42</v>
      </c>
      <c r="B2630" s="179">
        <v>2023</v>
      </c>
      <c r="C2630" s="179">
        <v>8</v>
      </c>
      <c r="D2630" s="39" t="str">
        <f t="shared" si="641"/>
        <v>Q2</v>
      </c>
      <c r="E2630" s="13" t="s">
        <v>42</v>
      </c>
      <c r="F2630" s="179">
        <v>2023</v>
      </c>
      <c r="G2630" s="179">
        <v>9</v>
      </c>
      <c r="H2630" s="191"/>
      <c r="I2630" s="39" t="str">
        <f t="shared" si="642"/>
        <v>Q2</v>
      </c>
      <c r="J2630" s="191" t="s">
        <v>2483</v>
      </c>
      <c r="K2630" s="191" t="s">
        <v>2290</v>
      </c>
      <c r="L2630" s="17" t="s">
        <v>54</v>
      </c>
      <c r="M2630" s="13" t="s">
        <v>46</v>
      </c>
      <c r="N2630" s="13">
        <v>1</v>
      </c>
      <c r="O2630" s="13"/>
      <c r="P2630" s="39" t="str">
        <f t="shared" si="643"/>
        <v>MAIN UNIT</v>
      </c>
      <c r="Q2630" s="13" t="s">
        <v>55</v>
      </c>
      <c r="R2630" s="13" t="s">
        <v>48</v>
      </c>
      <c r="S2630" s="13" t="s">
        <v>37</v>
      </c>
      <c r="T2630" s="13" t="s">
        <v>154</v>
      </c>
      <c r="U2630" s="13" t="s">
        <v>75</v>
      </c>
      <c r="V2630" s="13" t="s">
        <v>70</v>
      </c>
      <c r="W2630" s="13" t="s">
        <v>50</v>
      </c>
      <c r="X2630" s="192">
        <v>440000</v>
      </c>
      <c r="Y2630" s="196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85">
        <f t="shared" si="646"/>
        <v>57075.28141592921</v>
      </c>
      <c r="AD2630" s="141">
        <v>0.1361</v>
      </c>
      <c r="AE2630" s="186">
        <f t="shared" si="647"/>
        <v>1</v>
      </c>
      <c r="AF2630" s="186">
        <f>IF(AND(COUNTIFS($J$18:J2630,J2630)=1,AE2630=1),1,"")</f>
        <v>1</v>
      </c>
      <c r="AG2630" s="186">
        <f>IF(C2630="","",IF(AND(COUNTIFS($J$18:J2630,J2630)=1,C2630&lt;&gt;""),1,""))</f>
        <v>1</v>
      </c>
      <c r="AH2630" s="186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214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42</v>
      </c>
      <c r="B2631" s="179">
        <v>2023</v>
      </c>
      <c r="C2631" s="179">
        <v>8</v>
      </c>
      <c r="D2631" s="39" t="str">
        <f t="shared" si="641"/>
        <v>Q2</v>
      </c>
      <c r="E2631" s="13" t="s">
        <v>42</v>
      </c>
      <c r="F2631" s="179">
        <v>2023</v>
      </c>
      <c r="G2631" s="179">
        <v>9</v>
      </c>
      <c r="H2631" s="191"/>
      <c r="I2631" s="39" t="str">
        <f t="shared" si="642"/>
        <v>Q2</v>
      </c>
      <c r="J2631" s="191" t="s">
        <v>2484</v>
      </c>
      <c r="K2631" s="191" t="s">
        <v>1313</v>
      </c>
      <c r="L2631" s="17" t="s">
        <v>78</v>
      </c>
      <c r="M2631" s="13" t="s">
        <v>46</v>
      </c>
      <c r="N2631" s="13">
        <v>1</v>
      </c>
      <c r="O2631" s="13"/>
      <c r="P2631" s="39" t="str">
        <f t="shared" si="643"/>
        <v>MAIN UNIT</v>
      </c>
      <c r="Q2631" s="13" t="s">
        <v>936</v>
      </c>
      <c r="R2631" s="13" t="s">
        <v>48</v>
      </c>
      <c r="S2631" s="13" t="s">
        <v>37</v>
      </c>
      <c r="T2631" s="13" t="s">
        <v>74</v>
      </c>
      <c r="U2631" s="13" t="s">
        <v>57</v>
      </c>
      <c r="V2631" s="13" t="s">
        <v>1314</v>
      </c>
      <c r="W2631" s="13" t="s">
        <v>50</v>
      </c>
      <c r="X2631" s="192">
        <v>670000</v>
      </c>
      <c r="Y2631" s="196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85">
        <f t="shared" si="646"/>
        <v>65900.962831858415</v>
      </c>
      <c r="AD2631" s="141">
        <v>0.1032</v>
      </c>
      <c r="AE2631" s="186">
        <f t="shared" si="647"/>
        <v>1</v>
      </c>
      <c r="AF2631" s="186">
        <f>IF(AND(COUNTIFS($J$18:J2631,J2631)=1,AE2631=1),1,"")</f>
        <v>1</v>
      </c>
      <c r="AG2631" s="186">
        <f>IF(C2631="","",IF(AND(COUNTIFS($J$18:J2631,J2631)=1,C2631&lt;&gt;""),1,""))</f>
        <v>1</v>
      </c>
      <c r="AH2631" s="186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214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42</v>
      </c>
      <c r="B2632" s="179">
        <v>2023</v>
      </c>
      <c r="C2632" s="179">
        <v>8</v>
      </c>
      <c r="D2632" s="39" t="str">
        <f t="shared" si="641"/>
        <v>Q2</v>
      </c>
      <c r="E2632" s="13" t="s">
        <v>42</v>
      </c>
      <c r="F2632" s="179">
        <v>2023</v>
      </c>
      <c r="G2632" s="179">
        <v>9</v>
      </c>
      <c r="H2632" s="191"/>
      <c r="I2632" s="39" t="str">
        <f t="shared" si="642"/>
        <v>Q2</v>
      </c>
      <c r="J2632" s="191" t="s">
        <v>2485</v>
      </c>
      <c r="K2632" s="191" t="s">
        <v>2486</v>
      </c>
      <c r="L2632" s="17" t="s">
        <v>54</v>
      </c>
      <c r="M2632" s="13" t="s">
        <v>46</v>
      </c>
      <c r="N2632" s="13">
        <v>1</v>
      </c>
      <c r="O2632" s="13"/>
      <c r="P2632" s="39" t="str">
        <f t="shared" si="643"/>
        <v>MAIN UNIT</v>
      </c>
      <c r="Q2632" s="13" t="s">
        <v>55</v>
      </c>
      <c r="R2632" s="13" t="s">
        <v>48</v>
      </c>
      <c r="S2632" s="13" t="s">
        <v>38</v>
      </c>
      <c r="T2632" s="13" t="s">
        <v>324</v>
      </c>
      <c r="U2632" s="13" t="s">
        <v>136</v>
      </c>
      <c r="V2632" s="13" t="s">
        <v>121</v>
      </c>
      <c r="W2632" s="13" t="s">
        <v>50</v>
      </c>
      <c r="X2632" s="192">
        <v>655000</v>
      </c>
      <c r="Y2632" s="196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85">
        <f t="shared" si="646"/>
        <v>60617.467699115055</v>
      </c>
      <c r="AD2632" s="141">
        <v>9.7100000000000006E-2</v>
      </c>
      <c r="AE2632" s="186">
        <f t="shared" si="647"/>
        <v>1</v>
      </c>
      <c r="AF2632" s="186">
        <f>IF(AND(COUNTIFS($J$18:J2632,J2632)=1,AE2632=1),1,"")</f>
        <v>1</v>
      </c>
      <c r="AG2632" s="186">
        <f>IF(C2632="","",IF(AND(COUNTIFS($J$18:J2632,J2632)=1,C2632&lt;&gt;""),1,""))</f>
        <v>1</v>
      </c>
      <c r="AH2632" s="186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214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42</v>
      </c>
      <c r="B2633" s="179">
        <v>2023</v>
      </c>
      <c r="C2633" s="179">
        <v>9</v>
      </c>
      <c r="D2633" s="39" t="str">
        <f t="shared" si="641"/>
        <v>Q2</v>
      </c>
      <c r="E2633" s="13" t="s">
        <v>42</v>
      </c>
      <c r="F2633" s="179">
        <v>2023</v>
      </c>
      <c r="G2633" s="179">
        <v>9</v>
      </c>
      <c r="H2633" s="191"/>
      <c r="I2633" s="39" t="str">
        <f t="shared" si="642"/>
        <v>Q2</v>
      </c>
      <c r="J2633" s="191" t="s">
        <v>2487</v>
      </c>
      <c r="K2633" s="191" t="s">
        <v>389</v>
      </c>
      <c r="L2633" s="17" t="s">
        <v>78</v>
      </c>
      <c r="M2633" s="13" t="s">
        <v>46</v>
      </c>
      <c r="N2633" s="13">
        <v>1</v>
      </c>
      <c r="O2633" s="13"/>
      <c r="P2633" s="39" t="str">
        <f t="shared" si="643"/>
        <v>MAIN UNIT</v>
      </c>
      <c r="Q2633" s="13" t="s">
        <v>47</v>
      </c>
      <c r="R2633" s="13" t="s">
        <v>48</v>
      </c>
      <c r="S2633" s="13" t="s">
        <v>36</v>
      </c>
      <c r="T2633" s="13" t="s">
        <v>64</v>
      </c>
      <c r="U2633" s="13" t="s">
        <v>65</v>
      </c>
      <c r="V2633" s="13" t="s">
        <v>98</v>
      </c>
      <c r="W2633" s="13" t="s">
        <v>50</v>
      </c>
      <c r="X2633" s="192">
        <v>670000</v>
      </c>
      <c r="Y2633" s="196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85">
        <f t="shared" si="646"/>
        <v>50511.30000000001</v>
      </c>
      <c r="AD2633" s="141">
        <v>7.9100000000000004E-2</v>
      </c>
      <c r="AE2633" s="186">
        <f t="shared" si="647"/>
        <v>0</v>
      </c>
      <c r="AF2633" s="186" t="str">
        <f>IF(AND(COUNTIFS($J$18:J2633,J2633)=1,AE2633=1),1,"")</f>
        <v/>
      </c>
      <c r="AG2633" s="186">
        <f>IF(C2633="","",IF(AND(COUNTIFS($J$18:J2633,J2633)=1,C2633&lt;&gt;""),1,""))</f>
        <v>1</v>
      </c>
      <c r="AH2633" s="186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214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42</v>
      </c>
      <c r="B2634" s="179">
        <v>2023</v>
      </c>
      <c r="C2634" s="179">
        <v>9</v>
      </c>
      <c r="D2634" s="39" t="str">
        <f t="shared" si="641"/>
        <v>Q2</v>
      </c>
      <c r="E2634" s="13" t="s">
        <v>42</v>
      </c>
      <c r="F2634" s="179">
        <v>2023</v>
      </c>
      <c r="G2634" s="179">
        <v>9</v>
      </c>
      <c r="H2634" s="191"/>
      <c r="I2634" s="39" t="str">
        <f t="shared" si="642"/>
        <v>Q2</v>
      </c>
      <c r="J2634" s="191" t="s">
        <v>2487</v>
      </c>
      <c r="K2634" s="191" t="s">
        <v>839</v>
      </c>
      <c r="L2634" s="17" t="s">
        <v>78</v>
      </c>
      <c r="M2634" s="13" t="s">
        <v>46</v>
      </c>
      <c r="N2634" s="13">
        <v>1</v>
      </c>
      <c r="O2634" s="13"/>
      <c r="P2634" s="39" t="str">
        <f t="shared" si="643"/>
        <v>MAIN UNIT</v>
      </c>
      <c r="Q2634" s="13" t="s">
        <v>47</v>
      </c>
      <c r="R2634" s="13" t="s">
        <v>48</v>
      </c>
      <c r="S2634" s="13" t="s">
        <v>36</v>
      </c>
      <c r="T2634" s="13" t="s">
        <v>986</v>
      </c>
      <c r="U2634" s="13" t="s">
        <v>2488</v>
      </c>
      <c r="V2634" s="13" t="s">
        <v>66</v>
      </c>
      <c r="W2634" s="13" t="s">
        <v>95</v>
      </c>
      <c r="X2634" s="192">
        <v>11860000</v>
      </c>
      <c r="Y2634" s="196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85">
        <f t="shared" si="646"/>
        <v>66153.182399999991</v>
      </c>
      <c r="AD2634" s="141">
        <v>0.1016</v>
      </c>
      <c r="AE2634" s="186">
        <f t="shared" si="647"/>
        <v>0</v>
      </c>
      <c r="AF2634" s="186" t="str">
        <f>IF(AND(COUNTIFS($J$18:J2634,J2634)=1,AE2634=1),1,"")</f>
        <v/>
      </c>
      <c r="AG2634" s="186" t="str">
        <f>IF(C2634="","",IF(AND(COUNTIFS($J$18:J2634,J2634)=1,C2634&lt;&gt;""),1,""))</f>
        <v/>
      </c>
      <c r="AH2634" s="186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214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42</v>
      </c>
      <c r="B2635" s="179">
        <v>2023</v>
      </c>
      <c r="C2635" s="179">
        <v>9</v>
      </c>
      <c r="D2635" s="39" t="str">
        <f t="shared" si="641"/>
        <v>Q2</v>
      </c>
      <c r="E2635" s="13" t="s">
        <v>42</v>
      </c>
      <c r="F2635" s="179">
        <v>2023</v>
      </c>
      <c r="G2635" s="179">
        <v>9</v>
      </c>
      <c r="H2635" s="191"/>
      <c r="I2635" s="39" t="str">
        <f t="shared" si="642"/>
        <v>Q2</v>
      </c>
      <c r="J2635" s="191" t="s">
        <v>2489</v>
      </c>
      <c r="K2635" s="191" t="s">
        <v>866</v>
      </c>
      <c r="L2635" s="17" t="s">
        <v>78</v>
      </c>
      <c r="M2635" s="13" t="s">
        <v>46</v>
      </c>
      <c r="N2635" s="13">
        <v>1</v>
      </c>
      <c r="O2635" s="13"/>
      <c r="P2635" s="39" t="str">
        <f t="shared" si="643"/>
        <v>MAIN UNIT</v>
      </c>
      <c r="Q2635" s="13" t="s">
        <v>47</v>
      </c>
      <c r="R2635" s="13" t="s">
        <v>48</v>
      </c>
      <c r="S2635" s="13" t="s">
        <v>37</v>
      </c>
      <c r="T2635" s="13" t="s">
        <v>2490</v>
      </c>
      <c r="U2635" s="13" t="s">
        <v>2491</v>
      </c>
      <c r="V2635" s="13" t="s">
        <v>98</v>
      </c>
      <c r="W2635" s="13" t="s">
        <v>95</v>
      </c>
      <c r="X2635" s="192">
        <v>20000000</v>
      </c>
      <c r="Y2635" s="196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85">
        <f t="shared" si="646"/>
        <v>92781</v>
      </c>
      <c r="AD2635" s="141">
        <v>8.4500000000000006E-2</v>
      </c>
      <c r="AE2635" s="186">
        <f t="shared" si="647"/>
        <v>0</v>
      </c>
      <c r="AF2635" s="186" t="str">
        <f>IF(AND(COUNTIFS($J$18:J2635,J2635)=1,AE2635=1),1,"")</f>
        <v/>
      </c>
      <c r="AG2635" s="186">
        <f>IF(C2635="","",IF(AND(COUNTIFS($J$18:J2635,J2635)=1,C2635&lt;&gt;""),1,""))</f>
        <v>1</v>
      </c>
      <c r="AH2635" s="186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214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42</v>
      </c>
      <c r="B2636" s="179">
        <v>2023</v>
      </c>
      <c r="C2636" s="179">
        <v>9</v>
      </c>
      <c r="D2636" s="39" t="str">
        <f t="shared" si="641"/>
        <v>Q2</v>
      </c>
      <c r="E2636" s="13" t="s">
        <v>42</v>
      </c>
      <c r="F2636" s="179">
        <v>2023</v>
      </c>
      <c r="G2636" s="179">
        <v>9</v>
      </c>
      <c r="H2636" s="191"/>
      <c r="I2636" s="39" t="str">
        <f t="shared" si="642"/>
        <v>Q2</v>
      </c>
      <c r="J2636" s="191" t="s">
        <v>2489</v>
      </c>
      <c r="K2636" s="191" t="s">
        <v>866</v>
      </c>
      <c r="L2636" s="17" t="s">
        <v>78</v>
      </c>
      <c r="M2636" s="13" t="s">
        <v>46</v>
      </c>
      <c r="N2636" s="13">
        <v>1</v>
      </c>
      <c r="O2636" s="13"/>
      <c r="P2636" s="39" t="str">
        <f t="shared" si="643"/>
        <v>MAIN UNIT</v>
      </c>
      <c r="Q2636" s="13" t="s">
        <v>47</v>
      </c>
      <c r="R2636" s="13" t="s">
        <v>48</v>
      </c>
      <c r="S2636" s="13" t="s">
        <v>37</v>
      </c>
      <c r="T2636" s="13" t="s">
        <v>2490</v>
      </c>
      <c r="U2636" s="13" t="s">
        <v>2491</v>
      </c>
      <c r="V2636" s="13" t="s">
        <v>98</v>
      </c>
      <c r="W2636" s="13" t="s">
        <v>95</v>
      </c>
      <c r="X2636" s="192">
        <v>20000000</v>
      </c>
      <c r="Y2636" s="196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85">
        <f t="shared" si="646"/>
        <v>92781</v>
      </c>
      <c r="AD2636" s="141">
        <v>8.4500000000000006E-2</v>
      </c>
      <c r="AE2636" s="186">
        <f t="shared" si="647"/>
        <v>0</v>
      </c>
      <c r="AF2636" s="186" t="str">
        <f>IF(AND(COUNTIFS($J$18:J2636,J2636)=1,AE2636=1),1,"")</f>
        <v/>
      </c>
      <c r="AG2636" s="186" t="str">
        <f>IF(C2636="","",IF(AND(COUNTIFS($J$18:J2636,J2636)=1,C2636&lt;&gt;""),1,""))</f>
        <v/>
      </c>
      <c r="AH2636" s="186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214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42</v>
      </c>
      <c r="B2637" s="179">
        <v>2023</v>
      </c>
      <c r="C2637" s="179">
        <v>9</v>
      </c>
      <c r="D2637" s="39" t="str">
        <f t="shared" si="641"/>
        <v>Q2</v>
      </c>
      <c r="E2637" s="13" t="s">
        <v>42</v>
      </c>
      <c r="F2637" s="179">
        <v>2023</v>
      </c>
      <c r="G2637" s="179">
        <v>9</v>
      </c>
      <c r="H2637" s="191"/>
      <c r="I2637" s="39" t="str">
        <f t="shared" si="642"/>
        <v>Q2</v>
      </c>
      <c r="J2637" s="191" t="s">
        <v>2489</v>
      </c>
      <c r="K2637" s="191" t="s">
        <v>866</v>
      </c>
      <c r="L2637" s="17" t="s">
        <v>54</v>
      </c>
      <c r="M2637" s="13" t="s">
        <v>46</v>
      </c>
      <c r="N2637" s="13">
        <v>1</v>
      </c>
      <c r="O2637" s="13"/>
      <c r="P2637" s="39" t="str">
        <f t="shared" si="643"/>
        <v>MAIN UNIT</v>
      </c>
      <c r="Q2637" s="13" t="s">
        <v>47</v>
      </c>
      <c r="R2637" s="13" t="s">
        <v>48</v>
      </c>
      <c r="S2637" s="13" t="s">
        <v>37</v>
      </c>
      <c r="T2637" s="13" t="s">
        <v>2490</v>
      </c>
      <c r="U2637" s="13" t="s">
        <v>2491</v>
      </c>
      <c r="V2637" s="13" t="s">
        <v>98</v>
      </c>
      <c r="W2637" s="13" t="s">
        <v>95</v>
      </c>
      <c r="X2637" s="192">
        <v>8800000</v>
      </c>
      <c r="Y2637" s="196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85">
        <f t="shared" si="646"/>
        <v>40823.64</v>
      </c>
      <c r="AD2637" s="141">
        <v>8.4500000000000006E-2</v>
      </c>
      <c r="AE2637" s="186">
        <f t="shared" si="647"/>
        <v>0</v>
      </c>
      <c r="AF2637" s="186" t="str">
        <f>IF(AND(COUNTIFS($J$18:J2637,J2637)=1,AE2637=1),1,"")</f>
        <v/>
      </c>
      <c r="AG2637" s="186" t="str">
        <f>IF(C2637="","",IF(AND(COUNTIFS($J$18:J2637,J2637)=1,C2637&lt;&gt;""),1,""))</f>
        <v/>
      </c>
      <c r="AH2637" s="186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214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42</v>
      </c>
      <c r="B2638" s="179">
        <v>2023</v>
      </c>
      <c r="C2638" s="179">
        <v>9</v>
      </c>
      <c r="D2638" s="39" t="str">
        <f t="shared" si="641"/>
        <v>Q2</v>
      </c>
      <c r="E2638" s="13" t="s">
        <v>42</v>
      </c>
      <c r="F2638" s="179">
        <v>2023</v>
      </c>
      <c r="G2638" s="179">
        <v>9</v>
      </c>
      <c r="H2638" s="191"/>
      <c r="I2638" s="39" t="str">
        <f t="shared" si="642"/>
        <v>Q2</v>
      </c>
      <c r="J2638" s="191" t="s">
        <v>2489</v>
      </c>
      <c r="K2638" s="191" t="s">
        <v>866</v>
      </c>
      <c r="L2638" s="17" t="s">
        <v>54</v>
      </c>
      <c r="M2638" s="13" t="s">
        <v>46</v>
      </c>
      <c r="N2638" s="13">
        <v>1</v>
      </c>
      <c r="O2638" s="13"/>
      <c r="P2638" s="39" t="str">
        <f t="shared" si="643"/>
        <v>MAIN UNIT</v>
      </c>
      <c r="Q2638" s="13" t="s">
        <v>47</v>
      </c>
      <c r="R2638" s="13" t="s">
        <v>48</v>
      </c>
      <c r="S2638" s="13" t="s">
        <v>37</v>
      </c>
      <c r="T2638" s="13" t="s">
        <v>2490</v>
      </c>
      <c r="U2638" s="13" t="s">
        <v>2491</v>
      </c>
      <c r="V2638" s="13" t="s">
        <v>98</v>
      </c>
      <c r="W2638" s="13" t="s">
        <v>95</v>
      </c>
      <c r="X2638" s="192">
        <v>8800000</v>
      </c>
      <c r="Y2638" s="196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85">
        <f t="shared" si="646"/>
        <v>40823.64</v>
      </c>
      <c r="AD2638" s="141">
        <v>8.4500000000000006E-2</v>
      </c>
      <c r="AE2638" s="186">
        <f t="shared" si="647"/>
        <v>0</v>
      </c>
      <c r="AF2638" s="186" t="str">
        <f>IF(AND(COUNTIFS($J$18:J2638,J2638)=1,AE2638=1),1,"")</f>
        <v/>
      </c>
      <c r="AG2638" s="186" t="str">
        <f>IF(C2638="","",IF(AND(COUNTIFS($J$18:J2638,J2638)=1,C2638&lt;&gt;""),1,""))</f>
        <v/>
      </c>
      <c r="AH2638" s="186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214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6.4">
      <c r="A2639" s="13" t="s">
        <v>42</v>
      </c>
      <c r="B2639" s="179">
        <v>2023</v>
      </c>
      <c r="C2639" s="179">
        <v>9</v>
      </c>
      <c r="D2639" s="39" t="str">
        <f t="shared" si="641"/>
        <v>Q2</v>
      </c>
      <c r="E2639" s="13" t="s">
        <v>42</v>
      </c>
      <c r="F2639" s="179">
        <v>2023</v>
      </c>
      <c r="G2639" s="179">
        <v>9</v>
      </c>
      <c r="H2639" s="191"/>
      <c r="I2639" s="39" t="str">
        <f t="shared" si="642"/>
        <v>Q2</v>
      </c>
      <c r="J2639" s="191" t="s">
        <v>2492</v>
      </c>
      <c r="K2639" s="191" t="s">
        <v>2426</v>
      </c>
      <c r="L2639" s="17" t="s">
        <v>2493</v>
      </c>
      <c r="M2639" s="13" t="s">
        <v>46</v>
      </c>
      <c r="N2639" s="13">
        <v>0</v>
      </c>
      <c r="O2639" s="13">
        <v>1</v>
      </c>
      <c r="P2639" s="39" t="str">
        <f t="shared" si="643"/>
        <v>SERVICE/ PARTS</v>
      </c>
      <c r="Q2639" s="13" t="s">
        <v>47</v>
      </c>
      <c r="R2639" s="13" t="s">
        <v>48</v>
      </c>
      <c r="S2639" s="13" t="s">
        <v>38</v>
      </c>
      <c r="T2639" s="13" t="s">
        <v>2427</v>
      </c>
      <c r="U2639" s="13" t="s">
        <v>136</v>
      </c>
      <c r="V2639" s="13" t="s">
        <v>471</v>
      </c>
      <c r="W2639" s="13" t="s">
        <v>50</v>
      </c>
      <c r="X2639" s="192">
        <v>700000</v>
      </c>
      <c r="Y2639" s="196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85">
        <f t="shared" si="646"/>
        <v>106346.60176991149</v>
      </c>
      <c r="AD2639" s="141">
        <v>0.15939999999999999</v>
      </c>
      <c r="AE2639" s="186">
        <f t="shared" si="647"/>
        <v>0</v>
      </c>
      <c r="AF2639" s="186" t="str">
        <f>IF(AND(COUNTIFS($J$18:J2639,J2639)=1,AE2639=1),1,"")</f>
        <v/>
      </c>
      <c r="AG2639" s="186">
        <f>IF(C2639="","",IF(AND(COUNTIFS($J$18:J2639,J2639)=1,C2639&lt;&gt;""),1,""))</f>
        <v>1</v>
      </c>
      <c r="AH2639" s="186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214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41</v>
      </c>
      <c r="B2640" s="179">
        <v>2023</v>
      </c>
      <c r="C2640" s="179">
        <v>1</v>
      </c>
      <c r="D2640" s="39" t="str">
        <f t="shared" si="641"/>
        <v>Q4</v>
      </c>
      <c r="E2640" s="13" t="s">
        <v>170</v>
      </c>
      <c r="F2640" s="13" t="s">
        <v>170</v>
      </c>
      <c r="G2640" s="179" t="s">
        <v>170</v>
      </c>
      <c r="H2640" s="191"/>
      <c r="I2640" s="39" t="str">
        <f t="shared" si="642"/>
        <v>Cancel</v>
      </c>
      <c r="J2640" s="191" t="s">
        <v>2494</v>
      </c>
      <c r="K2640" s="191" t="s">
        <v>1920</v>
      </c>
      <c r="L2640" s="17" t="s">
        <v>54</v>
      </c>
      <c r="M2640" s="13" t="s">
        <v>46</v>
      </c>
      <c r="N2640" s="13">
        <v>1</v>
      </c>
      <c r="O2640" s="13"/>
      <c r="P2640" s="39" t="str">
        <f t="shared" si="643"/>
        <v>MAIN UNIT</v>
      </c>
      <c r="Q2640" s="13" t="s">
        <v>47</v>
      </c>
      <c r="R2640" s="13" t="s">
        <v>48</v>
      </c>
      <c r="S2640" s="13" t="s">
        <v>36</v>
      </c>
      <c r="T2640" s="13" t="s">
        <v>64</v>
      </c>
      <c r="U2640" s="13" t="s">
        <v>65</v>
      </c>
      <c r="V2640" s="13" t="s">
        <v>98</v>
      </c>
      <c r="W2640" s="13" t="s">
        <v>50</v>
      </c>
      <c r="X2640" s="192">
        <v>550000</v>
      </c>
      <c r="Y2640" s="196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85">
        <f t="shared" si="646"/>
        <v>64247.787610619474</v>
      </c>
      <c r="AD2640" s="141">
        <v>0.12</v>
      </c>
      <c r="AE2640" s="186">
        <f t="shared" si="647"/>
        <v>0</v>
      </c>
      <c r="AF2640" s="186" t="str">
        <f>IF(AND(COUNTIFS($J$18:J2640,J2640)=1,AE2640=1),1,"")</f>
        <v/>
      </c>
      <c r="AG2640" s="186">
        <f>IF(C2640="","",IF(AND(COUNTIFS($J$18:J2640,J2640)=1,C2640&lt;&gt;""),1,""))</f>
        <v>1</v>
      </c>
      <c r="AH2640" s="186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214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42</v>
      </c>
      <c r="B2641" s="179">
        <v>2023</v>
      </c>
      <c r="C2641" s="179">
        <v>11</v>
      </c>
      <c r="D2641" s="39" t="str">
        <f t="shared" si="641"/>
        <v>Q3</v>
      </c>
      <c r="E2641" s="13" t="s">
        <v>42</v>
      </c>
      <c r="F2641" s="179">
        <v>2023</v>
      </c>
      <c r="G2641" s="179">
        <v>11</v>
      </c>
      <c r="H2641" s="191"/>
      <c r="I2641" s="39" t="str">
        <f t="shared" si="642"/>
        <v>Q3</v>
      </c>
      <c r="J2641" s="191" t="s">
        <v>2495</v>
      </c>
      <c r="K2641" s="191" t="s">
        <v>2496</v>
      </c>
      <c r="L2641" s="17" t="s">
        <v>54</v>
      </c>
      <c r="M2641" s="13" t="s">
        <v>46</v>
      </c>
      <c r="N2641" s="13">
        <v>1</v>
      </c>
      <c r="O2641" s="13"/>
      <c r="P2641" s="39" t="str">
        <f t="shared" si="643"/>
        <v>MAIN UNIT</v>
      </c>
      <c r="Q2641" s="13" t="s">
        <v>47</v>
      </c>
      <c r="R2641" s="13" t="s">
        <v>48</v>
      </c>
      <c r="S2641" s="13" t="s">
        <v>36</v>
      </c>
      <c r="T2641" s="13" t="s">
        <v>64</v>
      </c>
      <c r="U2641" s="13" t="s">
        <v>65</v>
      </c>
      <c r="V2641" s="13" t="s">
        <v>288</v>
      </c>
      <c r="W2641" s="13" t="s">
        <v>50</v>
      </c>
      <c r="X2641" s="192">
        <v>430000</v>
      </c>
      <c r="Y2641" s="196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85">
        <f t="shared" si="646"/>
        <v>52117.52212389381</v>
      </c>
      <c r="AD2641" s="141">
        <v>0.128</v>
      </c>
      <c r="AE2641" s="186">
        <f t="shared" si="647"/>
        <v>0</v>
      </c>
      <c r="AF2641" s="186" t="str">
        <f>IF(AND(COUNTIFS($J$18:J2641,J2641)=1,AE2641=1),1,"")</f>
        <v/>
      </c>
      <c r="AG2641" s="186">
        <f>IF(C2641="","",IF(AND(COUNTIFS($J$18:J2641,J2641)=1,C2641&lt;&gt;""),1,""))</f>
        <v>1</v>
      </c>
      <c r="AH2641" s="186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214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42</v>
      </c>
      <c r="B2642" s="179">
        <v>2023</v>
      </c>
      <c r="C2642" s="179">
        <v>4</v>
      </c>
      <c r="D2642" s="39" t="str">
        <f t="shared" si="641"/>
        <v>Q1</v>
      </c>
      <c r="E2642" s="13" t="s">
        <v>170</v>
      </c>
      <c r="F2642" s="13" t="s">
        <v>170</v>
      </c>
      <c r="G2642" s="179" t="s">
        <v>170</v>
      </c>
      <c r="H2642" s="191"/>
      <c r="I2642" s="39" t="str">
        <f t="shared" si="642"/>
        <v>Cancel</v>
      </c>
      <c r="J2642" s="191" t="s">
        <v>2497</v>
      </c>
      <c r="K2642" s="191" t="s">
        <v>2456</v>
      </c>
      <c r="L2642" s="17" t="s">
        <v>78</v>
      </c>
      <c r="M2642" s="13" t="s">
        <v>46</v>
      </c>
      <c r="N2642" s="13">
        <v>1</v>
      </c>
      <c r="O2642" s="13"/>
      <c r="P2642" s="39" t="str">
        <f t="shared" si="643"/>
        <v>MAIN UNIT</v>
      </c>
      <c r="Q2642" s="13" t="s">
        <v>55</v>
      </c>
      <c r="R2642" s="13" t="s">
        <v>48</v>
      </c>
      <c r="S2642" s="13" t="s">
        <v>36</v>
      </c>
      <c r="T2642" s="13" t="s">
        <v>64</v>
      </c>
      <c r="U2642" s="13" t="s">
        <v>65</v>
      </c>
      <c r="V2642" s="13" t="s">
        <v>1925</v>
      </c>
      <c r="W2642" s="13" t="s">
        <v>50</v>
      </c>
      <c r="X2642" s="192">
        <v>790000</v>
      </c>
      <c r="Y2642" s="196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85">
        <f t="shared" si="646"/>
        <v>92283.185840707985</v>
      </c>
      <c r="AD2642" s="141">
        <v>0.12</v>
      </c>
      <c r="AE2642" s="186">
        <f t="shared" si="647"/>
        <v>1</v>
      </c>
      <c r="AF2642" s="186">
        <f>IF(AND(COUNTIFS($J$18:J2642,J2642)=1,AE2642=1),1,"")</f>
        <v>1</v>
      </c>
      <c r="AG2642" s="186">
        <f>IF(C2642="","",IF(AND(COUNTIFS($J$18:J2642,J2642)=1,C2642&lt;&gt;""),1,""))</f>
        <v>1</v>
      </c>
      <c r="AH2642" s="186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214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42</v>
      </c>
      <c r="B2643" s="179">
        <v>2023</v>
      </c>
      <c r="C2643" s="179">
        <v>4</v>
      </c>
      <c r="D2643" s="39" t="str">
        <f t="shared" si="641"/>
        <v>Q1</v>
      </c>
      <c r="E2643" s="13" t="s">
        <v>170</v>
      </c>
      <c r="F2643" s="13" t="s">
        <v>170</v>
      </c>
      <c r="G2643" s="179" t="s">
        <v>170</v>
      </c>
      <c r="H2643" s="191"/>
      <c r="I2643" s="39" t="str">
        <f t="shared" si="642"/>
        <v>Cancel</v>
      </c>
      <c r="J2643" s="191" t="s">
        <v>2497</v>
      </c>
      <c r="K2643" s="191" t="s">
        <v>2456</v>
      </c>
      <c r="L2643" s="17" t="s">
        <v>78</v>
      </c>
      <c r="M2643" s="13" t="s">
        <v>46</v>
      </c>
      <c r="N2643" s="13">
        <v>1</v>
      </c>
      <c r="O2643" s="13"/>
      <c r="P2643" s="39" t="str">
        <f t="shared" si="643"/>
        <v>MAIN UNIT</v>
      </c>
      <c r="Q2643" s="13" t="s">
        <v>55</v>
      </c>
      <c r="R2643" s="13" t="s">
        <v>48</v>
      </c>
      <c r="S2643" s="13" t="s">
        <v>36</v>
      </c>
      <c r="T2643" s="13" t="s">
        <v>64</v>
      </c>
      <c r="U2643" s="13" t="s">
        <v>65</v>
      </c>
      <c r="V2643" s="13" t="s">
        <v>1925</v>
      </c>
      <c r="W2643" s="13" t="s">
        <v>50</v>
      </c>
      <c r="X2643" s="192">
        <v>790000</v>
      </c>
      <c r="Y2643" s="196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85">
        <f t="shared" si="646"/>
        <v>92283.185840707985</v>
      </c>
      <c r="AD2643" s="141">
        <v>0.12</v>
      </c>
      <c r="AE2643" s="186">
        <f t="shared" si="647"/>
        <v>1</v>
      </c>
      <c r="AF2643" s="186" t="str">
        <f>IF(AND(COUNTIFS($J$18:J2643,J2643)=1,AE2643=1),1,"")</f>
        <v/>
      </c>
      <c r="AG2643" s="186" t="str">
        <f>IF(C2643="","",IF(AND(COUNTIFS($J$18:J2643,J2643)=1,C2643&lt;&gt;""),1,""))</f>
        <v/>
      </c>
      <c r="AH2643" s="186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214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41</v>
      </c>
      <c r="B2644" s="179">
        <v>2022</v>
      </c>
      <c r="C2644" s="179">
        <v>12</v>
      </c>
      <c r="D2644" s="39" t="str">
        <f t="shared" si="641"/>
        <v>Q3</v>
      </c>
      <c r="E2644" s="179" t="s">
        <v>2498</v>
      </c>
      <c r="F2644" s="179" t="s">
        <v>2498</v>
      </c>
      <c r="G2644" s="179" t="s">
        <v>2498</v>
      </c>
      <c r="H2644" s="191"/>
      <c r="I2644" s="39" t="str">
        <f t="shared" si="642"/>
        <v>TBA</v>
      </c>
      <c r="J2644" s="191" t="s">
        <v>2499</v>
      </c>
      <c r="K2644" s="191" t="s">
        <v>2500</v>
      </c>
      <c r="L2644" s="17" t="s">
        <v>78</v>
      </c>
      <c r="M2644" s="13" t="s">
        <v>46</v>
      </c>
      <c r="N2644" s="13">
        <v>1</v>
      </c>
      <c r="O2644" s="13"/>
      <c r="P2644" s="39" t="str">
        <f t="shared" si="643"/>
        <v>MAIN UNIT</v>
      </c>
      <c r="Q2644" s="13" t="s">
        <v>55</v>
      </c>
      <c r="R2644" s="13" t="s">
        <v>48</v>
      </c>
      <c r="S2644" s="13" t="s">
        <v>38</v>
      </c>
      <c r="T2644" s="13" t="s">
        <v>2080</v>
      </c>
      <c r="U2644" s="13" t="s">
        <v>136</v>
      </c>
      <c r="V2644" s="13" t="s">
        <v>121</v>
      </c>
      <c r="W2644" s="13" t="s">
        <v>50</v>
      </c>
      <c r="X2644" s="192">
        <v>700000</v>
      </c>
      <c r="Y2644" s="196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85">
        <f t="shared" si="646"/>
        <v>81398.230088495577</v>
      </c>
      <c r="AD2644" s="141">
        <v>0.12</v>
      </c>
      <c r="AE2644" s="186">
        <f t="shared" si="647"/>
        <v>1</v>
      </c>
      <c r="AF2644" s="186">
        <f>IF(AND(COUNTIFS($J$18:J2644,J2644)=1,AE2644=1),1,"")</f>
        <v>1</v>
      </c>
      <c r="AG2644" s="186">
        <f>IF(C2644="","",IF(AND(COUNTIFS($J$18:J2644,J2644)=1,C2644&lt;&gt;""),1,""))</f>
        <v>1</v>
      </c>
      <c r="AH2644" s="186">
        <f>IF(G2644="","",IF(AND(COUNTIFS($J$18:J2644,J2644)=1,G2644&lt;&gt;""),1,""))</f>
        <v>1</v>
      </c>
      <c r="AI2644" s="19">
        <f t="shared" si="648"/>
        <v>27590767.192920357</v>
      </c>
      <c r="AJ2644" s="19">
        <f t="shared" si="649"/>
        <v>3241766.9481504429</v>
      </c>
      <c r="AK2644" s="20">
        <f t="shared" si="650"/>
        <v>0.11749462874603439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214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41</v>
      </c>
      <c r="B2645" s="179">
        <v>2022</v>
      </c>
      <c r="C2645" s="179">
        <v>12</v>
      </c>
      <c r="D2645" s="39" t="str">
        <f t="shared" si="641"/>
        <v>Q3</v>
      </c>
      <c r="E2645" s="179" t="s">
        <v>2498</v>
      </c>
      <c r="F2645" s="179" t="s">
        <v>2498</v>
      </c>
      <c r="G2645" s="179" t="s">
        <v>2498</v>
      </c>
      <c r="H2645" s="191"/>
      <c r="I2645" s="39" t="str">
        <f t="shared" si="642"/>
        <v>TBA</v>
      </c>
      <c r="J2645" s="191" t="s">
        <v>2499</v>
      </c>
      <c r="K2645" s="191" t="s">
        <v>2500</v>
      </c>
      <c r="L2645" s="17" t="s">
        <v>54</v>
      </c>
      <c r="M2645" s="13" t="s">
        <v>46</v>
      </c>
      <c r="N2645" s="13">
        <v>1</v>
      </c>
      <c r="O2645" s="13"/>
      <c r="P2645" s="39" t="str">
        <f t="shared" si="643"/>
        <v>MAIN UNIT</v>
      </c>
      <c r="Q2645" s="13" t="s">
        <v>55</v>
      </c>
      <c r="R2645" s="13" t="s">
        <v>48</v>
      </c>
      <c r="S2645" s="13" t="s">
        <v>38</v>
      </c>
      <c r="T2645" s="13" t="s">
        <v>2080</v>
      </c>
      <c r="U2645" s="13" t="s">
        <v>136</v>
      </c>
      <c r="V2645" s="13" t="s">
        <v>121</v>
      </c>
      <c r="W2645" s="13" t="s">
        <v>50</v>
      </c>
      <c r="X2645" s="192">
        <v>680000</v>
      </c>
      <c r="Y2645" s="196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85">
        <f t="shared" si="646"/>
        <v>79072.566371681416</v>
      </c>
      <c r="AD2645" s="141">
        <v>0.12</v>
      </c>
      <c r="AE2645" s="186">
        <f t="shared" si="647"/>
        <v>1</v>
      </c>
      <c r="AF2645" s="186" t="str">
        <f>IF(AND(COUNTIFS($J$18:J2645,J2645)=1,AE2645=1),1,"")</f>
        <v/>
      </c>
      <c r="AG2645" s="186" t="str">
        <f>IF(C2645="","",IF(AND(COUNTIFS($J$18:J2645,J2645)=1,C2645&lt;&gt;""),1,""))</f>
        <v/>
      </c>
      <c r="AH2645" s="186" t="str">
        <f>IF(G2645="","",IF(AND(COUNTIFS($J$18:J2645,J2645)=1,G2645&lt;&gt;""),1,""))</f>
        <v/>
      </c>
      <c r="AI2645" s="19">
        <f t="shared" si="648"/>
        <v>27590767.192920357</v>
      </c>
      <c r="AJ2645" s="19">
        <f t="shared" si="649"/>
        <v>3241766.9481504429</v>
      </c>
      <c r="AK2645" s="20">
        <f t="shared" si="650"/>
        <v>0.11749462874603439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214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42</v>
      </c>
      <c r="B2646" s="179">
        <v>2023</v>
      </c>
      <c r="C2646" s="179">
        <v>9</v>
      </c>
      <c r="D2646" s="39" t="str">
        <f t="shared" si="641"/>
        <v>Q2</v>
      </c>
      <c r="E2646" s="13" t="s">
        <v>170</v>
      </c>
      <c r="F2646" s="13" t="s">
        <v>170</v>
      </c>
      <c r="G2646" s="179" t="s">
        <v>170</v>
      </c>
      <c r="H2646" s="191"/>
      <c r="I2646" s="39" t="str">
        <f t="shared" si="642"/>
        <v>Cancel</v>
      </c>
      <c r="J2646" s="191" t="s">
        <v>2501</v>
      </c>
      <c r="K2646" s="191" t="s">
        <v>2502</v>
      </c>
      <c r="L2646" s="17" t="s">
        <v>54</v>
      </c>
      <c r="M2646" s="13" t="s">
        <v>46</v>
      </c>
      <c r="N2646" s="13">
        <v>1</v>
      </c>
      <c r="O2646" s="13"/>
      <c r="P2646" s="39" t="str">
        <f t="shared" si="643"/>
        <v>MAIN UNIT</v>
      </c>
      <c r="Q2646" s="13" t="s">
        <v>55</v>
      </c>
      <c r="R2646" s="13" t="s">
        <v>48</v>
      </c>
      <c r="S2646" s="13" t="s">
        <v>36</v>
      </c>
      <c r="T2646" s="13" t="s">
        <v>64</v>
      </c>
      <c r="U2646" s="13" t="s">
        <v>2503</v>
      </c>
      <c r="V2646" s="13" t="s">
        <v>2448</v>
      </c>
      <c r="W2646" s="13" t="s">
        <v>50</v>
      </c>
      <c r="X2646" s="192">
        <v>430000</v>
      </c>
      <c r="Y2646" s="196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85">
        <f t="shared" si="646"/>
        <v>50001.769911504423</v>
      </c>
      <c r="AD2646" s="141">
        <v>0.12</v>
      </c>
      <c r="AE2646" s="186">
        <f t="shared" si="647"/>
        <v>1</v>
      </c>
      <c r="AF2646" s="186">
        <f>IF(AND(COUNTIFS($J$18:J2646,J2646)=1,AE2646=1),1,"")</f>
        <v>1</v>
      </c>
      <c r="AG2646" s="186">
        <f>IF(C2646="","",IF(AND(COUNTIFS($J$18:J2646,J2646)=1,C2646&lt;&gt;""),1,""))</f>
        <v>1</v>
      </c>
      <c r="AH2646" s="186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214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42</v>
      </c>
      <c r="B2647" s="179">
        <v>2023</v>
      </c>
      <c r="C2647" s="179">
        <v>9</v>
      </c>
      <c r="D2647" s="39" t="str">
        <f t="shared" si="641"/>
        <v>Q2</v>
      </c>
      <c r="E2647" s="13" t="s">
        <v>170</v>
      </c>
      <c r="F2647" s="13" t="s">
        <v>170</v>
      </c>
      <c r="G2647" s="179" t="s">
        <v>170</v>
      </c>
      <c r="H2647" s="191"/>
      <c r="I2647" s="39" t="str">
        <f t="shared" si="642"/>
        <v>Cancel</v>
      </c>
      <c r="J2647" s="191" t="s">
        <v>2501</v>
      </c>
      <c r="K2647" s="191" t="s">
        <v>2502</v>
      </c>
      <c r="L2647" s="17" t="s">
        <v>54</v>
      </c>
      <c r="M2647" s="13" t="s">
        <v>46</v>
      </c>
      <c r="N2647" s="13">
        <v>1</v>
      </c>
      <c r="O2647" s="13"/>
      <c r="P2647" s="39" t="str">
        <f t="shared" si="643"/>
        <v>MAIN UNIT</v>
      </c>
      <c r="Q2647" s="13" t="s">
        <v>55</v>
      </c>
      <c r="R2647" s="13" t="s">
        <v>48</v>
      </c>
      <c r="S2647" s="13" t="s">
        <v>36</v>
      </c>
      <c r="T2647" s="13" t="s">
        <v>64</v>
      </c>
      <c r="U2647" s="13" t="s">
        <v>2503</v>
      </c>
      <c r="V2647" s="13" t="s">
        <v>2448</v>
      </c>
      <c r="W2647" s="13" t="s">
        <v>50</v>
      </c>
      <c r="X2647" s="192">
        <v>430000</v>
      </c>
      <c r="Y2647" s="196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85">
        <f t="shared" si="646"/>
        <v>50001.769911504423</v>
      </c>
      <c r="AD2647" s="141">
        <v>0.12</v>
      </c>
      <c r="AE2647" s="186">
        <f t="shared" si="647"/>
        <v>1</v>
      </c>
      <c r="AF2647" s="186" t="str">
        <f>IF(AND(COUNTIFS($J$18:J2647,J2647)=1,AE2647=1),1,"")</f>
        <v/>
      </c>
      <c r="AG2647" s="186" t="str">
        <f>IF(C2647="","",IF(AND(COUNTIFS($J$18:J2647,J2647)=1,C2647&lt;&gt;""),1,""))</f>
        <v/>
      </c>
      <c r="AH2647" s="186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214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42</v>
      </c>
      <c r="B2648" s="179">
        <v>2023</v>
      </c>
      <c r="C2648" s="179">
        <v>7</v>
      </c>
      <c r="D2648" s="39" t="str">
        <f t="shared" si="641"/>
        <v>Q2</v>
      </c>
      <c r="E2648" s="13" t="s">
        <v>42</v>
      </c>
      <c r="F2648" s="179">
        <v>2023</v>
      </c>
      <c r="G2648" s="179">
        <v>11</v>
      </c>
      <c r="H2648" s="191"/>
      <c r="I2648" s="39" t="str">
        <f t="shared" si="642"/>
        <v>Q3</v>
      </c>
      <c r="J2648" s="191" t="s">
        <v>2438</v>
      </c>
      <c r="K2648" s="191" t="s">
        <v>2439</v>
      </c>
      <c r="L2648" s="17" t="s">
        <v>54</v>
      </c>
      <c r="M2648" s="13" t="s">
        <v>46</v>
      </c>
      <c r="N2648" s="13">
        <v>1</v>
      </c>
      <c r="O2648" s="13"/>
      <c r="P2648" s="39" t="str">
        <f t="shared" si="643"/>
        <v>MAIN UNIT</v>
      </c>
      <c r="Q2648" s="13" t="s">
        <v>55</v>
      </c>
      <c r="R2648" s="13" t="s">
        <v>48</v>
      </c>
      <c r="S2648" s="13" t="s">
        <v>36</v>
      </c>
      <c r="T2648" s="13" t="s">
        <v>64</v>
      </c>
      <c r="U2648" s="13" t="s">
        <v>65</v>
      </c>
      <c r="V2648" s="13" t="s">
        <v>98</v>
      </c>
      <c r="W2648" s="13" t="s">
        <v>50</v>
      </c>
      <c r="X2648" s="192">
        <v>480000</v>
      </c>
      <c r="Y2648" s="196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85">
        <f t="shared" si="646"/>
        <v>75312.849557522117</v>
      </c>
      <c r="AD2648" s="141">
        <v>0.16569999999999999</v>
      </c>
      <c r="AE2648" s="186">
        <f t="shared" si="647"/>
        <v>1</v>
      </c>
      <c r="AF2648" s="186" t="str">
        <f>IF(AND(COUNTIFS($J$18:J2648,J2648)=1,AE2648=1),1,"")</f>
        <v/>
      </c>
      <c r="AG2648" s="186" t="str">
        <f>IF(C2648="","",IF(AND(COUNTIFS($J$18:J2648,J2648)=1,C2648&lt;&gt;""),1,""))</f>
        <v/>
      </c>
      <c r="AH2648" s="186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214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41</v>
      </c>
      <c r="B2649" s="179">
        <v>2022</v>
      </c>
      <c r="C2649" s="179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170</v>
      </c>
      <c r="F2649" s="13" t="s">
        <v>170</v>
      </c>
      <c r="G2649" s="179" t="s">
        <v>170</v>
      </c>
      <c r="H2649" s="191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1" t="s">
        <v>2504</v>
      </c>
      <c r="K2649" s="191" t="s">
        <v>2505</v>
      </c>
      <c r="L2649" s="17" t="s">
        <v>54</v>
      </c>
      <c r="M2649" s="13" t="s">
        <v>46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55</v>
      </c>
      <c r="R2649" s="13" t="s">
        <v>48</v>
      </c>
      <c r="S2649" s="13" t="s">
        <v>36</v>
      </c>
      <c r="T2649" s="13" t="s">
        <v>64</v>
      </c>
      <c r="U2649" s="13" t="s">
        <v>65</v>
      </c>
      <c r="V2649" s="13" t="s">
        <v>98</v>
      </c>
      <c r="W2649" s="13" t="s">
        <v>50</v>
      </c>
      <c r="X2649" s="192">
        <v>425000</v>
      </c>
      <c r="Y2649" s="196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85">
        <f t="shared" ref="AC2649:AC2712" si="663">IF(R2649&lt;&gt;"",AB2649*AD2649,"")</f>
        <v>49420.35398230089</v>
      </c>
      <c r="AD2649" s="141">
        <v>0.12</v>
      </c>
      <c r="AE2649" s="186">
        <f t="shared" ref="AE2649:AE2712" si="664">IF(Q2649="","",IF(Q2649="Yes",1,0))</f>
        <v>1</v>
      </c>
      <c r="AF2649" s="186">
        <f>IF(AND(COUNTIFS($J$18:J2649,J2649)=1,AE2649=1),1,"")</f>
        <v>1</v>
      </c>
      <c r="AG2649" s="186">
        <f>IF(C2649="","",IF(AND(COUNTIFS($J$18:J2649,J2649)=1,C2649&lt;&gt;""),1,""))</f>
        <v>1</v>
      </c>
      <c r="AH2649" s="186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214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41</v>
      </c>
      <c r="B2650" s="179">
        <v>2022</v>
      </c>
      <c r="C2650" s="179">
        <v>10</v>
      </c>
      <c r="D2650" s="39" t="str">
        <f t="shared" si="658"/>
        <v>Q3</v>
      </c>
      <c r="E2650" s="13" t="s">
        <v>170</v>
      </c>
      <c r="F2650" s="13" t="s">
        <v>170</v>
      </c>
      <c r="G2650" s="179" t="s">
        <v>170</v>
      </c>
      <c r="H2650" s="191"/>
      <c r="I2650" s="39" t="str">
        <f t="shared" si="659"/>
        <v>Cancel</v>
      </c>
      <c r="J2650" s="191" t="s">
        <v>2504</v>
      </c>
      <c r="K2650" s="191" t="s">
        <v>2505</v>
      </c>
      <c r="L2650" s="17" t="s">
        <v>54</v>
      </c>
      <c r="M2650" s="13" t="s">
        <v>46</v>
      </c>
      <c r="N2650" s="13">
        <v>1</v>
      </c>
      <c r="O2650" s="13"/>
      <c r="P2650" s="39" t="str">
        <f t="shared" si="660"/>
        <v>MAIN UNIT</v>
      </c>
      <c r="Q2650" s="13" t="s">
        <v>55</v>
      </c>
      <c r="R2650" s="13" t="s">
        <v>48</v>
      </c>
      <c r="S2650" s="13" t="s">
        <v>36</v>
      </c>
      <c r="T2650" s="13" t="s">
        <v>64</v>
      </c>
      <c r="U2650" s="13" t="s">
        <v>65</v>
      </c>
      <c r="V2650" s="13" t="s">
        <v>98</v>
      </c>
      <c r="W2650" s="13" t="s">
        <v>50</v>
      </c>
      <c r="X2650" s="192">
        <v>425000</v>
      </c>
      <c r="Y2650" s="196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85">
        <f t="shared" si="663"/>
        <v>49420.35398230089</v>
      </c>
      <c r="AD2650" s="141">
        <v>0.12</v>
      </c>
      <c r="AE2650" s="186">
        <f t="shared" si="664"/>
        <v>1</v>
      </c>
      <c r="AF2650" s="186" t="str">
        <f>IF(AND(COUNTIFS($J$18:J2650,J2650)=1,AE2650=1),1,"")</f>
        <v/>
      </c>
      <c r="AG2650" s="186" t="str">
        <f>IF(C2650="","",IF(AND(COUNTIFS($J$18:J2650,J2650)=1,C2650&lt;&gt;""),1,""))</f>
        <v/>
      </c>
      <c r="AH2650" s="186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214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41</v>
      </c>
      <c r="B2651" s="179">
        <v>2022</v>
      </c>
      <c r="C2651" s="179">
        <v>10</v>
      </c>
      <c r="D2651" s="39" t="str">
        <f t="shared" si="658"/>
        <v>Q3</v>
      </c>
      <c r="E2651" s="13" t="s">
        <v>170</v>
      </c>
      <c r="F2651" s="13" t="s">
        <v>170</v>
      </c>
      <c r="G2651" s="179" t="s">
        <v>170</v>
      </c>
      <c r="H2651" s="191"/>
      <c r="I2651" s="39" t="str">
        <f t="shared" si="659"/>
        <v>Cancel</v>
      </c>
      <c r="J2651" s="191" t="s">
        <v>2504</v>
      </c>
      <c r="K2651" s="191" t="s">
        <v>2505</v>
      </c>
      <c r="L2651" s="17" t="s">
        <v>78</v>
      </c>
      <c r="M2651" s="13" t="s">
        <v>46</v>
      </c>
      <c r="N2651" s="13">
        <v>1</v>
      </c>
      <c r="O2651" s="13"/>
      <c r="P2651" s="39" t="str">
        <f t="shared" si="660"/>
        <v>MAIN UNIT</v>
      </c>
      <c r="Q2651" s="13" t="s">
        <v>55</v>
      </c>
      <c r="R2651" s="13" t="s">
        <v>48</v>
      </c>
      <c r="S2651" s="13" t="s">
        <v>36</v>
      </c>
      <c r="T2651" s="13" t="s">
        <v>64</v>
      </c>
      <c r="U2651" s="13" t="s">
        <v>65</v>
      </c>
      <c r="V2651" s="13" t="s">
        <v>98</v>
      </c>
      <c r="W2651" s="13" t="s">
        <v>50</v>
      </c>
      <c r="X2651" s="192">
        <v>710000</v>
      </c>
      <c r="Y2651" s="196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85">
        <f t="shared" si="663"/>
        <v>82561.061946902642</v>
      </c>
      <c r="AD2651" s="141">
        <v>0.12</v>
      </c>
      <c r="AE2651" s="186">
        <f t="shared" si="664"/>
        <v>1</v>
      </c>
      <c r="AF2651" s="186" t="str">
        <f>IF(AND(COUNTIFS($J$18:J2651,J2651)=1,AE2651=1),1,"")</f>
        <v/>
      </c>
      <c r="AG2651" s="186" t="str">
        <f>IF(C2651="","",IF(AND(COUNTIFS($J$18:J2651,J2651)=1,C2651&lt;&gt;""),1,""))</f>
        <v/>
      </c>
      <c r="AH2651" s="186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214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42</v>
      </c>
      <c r="B2652" s="179">
        <v>2023</v>
      </c>
      <c r="C2652" s="179">
        <v>7</v>
      </c>
      <c r="D2652" s="39" t="str">
        <f t="shared" si="658"/>
        <v>Q2</v>
      </c>
      <c r="E2652" s="13" t="s">
        <v>170</v>
      </c>
      <c r="F2652" s="13" t="s">
        <v>170</v>
      </c>
      <c r="G2652" s="179" t="s">
        <v>170</v>
      </c>
      <c r="H2652" s="191"/>
      <c r="I2652" s="39" t="str">
        <f t="shared" si="659"/>
        <v>Cancel</v>
      </c>
      <c r="J2652" s="191" t="s">
        <v>2507</v>
      </c>
      <c r="K2652" s="191" t="s">
        <v>598</v>
      </c>
      <c r="L2652" s="17" t="s">
        <v>54</v>
      </c>
      <c r="M2652" s="13" t="s">
        <v>46</v>
      </c>
      <c r="N2652" s="13">
        <v>1</v>
      </c>
      <c r="O2652" s="13"/>
      <c r="P2652" s="39" t="str">
        <f t="shared" si="660"/>
        <v>MAIN UNIT</v>
      </c>
      <c r="Q2652" s="13" t="s">
        <v>47</v>
      </c>
      <c r="R2652" s="13" t="s">
        <v>48</v>
      </c>
      <c r="S2652" s="13" t="s">
        <v>36</v>
      </c>
      <c r="T2652" s="13" t="s">
        <v>64</v>
      </c>
      <c r="U2652" s="13" t="s">
        <v>65</v>
      </c>
      <c r="V2652" s="13" t="s">
        <v>288</v>
      </c>
      <c r="W2652" s="13" t="s">
        <v>50</v>
      </c>
      <c r="X2652" s="192">
        <v>410000</v>
      </c>
      <c r="Y2652" s="196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85">
        <f t="shared" si="663"/>
        <v>47676.10619469027</v>
      </c>
      <c r="AD2652" s="141">
        <v>0.12</v>
      </c>
      <c r="AE2652" s="186">
        <f t="shared" si="664"/>
        <v>0</v>
      </c>
      <c r="AF2652" s="186" t="str">
        <f>IF(AND(COUNTIFS($J$18:J2652,J2652)=1,AE2652=1),1,"")</f>
        <v/>
      </c>
      <c r="AG2652" s="186">
        <f>IF(C2652="","",IF(AND(COUNTIFS($J$18:J2652,J2652)=1,C2652&lt;&gt;""),1,""))</f>
        <v>1</v>
      </c>
      <c r="AH2652" s="186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214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41</v>
      </c>
      <c r="B2653" s="179">
        <v>2022</v>
      </c>
      <c r="C2653" s="179">
        <v>10</v>
      </c>
      <c r="D2653" s="39" t="str">
        <f t="shared" si="658"/>
        <v>Q3</v>
      </c>
      <c r="E2653" s="13" t="s">
        <v>170</v>
      </c>
      <c r="F2653" s="13" t="s">
        <v>170</v>
      </c>
      <c r="G2653" s="179" t="s">
        <v>170</v>
      </c>
      <c r="H2653" s="191"/>
      <c r="I2653" s="39" t="str">
        <f t="shared" si="659"/>
        <v>Cancel</v>
      </c>
      <c r="J2653" s="191" t="s">
        <v>2504</v>
      </c>
      <c r="K2653" s="191" t="s">
        <v>2505</v>
      </c>
      <c r="L2653" s="17" t="s">
        <v>78</v>
      </c>
      <c r="M2653" s="13" t="s">
        <v>46</v>
      </c>
      <c r="N2653" s="13">
        <v>1</v>
      </c>
      <c r="O2653" s="13"/>
      <c r="P2653" s="39" t="str">
        <f t="shared" si="660"/>
        <v>MAIN UNIT</v>
      </c>
      <c r="Q2653" s="13" t="s">
        <v>55</v>
      </c>
      <c r="R2653" s="13" t="s">
        <v>48</v>
      </c>
      <c r="S2653" s="13" t="s">
        <v>36</v>
      </c>
      <c r="T2653" s="13" t="s">
        <v>64</v>
      </c>
      <c r="U2653" s="13" t="s">
        <v>65</v>
      </c>
      <c r="V2653" s="13" t="s">
        <v>98</v>
      </c>
      <c r="W2653" s="13" t="s">
        <v>50</v>
      </c>
      <c r="X2653" s="192">
        <v>710000</v>
      </c>
      <c r="Y2653" s="196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85">
        <f t="shared" si="663"/>
        <v>82561.061946902642</v>
      </c>
      <c r="AD2653" s="141">
        <v>0.12</v>
      </c>
      <c r="AE2653" s="186">
        <f t="shared" si="664"/>
        <v>1</v>
      </c>
      <c r="AF2653" s="186" t="str">
        <f>IF(AND(COUNTIFS($J$18:J2653,J2653)=1,AE2653=1),1,"")</f>
        <v/>
      </c>
      <c r="AG2653" s="186" t="str">
        <f>IF(C2653="","",IF(AND(COUNTIFS($J$18:J2653,J2653)=1,C2653&lt;&gt;""),1,""))</f>
        <v/>
      </c>
      <c r="AH2653" s="186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214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79" t="s">
        <v>2498</v>
      </c>
      <c r="B2654" s="179" t="s">
        <v>2498</v>
      </c>
      <c r="C2654" s="179" t="s">
        <v>2498</v>
      </c>
      <c r="D2654" s="39" t="b">
        <f t="shared" si="658"/>
        <v>0</v>
      </c>
      <c r="E2654" s="179" t="s">
        <v>2498</v>
      </c>
      <c r="F2654" s="179" t="s">
        <v>2498</v>
      </c>
      <c r="G2654" s="179" t="s">
        <v>2498</v>
      </c>
      <c r="H2654" s="191"/>
      <c r="I2654" s="39" t="str">
        <f t="shared" si="659"/>
        <v>TBA</v>
      </c>
      <c r="J2654" s="191" t="s">
        <v>2498</v>
      </c>
      <c r="K2654" s="191" t="s">
        <v>2508</v>
      </c>
      <c r="L2654" s="17" t="s">
        <v>78</v>
      </c>
      <c r="M2654" s="13" t="s">
        <v>46</v>
      </c>
      <c r="N2654" s="13">
        <v>2</v>
      </c>
      <c r="O2654" s="13"/>
      <c r="P2654" s="39" t="str">
        <f t="shared" si="660"/>
        <v>MAIN UNIT</v>
      </c>
      <c r="Q2654" s="13" t="s">
        <v>55</v>
      </c>
      <c r="R2654" s="13" t="s">
        <v>48</v>
      </c>
      <c r="S2654" s="13" t="s">
        <v>38</v>
      </c>
      <c r="T2654" s="13" t="s">
        <v>135</v>
      </c>
      <c r="U2654" s="13" t="s">
        <v>136</v>
      </c>
      <c r="V2654" s="13" t="s">
        <v>471</v>
      </c>
      <c r="W2654" s="13" t="s">
        <v>50</v>
      </c>
      <c r="X2654" s="192">
        <v>745000</v>
      </c>
      <c r="Y2654" s="196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85">
        <f t="shared" si="663"/>
        <v>173261.94690265489</v>
      </c>
      <c r="AD2654" s="141">
        <v>0.12</v>
      </c>
      <c r="AE2654" s="186">
        <f t="shared" si="664"/>
        <v>1</v>
      </c>
      <c r="AF2654" s="186">
        <f>IF(AND(COUNTIFS($J$18:J2654,J2654)=1,AE2654=1),1,"")</f>
        <v>1</v>
      </c>
      <c r="AG2654" s="186">
        <f>IF(C2654="","",IF(AND(COUNTIFS($J$18:J2654,J2654)=1,C2654&lt;&gt;""),1,""))</f>
        <v>1</v>
      </c>
      <c r="AH2654" s="186">
        <f>IF(G2654="","",IF(AND(COUNTIFS($J$18:J2654,J2654)=1,G2654&lt;&gt;""),1,""))</f>
        <v>1</v>
      </c>
      <c r="AI2654" s="19">
        <f t="shared" si="665"/>
        <v>27590767.192920357</v>
      </c>
      <c r="AJ2654" s="19">
        <f t="shared" si="666"/>
        <v>3241766.9481504429</v>
      </c>
      <c r="AK2654" s="20">
        <f t="shared" si="667"/>
        <v>0.11749462874603439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214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79" t="s">
        <v>2498</v>
      </c>
      <c r="B2655" s="179" t="s">
        <v>2498</v>
      </c>
      <c r="C2655" s="179" t="s">
        <v>2498</v>
      </c>
      <c r="D2655" s="39" t="b">
        <f t="shared" si="658"/>
        <v>0</v>
      </c>
      <c r="E2655" s="179" t="s">
        <v>2498</v>
      </c>
      <c r="F2655" s="179" t="s">
        <v>2498</v>
      </c>
      <c r="G2655" s="179" t="s">
        <v>2498</v>
      </c>
      <c r="H2655" s="191"/>
      <c r="I2655" s="39" t="str">
        <f t="shared" si="659"/>
        <v>TBA</v>
      </c>
      <c r="J2655" s="191" t="s">
        <v>2498</v>
      </c>
      <c r="K2655" s="191" t="s">
        <v>2509</v>
      </c>
      <c r="L2655" s="17" t="s">
        <v>78</v>
      </c>
      <c r="M2655" s="13" t="s">
        <v>46</v>
      </c>
      <c r="N2655" s="13">
        <v>1</v>
      </c>
      <c r="O2655" s="13"/>
      <c r="P2655" s="39" t="str">
        <f t="shared" si="660"/>
        <v>MAIN UNIT</v>
      </c>
      <c r="Q2655" s="13" t="s">
        <v>55</v>
      </c>
      <c r="R2655" s="13" t="s">
        <v>48</v>
      </c>
      <c r="S2655" s="13" t="s">
        <v>38</v>
      </c>
      <c r="T2655" s="13" t="s">
        <v>1307</v>
      </c>
      <c r="U2655" s="13" t="s">
        <v>136</v>
      </c>
      <c r="V2655" s="13" t="s">
        <v>471</v>
      </c>
      <c r="W2655" s="13" t="s">
        <v>50</v>
      </c>
      <c r="X2655" s="192">
        <v>900000</v>
      </c>
      <c r="Y2655" s="196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85">
        <f t="shared" si="663"/>
        <v>104654.86725663717</v>
      </c>
      <c r="AD2655" s="141">
        <v>0.12</v>
      </c>
      <c r="AE2655" s="186">
        <f t="shared" si="664"/>
        <v>1</v>
      </c>
      <c r="AF2655" s="186" t="str">
        <f>IF(AND(COUNTIFS($J$18:J2655,J2655)=1,AE2655=1),1,"")</f>
        <v/>
      </c>
      <c r="AG2655" s="186" t="str">
        <f>IF(C2655="","",IF(AND(COUNTIFS($J$18:J2655,J2655)=1,C2655&lt;&gt;""),1,""))</f>
        <v/>
      </c>
      <c r="AH2655" s="186" t="str">
        <f>IF(G2655="","",IF(AND(COUNTIFS($J$18:J2655,J2655)=1,G2655&lt;&gt;""),1,""))</f>
        <v/>
      </c>
      <c r="AI2655" s="19">
        <f t="shared" si="665"/>
        <v>27590767.192920357</v>
      </c>
      <c r="AJ2655" s="19">
        <f t="shared" si="666"/>
        <v>3241766.9481504429</v>
      </c>
      <c r="AK2655" s="20">
        <f t="shared" si="667"/>
        <v>0.11749462874603439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214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42</v>
      </c>
      <c r="B2656" s="179">
        <v>2023</v>
      </c>
      <c r="C2656" s="179">
        <v>10</v>
      </c>
      <c r="D2656" s="39" t="str">
        <f t="shared" si="658"/>
        <v>Q3</v>
      </c>
      <c r="E2656" s="13" t="s">
        <v>42</v>
      </c>
      <c r="F2656" s="179">
        <v>2023</v>
      </c>
      <c r="G2656" s="179">
        <v>11</v>
      </c>
      <c r="H2656" s="191"/>
      <c r="I2656" s="39" t="str">
        <f t="shared" si="659"/>
        <v>Q3</v>
      </c>
      <c r="J2656" s="191" t="s">
        <v>2510</v>
      </c>
      <c r="K2656" s="191" t="s">
        <v>2511</v>
      </c>
      <c r="L2656" s="17" t="s">
        <v>54</v>
      </c>
      <c r="M2656" s="13" t="s">
        <v>46</v>
      </c>
      <c r="N2656" s="13">
        <v>1</v>
      </c>
      <c r="O2656" s="13"/>
      <c r="P2656" s="39" t="str">
        <f t="shared" si="660"/>
        <v>MAIN UNIT</v>
      </c>
      <c r="Q2656" s="13" t="s">
        <v>55</v>
      </c>
      <c r="R2656" s="13" t="s">
        <v>48</v>
      </c>
      <c r="S2656" s="13" t="s">
        <v>39</v>
      </c>
      <c r="T2656" s="13" t="s">
        <v>1572</v>
      </c>
      <c r="U2656" s="13" t="s">
        <v>162</v>
      </c>
      <c r="V2656" s="13" t="s">
        <v>163</v>
      </c>
      <c r="W2656" s="13" t="s">
        <v>50</v>
      </c>
      <c r="X2656" s="192">
        <v>525000</v>
      </c>
      <c r="Y2656" s="196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85">
        <f t="shared" si="663"/>
        <v>51253.473451327438</v>
      </c>
      <c r="AD2656" s="141">
        <v>0.1031</v>
      </c>
      <c r="AE2656" s="186">
        <f t="shared" si="664"/>
        <v>1</v>
      </c>
      <c r="AF2656" s="186">
        <f>IF(AND(COUNTIFS($J$18:J2656,J2656)=1,AE2656=1),1,"")</f>
        <v>1</v>
      </c>
      <c r="AG2656" s="186">
        <f>IF(C2656="","",IF(AND(COUNTIFS($J$18:J2656,J2656)=1,C2656&lt;&gt;""),1,""))</f>
        <v>1</v>
      </c>
      <c r="AH2656" s="186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214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41</v>
      </c>
      <c r="B2657" s="179">
        <v>2023</v>
      </c>
      <c r="C2657" s="179">
        <v>1</v>
      </c>
      <c r="D2657" s="39" t="str">
        <f t="shared" si="658"/>
        <v>Q4</v>
      </c>
      <c r="E2657" s="13" t="s">
        <v>170</v>
      </c>
      <c r="F2657" s="13" t="s">
        <v>170</v>
      </c>
      <c r="G2657" s="179" t="s">
        <v>170</v>
      </c>
      <c r="H2657" s="191"/>
      <c r="I2657" s="39" t="str">
        <f t="shared" si="659"/>
        <v>Cancel</v>
      </c>
      <c r="J2657" s="191" t="s">
        <v>2494</v>
      </c>
      <c r="K2657" s="191" t="s">
        <v>1920</v>
      </c>
      <c r="L2657" s="17" t="s">
        <v>78</v>
      </c>
      <c r="M2657" s="13" t="s">
        <v>46</v>
      </c>
      <c r="N2657" s="13">
        <v>1</v>
      </c>
      <c r="O2657" s="13"/>
      <c r="P2657" s="39" t="str">
        <f t="shared" si="660"/>
        <v>MAIN UNIT</v>
      </c>
      <c r="Q2657" s="13" t="s">
        <v>47</v>
      </c>
      <c r="R2657" s="13" t="s">
        <v>48</v>
      </c>
      <c r="S2657" s="13" t="s">
        <v>36</v>
      </c>
      <c r="T2657" s="13" t="s">
        <v>64</v>
      </c>
      <c r="U2657" s="13" t="s">
        <v>65</v>
      </c>
      <c r="V2657" s="13" t="s">
        <v>98</v>
      </c>
      <c r="W2657" s="13" t="s">
        <v>50</v>
      </c>
      <c r="X2657" s="192">
        <v>1000000</v>
      </c>
      <c r="Y2657" s="196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85">
        <f t="shared" si="663"/>
        <v>116814.15929203542</v>
      </c>
      <c r="AD2657" s="141">
        <v>0.12</v>
      </c>
      <c r="AE2657" s="186">
        <f t="shared" si="664"/>
        <v>0</v>
      </c>
      <c r="AF2657" s="186" t="str">
        <f>IF(AND(COUNTIFS($J$18:J2657,J2657)=1,AE2657=1),1,"")</f>
        <v/>
      </c>
      <c r="AG2657" s="186" t="str">
        <f>IF(C2657="","",IF(AND(COUNTIFS($J$18:J2657,J2657)=1,C2657&lt;&gt;""),1,""))</f>
        <v/>
      </c>
      <c r="AH2657" s="186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214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41</v>
      </c>
      <c r="B2658" s="179">
        <v>2023</v>
      </c>
      <c r="C2658" s="179">
        <v>1</v>
      </c>
      <c r="D2658" s="39" t="str">
        <f t="shared" si="658"/>
        <v>Q4</v>
      </c>
      <c r="E2658" s="13" t="s">
        <v>170</v>
      </c>
      <c r="F2658" s="13" t="s">
        <v>170</v>
      </c>
      <c r="G2658" s="179" t="s">
        <v>170</v>
      </c>
      <c r="H2658" s="191"/>
      <c r="I2658" s="39" t="str">
        <f t="shared" si="659"/>
        <v>Cancel</v>
      </c>
      <c r="J2658" s="191" t="s">
        <v>2512</v>
      </c>
      <c r="K2658" s="191" t="s">
        <v>2513</v>
      </c>
      <c r="L2658" s="17" t="s">
        <v>271</v>
      </c>
      <c r="M2658" s="13" t="s">
        <v>46</v>
      </c>
      <c r="N2658" s="13">
        <v>1</v>
      </c>
      <c r="O2658" s="13"/>
      <c r="P2658" s="39" t="str">
        <f t="shared" si="660"/>
        <v>MAIN UNIT</v>
      </c>
      <c r="Q2658" s="13" t="s">
        <v>55</v>
      </c>
      <c r="R2658" s="13" t="s">
        <v>48</v>
      </c>
      <c r="S2658" s="13" t="s">
        <v>36</v>
      </c>
      <c r="T2658" s="13" t="s">
        <v>64</v>
      </c>
      <c r="U2658" s="13" t="s">
        <v>65</v>
      </c>
      <c r="V2658" s="13" t="s">
        <v>1925</v>
      </c>
      <c r="W2658" s="13" t="s">
        <v>50</v>
      </c>
      <c r="X2658" s="192">
        <v>1150000</v>
      </c>
      <c r="Y2658" s="196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85">
        <f t="shared" si="663"/>
        <v>133725.66371681416</v>
      </c>
      <c r="AD2658" s="141">
        <v>0.12</v>
      </c>
      <c r="AE2658" s="186">
        <f t="shared" si="664"/>
        <v>1</v>
      </c>
      <c r="AF2658" s="186">
        <f>IF(AND(COUNTIFS($J$18:J2658,J2658)=1,AE2658=1),1,"")</f>
        <v>1</v>
      </c>
      <c r="AG2658" s="186">
        <f>IF(C2658="","",IF(AND(COUNTIFS($J$18:J2658,J2658)=1,C2658&lt;&gt;""),1,""))</f>
        <v>1</v>
      </c>
      <c r="AH2658" s="186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214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41</v>
      </c>
      <c r="B2659" s="179">
        <v>2023</v>
      </c>
      <c r="C2659" s="179">
        <v>1</v>
      </c>
      <c r="D2659" s="39" t="str">
        <f t="shared" si="658"/>
        <v>Q4</v>
      </c>
      <c r="E2659" s="13" t="s">
        <v>170</v>
      </c>
      <c r="F2659" s="13" t="s">
        <v>170</v>
      </c>
      <c r="G2659" s="179" t="s">
        <v>170</v>
      </c>
      <c r="H2659" s="191"/>
      <c r="I2659" s="39" t="str">
        <f t="shared" si="659"/>
        <v>Cancel</v>
      </c>
      <c r="J2659" s="191" t="s">
        <v>2512</v>
      </c>
      <c r="K2659" s="191" t="s">
        <v>2513</v>
      </c>
      <c r="L2659" s="17" t="s">
        <v>271</v>
      </c>
      <c r="M2659" s="13" t="s">
        <v>46</v>
      </c>
      <c r="N2659" s="13">
        <v>1</v>
      </c>
      <c r="O2659" s="13"/>
      <c r="P2659" s="39" t="str">
        <f t="shared" si="660"/>
        <v>MAIN UNIT</v>
      </c>
      <c r="Q2659" s="13" t="s">
        <v>55</v>
      </c>
      <c r="R2659" s="13" t="s">
        <v>48</v>
      </c>
      <c r="S2659" s="13" t="s">
        <v>36</v>
      </c>
      <c r="T2659" s="13" t="s">
        <v>64</v>
      </c>
      <c r="U2659" s="13" t="s">
        <v>65</v>
      </c>
      <c r="V2659" s="13" t="s">
        <v>1925</v>
      </c>
      <c r="W2659" s="13" t="s">
        <v>50</v>
      </c>
      <c r="X2659" s="192">
        <v>1150000</v>
      </c>
      <c r="Y2659" s="196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85">
        <f t="shared" si="663"/>
        <v>133725.66371681416</v>
      </c>
      <c r="AD2659" s="141">
        <v>0.12</v>
      </c>
      <c r="AE2659" s="186">
        <f t="shared" si="664"/>
        <v>1</v>
      </c>
      <c r="AF2659" s="186" t="str">
        <f>IF(AND(COUNTIFS($J$18:J2659,J2659)=1,AE2659=1),1,"")</f>
        <v/>
      </c>
      <c r="AG2659" s="186" t="str">
        <f>IF(C2659="","",IF(AND(COUNTIFS($J$18:J2659,J2659)=1,C2659&lt;&gt;""),1,""))</f>
        <v/>
      </c>
      <c r="AH2659" s="186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214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41</v>
      </c>
      <c r="B2660" s="179">
        <v>2023</v>
      </c>
      <c r="C2660" s="179">
        <v>1</v>
      </c>
      <c r="D2660" s="39" t="str">
        <f t="shared" si="658"/>
        <v>Q4</v>
      </c>
      <c r="E2660" s="13" t="s">
        <v>170</v>
      </c>
      <c r="F2660" s="13" t="s">
        <v>170</v>
      </c>
      <c r="G2660" s="179" t="s">
        <v>170</v>
      </c>
      <c r="H2660" s="191"/>
      <c r="I2660" s="39" t="str">
        <f t="shared" si="659"/>
        <v>Cancel</v>
      </c>
      <c r="J2660" s="191" t="s">
        <v>2512</v>
      </c>
      <c r="K2660" s="191" t="s">
        <v>2513</v>
      </c>
      <c r="L2660" s="17" t="s">
        <v>271</v>
      </c>
      <c r="M2660" s="13" t="s">
        <v>46</v>
      </c>
      <c r="N2660" s="13">
        <v>1</v>
      </c>
      <c r="O2660" s="13"/>
      <c r="P2660" s="39" t="str">
        <f t="shared" si="660"/>
        <v>MAIN UNIT</v>
      </c>
      <c r="Q2660" s="13" t="s">
        <v>55</v>
      </c>
      <c r="R2660" s="13" t="s">
        <v>48</v>
      </c>
      <c r="S2660" s="13" t="s">
        <v>36</v>
      </c>
      <c r="T2660" s="13" t="s">
        <v>64</v>
      </c>
      <c r="U2660" s="13" t="s">
        <v>65</v>
      </c>
      <c r="V2660" s="13" t="s">
        <v>1925</v>
      </c>
      <c r="W2660" s="13" t="s">
        <v>50</v>
      </c>
      <c r="X2660" s="192">
        <v>1150000</v>
      </c>
      <c r="Y2660" s="196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85">
        <f t="shared" si="663"/>
        <v>133725.66371681416</v>
      </c>
      <c r="AD2660" s="141">
        <v>0.12</v>
      </c>
      <c r="AE2660" s="186">
        <f t="shared" si="664"/>
        <v>1</v>
      </c>
      <c r="AF2660" s="186" t="str">
        <f>IF(AND(COUNTIFS($J$18:J2660,J2660)=1,AE2660=1),1,"")</f>
        <v/>
      </c>
      <c r="AG2660" s="186" t="str">
        <f>IF(C2660="","",IF(AND(COUNTIFS($J$18:J2660,J2660)=1,C2660&lt;&gt;""),1,""))</f>
        <v/>
      </c>
      <c r="AH2660" s="186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214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41</v>
      </c>
      <c r="B2661" s="179">
        <v>2023</v>
      </c>
      <c r="C2661" s="179">
        <v>1</v>
      </c>
      <c r="D2661" s="39" t="str">
        <f t="shared" si="658"/>
        <v>Q4</v>
      </c>
      <c r="E2661" s="13" t="s">
        <v>170</v>
      </c>
      <c r="F2661" s="13" t="s">
        <v>170</v>
      </c>
      <c r="G2661" s="179" t="s">
        <v>170</v>
      </c>
      <c r="H2661" s="191"/>
      <c r="I2661" s="39" t="str">
        <f t="shared" si="659"/>
        <v>Cancel</v>
      </c>
      <c r="J2661" s="191" t="s">
        <v>2512</v>
      </c>
      <c r="K2661" s="191" t="s">
        <v>2513</v>
      </c>
      <c r="L2661" s="17" t="s">
        <v>271</v>
      </c>
      <c r="M2661" s="13" t="s">
        <v>46</v>
      </c>
      <c r="N2661" s="13">
        <v>1</v>
      </c>
      <c r="O2661" s="13"/>
      <c r="P2661" s="39" t="str">
        <f t="shared" si="660"/>
        <v>MAIN UNIT</v>
      </c>
      <c r="Q2661" s="13" t="s">
        <v>55</v>
      </c>
      <c r="R2661" s="13" t="s">
        <v>48</v>
      </c>
      <c r="S2661" s="13" t="s">
        <v>36</v>
      </c>
      <c r="T2661" s="13" t="s">
        <v>64</v>
      </c>
      <c r="U2661" s="13" t="s">
        <v>65</v>
      </c>
      <c r="V2661" s="13" t="s">
        <v>1925</v>
      </c>
      <c r="W2661" s="13" t="s">
        <v>50</v>
      </c>
      <c r="X2661" s="192">
        <v>1150000</v>
      </c>
      <c r="Y2661" s="196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85">
        <f t="shared" si="663"/>
        <v>133725.66371681416</v>
      </c>
      <c r="AD2661" s="141">
        <v>0.12</v>
      </c>
      <c r="AE2661" s="186">
        <f t="shared" si="664"/>
        <v>1</v>
      </c>
      <c r="AF2661" s="186" t="str">
        <f>IF(AND(COUNTIFS($J$18:J2661,J2661)=1,AE2661=1),1,"")</f>
        <v/>
      </c>
      <c r="AG2661" s="186" t="str">
        <f>IF(C2661="","",IF(AND(COUNTIFS($J$18:J2661,J2661)=1,C2661&lt;&gt;""),1,""))</f>
        <v/>
      </c>
      <c r="AH2661" s="186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214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41</v>
      </c>
      <c r="B2662" s="179">
        <v>2023</v>
      </c>
      <c r="C2662" s="179">
        <v>1</v>
      </c>
      <c r="D2662" s="39" t="str">
        <f t="shared" si="658"/>
        <v>Q4</v>
      </c>
      <c r="E2662" s="13" t="s">
        <v>170</v>
      </c>
      <c r="F2662" s="13" t="s">
        <v>170</v>
      </c>
      <c r="G2662" s="179" t="s">
        <v>170</v>
      </c>
      <c r="H2662" s="191"/>
      <c r="I2662" s="39" t="str">
        <f t="shared" si="659"/>
        <v>Cancel</v>
      </c>
      <c r="J2662" s="191" t="s">
        <v>2512</v>
      </c>
      <c r="K2662" s="191" t="s">
        <v>2513</v>
      </c>
      <c r="L2662" s="17" t="s">
        <v>271</v>
      </c>
      <c r="M2662" s="13" t="s">
        <v>46</v>
      </c>
      <c r="N2662" s="13">
        <v>1</v>
      </c>
      <c r="O2662" s="13"/>
      <c r="P2662" s="39" t="str">
        <f t="shared" si="660"/>
        <v>MAIN UNIT</v>
      </c>
      <c r="Q2662" s="13" t="s">
        <v>55</v>
      </c>
      <c r="R2662" s="13" t="s">
        <v>48</v>
      </c>
      <c r="S2662" s="13" t="s">
        <v>36</v>
      </c>
      <c r="T2662" s="13" t="s">
        <v>64</v>
      </c>
      <c r="U2662" s="13" t="s">
        <v>65</v>
      </c>
      <c r="V2662" s="13" t="s">
        <v>1925</v>
      </c>
      <c r="W2662" s="13" t="s">
        <v>50</v>
      </c>
      <c r="X2662" s="192">
        <v>1150000</v>
      </c>
      <c r="Y2662" s="196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85">
        <f t="shared" si="663"/>
        <v>133725.66371681416</v>
      </c>
      <c r="AD2662" s="141">
        <v>0.12</v>
      </c>
      <c r="AE2662" s="186">
        <f t="shared" si="664"/>
        <v>1</v>
      </c>
      <c r="AF2662" s="186" t="str">
        <f>IF(AND(COUNTIFS($J$18:J2662,J2662)=1,AE2662=1),1,"")</f>
        <v/>
      </c>
      <c r="AG2662" s="186" t="str">
        <f>IF(C2662="","",IF(AND(COUNTIFS($J$18:J2662,J2662)=1,C2662&lt;&gt;""),1,""))</f>
        <v/>
      </c>
      <c r="AH2662" s="186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214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41</v>
      </c>
      <c r="B2663" s="179">
        <v>2023</v>
      </c>
      <c r="C2663" s="179">
        <v>1</v>
      </c>
      <c r="D2663" s="39" t="str">
        <f t="shared" si="658"/>
        <v>Q4</v>
      </c>
      <c r="E2663" s="13" t="s">
        <v>170</v>
      </c>
      <c r="F2663" s="13" t="s">
        <v>170</v>
      </c>
      <c r="G2663" s="179" t="s">
        <v>170</v>
      </c>
      <c r="H2663" s="191"/>
      <c r="I2663" s="39" t="str">
        <f t="shared" si="659"/>
        <v>Cancel</v>
      </c>
      <c r="J2663" s="191" t="s">
        <v>2512</v>
      </c>
      <c r="K2663" s="191" t="s">
        <v>2513</v>
      </c>
      <c r="L2663" s="17" t="s">
        <v>1214</v>
      </c>
      <c r="M2663" s="13" t="s">
        <v>46</v>
      </c>
      <c r="N2663" s="13">
        <v>1</v>
      </c>
      <c r="O2663" s="13"/>
      <c r="P2663" s="39" t="str">
        <f t="shared" si="660"/>
        <v>MAIN UNIT</v>
      </c>
      <c r="Q2663" s="13" t="s">
        <v>55</v>
      </c>
      <c r="R2663" s="13" t="s">
        <v>48</v>
      </c>
      <c r="S2663" s="13" t="s">
        <v>36</v>
      </c>
      <c r="T2663" s="13" t="s">
        <v>64</v>
      </c>
      <c r="U2663" s="13" t="s">
        <v>65</v>
      </c>
      <c r="V2663" s="13" t="s">
        <v>1925</v>
      </c>
      <c r="W2663" s="13" t="s">
        <v>50</v>
      </c>
      <c r="X2663" s="192">
        <v>1050000</v>
      </c>
      <c r="Y2663" s="196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85">
        <f t="shared" si="663"/>
        <v>122097.34513274337</v>
      </c>
      <c r="AD2663" s="141">
        <v>0.12</v>
      </c>
      <c r="AE2663" s="186">
        <f t="shared" si="664"/>
        <v>1</v>
      </c>
      <c r="AF2663" s="186" t="str">
        <f>IF(AND(COUNTIFS($J$18:J2663,J2663)=1,AE2663=1),1,"")</f>
        <v/>
      </c>
      <c r="AG2663" s="186" t="str">
        <f>IF(C2663="","",IF(AND(COUNTIFS($J$18:J2663,J2663)=1,C2663&lt;&gt;""),1,""))</f>
        <v/>
      </c>
      <c r="AH2663" s="186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214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41</v>
      </c>
      <c r="B2664" s="179">
        <v>2023</v>
      </c>
      <c r="C2664" s="179">
        <v>1</v>
      </c>
      <c r="D2664" s="39" t="str">
        <f t="shared" si="658"/>
        <v>Q4</v>
      </c>
      <c r="E2664" s="13" t="s">
        <v>170</v>
      </c>
      <c r="F2664" s="13" t="s">
        <v>170</v>
      </c>
      <c r="G2664" s="179" t="s">
        <v>170</v>
      </c>
      <c r="H2664" s="191"/>
      <c r="I2664" s="39" t="str">
        <f t="shared" si="659"/>
        <v>Cancel</v>
      </c>
      <c r="J2664" s="191" t="s">
        <v>2512</v>
      </c>
      <c r="K2664" s="191" t="s">
        <v>2513</v>
      </c>
      <c r="L2664" s="17" t="s">
        <v>1214</v>
      </c>
      <c r="M2664" s="13" t="s">
        <v>46</v>
      </c>
      <c r="N2664" s="13">
        <v>1</v>
      </c>
      <c r="O2664" s="13"/>
      <c r="P2664" s="39" t="str">
        <f t="shared" si="660"/>
        <v>MAIN UNIT</v>
      </c>
      <c r="Q2664" s="13" t="s">
        <v>55</v>
      </c>
      <c r="R2664" s="13" t="s">
        <v>48</v>
      </c>
      <c r="S2664" s="13" t="s">
        <v>36</v>
      </c>
      <c r="T2664" s="13" t="s">
        <v>64</v>
      </c>
      <c r="U2664" s="13" t="s">
        <v>65</v>
      </c>
      <c r="V2664" s="13" t="s">
        <v>1925</v>
      </c>
      <c r="W2664" s="13" t="s">
        <v>50</v>
      </c>
      <c r="X2664" s="192">
        <v>1050000</v>
      </c>
      <c r="Y2664" s="196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85">
        <f t="shared" si="663"/>
        <v>122097.34513274337</v>
      </c>
      <c r="AD2664" s="141">
        <v>0.12</v>
      </c>
      <c r="AE2664" s="186">
        <f t="shared" si="664"/>
        <v>1</v>
      </c>
      <c r="AF2664" s="186" t="str">
        <f>IF(AND(COUNTIFS($J$18:J2664,J2664)=1,AE2664=1),1,"")</f>
        <v/>
      </c>
      <c r="AG2664" s="186" t="str">
        <f>IF(C2664="","",IF(AND(COUNTIFS($J$18:J2664,J2664)=1,C2664&lt;&gt;""),1,""))</f>
        <v/>
      </c>
      <c r="AH2664" s="186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214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41</v>
      </c>
      <c r="B2665" s="179">
        <v>2023</v>
      </c>
      <c r="C2665" s="179">
        <v>1</v>
      </c>
      <c r="D2665" s="39" t="str">
        <f t="shared" si="658"/>
        <v>Q4</v>
      </c>
      <c r="E2665" s="13" t="s">
        <v>170</v>
      </c>
      <c r="F2665" s="13" t="s">
        <v>170</v>
      </c>
      <c r="G2665" s="179" t="s">
        <v>170</v>
      </c>
      <c r="H2665" s="191"/>
      <c r="I2665" s="39" t="str">
        <f t="shared" si="659"/>
        <v>Cancel</v>
      </c>
      <c r="J2665" s="191" t="s">
        <v>2512</v>
      </c>
      <c r="K2665" s="191" t="s">
        <v>2513</v>
      </c>
      <c r="L2665" s="17" t="s">
        <v>1214</v>
      </c>
      <c r="M2665" s="13" t="s">
        <v>46</v>
      </c>
      <c r="N2665" s="13">
        <v>1</v>
      </c>
      <c r="O2665" s="13"/>
      <c r="P2665" s="39" t="str">
        <f t="shared" si="660"/>
        <v>MAIN UNIT</v>
      </c>
      <c r="Q2665" s="13" t="s">
        <v>55</v>
      </c>
      <c r="R2665" s="13" t="s">
        <v>48</v>
      </c>
      <c r="S2665" s="13" t="s">
        <v>36</v>
      </c>
      <c r="T2665" s="13" t="s">
        <v>64</v>
      </c>
      <c r="U2665" s="13" t="s">
        <v>65</v>
      </c>
      <c r="V2665" s="13" t="s">
        <v>1925</v>
      </c>
      <c r="W2665" s="13" t="s">
        <v>50</v>
      </c>
      <c r="X2665" s="192">
        <v>1050000</v>
      </c>
      <c r="Y2665" s="196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85">
        <f t="shared" si="663"/>
        <v>122097.34513274337</v>
      </c>
      <c r="AD2665" s="141">
        <v>0.12</v>
      </c>
      <c r="AE2665" s="186">
        <f t="shared" si="664"/>
        <v>1</v>
      </c>
      <c r="AF2665" s="186" t="str">
        <f>IF(AND(COUNTIFS($J$18:J2665,J2665)=1,AE2665=1),1,"")</f>
        <v/>
      </c>
      <c r="AG2665" s="186" t="str">
        <f>IF(C2665="","",IF(AND(COUNTIFS($J$18:J2665,J2665)=1,C2665&lt;&gt;""),1,""))</f>
        <v/>
      </c>
      <c r="AH2665" s="186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214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41</v>
      </c>
      <c r="B2666" s="179">
        <v>2023</v>
      </c>
      <c r="C2666" s="179">
        <v>1</v>
      </c>
      <c r="D2666" s="39" t="str">
        <f t="shared" si="658"/>
        <v>Q4</v>
      </c>
      <c r="E2666" s="13" t="s">
        <v>170</v>
      </c>
      <c r="F2666" s="13" t="s">
        <v>170</v>
      </c>
      <c r="G2666" s="179" t="s">
        <v>170</v>
      </c>
      <c r="H2666" s="191"/>
      <c r="I2666" s="39" t="str">
        <f t="shared" si="659"/>
        <v>Cancel</v>
      </c>
      <c r="J2666" s="191" t="s">
        <v>2512</v>
      </c>
      <c r="K2666" s="191" t="s">
        <v>2513</v>
      </c>
      <c r="L2666" s="17" t="s">
        <v>78</v>
      </c>
      <c r="M2666" s="13" t="s">
        <v>46</v>
      </c>
      <c r="N2666" s="13">
        <v>1</v>
      </c>
      <c r="O2666" s="13"/>
      <c r="P2666" s="39" t="str">
        <f t="shared" si="660"/>
        <v>MAIN UNIT</v>
      </c>
      <c r="Q2666" s="13" t="s">
        <v>55</v>
      </c>
      <c r="R2666" s="13" t="s">
        <v>48</v>
      </c>
      <c r="S2666" s="13" t="s">
        <v>36</v>
      </c>
      <c r="T2666" s="13" t="s">
        <v>64</v>
      </c>
      <c r="U2666" s="13" t="s">
        <v>65</v>
      </c>
      <c r="V2666" s="13" t="s">
        <v>1925</v>
      </c>
      <c r="W2666" s="13" t="s">
        <v>50</v>
      </c>
      <c r="X2666" s="192">
        <v>900000</v>
      </c>
      <c r="Y2666" s="196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85">
        <f t="shared" si="663"/>
        <v>104654.86725663717</v>
      </c>
      <c r="AD2666" s="141">
        <v>0.12</v>
      </c>
      <c r="AE2666" s="186">
        <f t="shared" si="664"/>
        <v>1</v>
      </c>
      <c r="AF2666" s="186" t="str">
        <f>IF(AND(COUNTIFS($J$18:J2666,J2666)=1,AE2666=1),1,"")</f>
        <v/>
      </c>
      <c r="AG2666" s="186" t="str">
        <f>IF(C2666="","",IF(AND(COUNTIFS($J$18:J2666,J2666)=1,C2666&lt;&gt;""),1,""))</f>
        <v/>
      </c>
      <c r="AH2666" s="186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214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41</v>
      </c>
      <c r="B2667" s="179">
        <v>2023</v>
      </c>
      <c r="C2667" s="179">
        <v>1</v>
      </c>
      <c r="D2667" s="39" t="str">
        <f t="shared" si="658"/>
        <v>Q4</v>
      </c>
      <c r="E2667" s="13" t="s">
        <v>170</v>
      </c>
      <c r="F2667" s="13" t="s">
        <v>170</v>
      </c>
      <c r="G2667" s="179" t="s">
        <v>170</v>
      </c>
      <c r="H2667" s="191"/>
      <c r="I2667" s="39" t="str">
        <f t="shared" si="659"/>
        <v>Cancel</v>
      </c>
      <c r="J2667" s="191" t="s">
        <v>2512</v>
      </c>
      <c r="K2667" s="191" t="s">
        <v>2513</v>
      </c>
      <c r="L2667" s="17" t="s">
        <v>78</v>
      </c>
      <c r="M2667" s="13" t="s">
        <v>46</v>
      </c>
      <c r="N2667" s="13">
        <v>1</v>
      </c>
      <c r="O2667" s="13"/>
      <c r="P2667" s="39" t="str">
        <f t="shared" si="660"/>
        <v>MAIN UNIT</v>
      </c>
      <c r="Q2667" s="13" t="s">
        <v>55</v>
      </c>
      <c r="R2667" s="13" t="s">
        <v>48</v>
      </c>
      <c r="S2667" s="13" t="s">
        <v>36</v>
      </c>
      <c r="T2667" s="13" t="s">
        <v>64</v>
      </c>
      <c r="U2667" s="13" t="s">
        <v>65</v>
      </c>
      <c r="V2667" s="13" t="s">
        <v>1925</v>
      </c>
      <c r="W2667" s="13" t="s">
        <v>50</v>
      </c>
      <c r="X2667" s="192">
        <v>900000</v>
      </c>
      <c r="Y2667" s="196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85">
        <f t="shared" si="663"/>
        <v>104654.86725663717</v>
      </c>
      <c r="AD2667" s="141">
        <v>0.12</v>
      </c>
      <c r="AE2667" s="186">
        <f t="shared" si="664"/>
        <v>1</v>
      </c>
      <c r="AF2667" s="186" t="str">
        <f>IF(AND(COUNTIFS($J$18:J2667,J2667)=1,AE2667=1),1,"")</f>
        <v/>
      </c>
      <c r="AG2667" s="186" t="str">
        <f>IF(C2667="","",IF(AND(COUNTIFS($J$18:J2667,J2667)=1,C2667&lt;&gt;""),1,""))</f>
        <v/>
      </c>
      <c r="AH2667" s="186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214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41</v>
      </c>
      <c r="B2668" s="179">
        <v>2023</v>
      </c>
      <c r="C2668" s="179">
        <v>1</v>
      </c>
      <c r="D2668" s="39" t="str">
        <f t="shared" si="658"/>
        <v>Q4</v>
      </c>
      <c r="E2668" s="13" t="s">
        <v>170</v>
      </c>
      <c r="F2668" s="13" t="s">
        <v>170</v>
      </c>
      <c r="G2668" s="179" t="s">
        <v>170</v>
      </c>
      <c r="H2668" s="191"/>
      <c r="I2668" s="39" t="str">
        <f t="shared" si="659"/>
        <v>Cancel</v>
      </c>
      <c r="J2668" s="191" t="s">
        <v>2512</v>
      </c>
      <c r="K2668" s="191" t="s">
        <v>2513</v>
      </c>
      <c r="L2668" s="17" t="s">
        <v>54</v>
      </c>
      <c r="M2668" s="13" t="s">
        <v>46</v>
      </c>
      <c r="N2668" s="13">
        <v>1</v>
      </c>
      <c r="O2668" s="13"/>
      <c r="P2668" s="39" t="str">
        <f t="shared" si="660"/>
        <v>MAIN UNIT</v>
      </c>
      <c r="Q2668" s="13" t="s">
        <v>55</v>
      </c>
      <c r="R2668" s="13" t="s">
        <v>48</v>
      </c>
      <c r="S2668" s="13" t="s">
        <v>36</v>
      </c>
      <c r="T2668" s="13" t="s">
        <v>64</v>
      </c>
      <c r="U2668" s="13" t="s">
        <v>65</v>
      </c>
      <c r="V2668" s="13" t="s">
        <v>1925</v>
      </c>
      <c r="W2668" s="13" t="s">
        <v>50</v>
      </c>
      <c r="X2668" s="192">
        <v>600000</v>
      </c>
      <c r="Y2668" s="196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85">
        <f t="shared" si="663"/>
        <v>69769.911504424774</v>
      </c>
      <c r="AD2668" s="141">
        <v>0.12</v>
      </c>
      <c r="AE2668" s="186">
        <f t="shared" si="664"/>
        <v>1</v>
      </c>
      <c r="AF2668" s="186" t="str">
        <f>IF(AND(COUNTIFS($J$18:J2668,J2668)=1,AE2668=1),1,"")</f>
        <v/>
      </c>
      <c r="AG2668" s="186" t="str">
        <f>IF(C2668="","",IF(AND(COUNTIFS($J$18:J2668,J2668)=1,C2668&lt;&gt;""),1,""))</f>
        <v/>
      </c>
      <c r="AH2668" s="186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214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41</v>
      </c>
      <c r="B2669" s="179">
        <v>2023</v>
      </c>
      <c r="C2669" s="179">
        <v>1</v>
      </c>
      <c r="D2669" s="39" t="str">
        <f t="shared" si="658"/>
        <v>Q4</v>
      </c>
      <c r="E2669" s="13" t="s">
        <v>170</v>
      </c>
      <c r="F2669" s="13" t="s">
        <v>170</v>
      </c>
      <c r="G2669" s="179" t="s">
        <v>170</v>
      </c>
      <c r="H2669" s="191"/>
      <c r="I2669" s="39" t="str">
        <f t="shared" si="659"/>
        <v>Cancel</v>
      </c>
      <c r="J2669" s="191" t="s">
        <v>2512</v>
      </c>
      <c r="K2669" s="191" t="s">
        <v>2513</v>
      </c>
      <c r="L2669" s="17" t="s">
        <v>54</v>
      </c>
      <c r="M2669" s="13" t="s">
        <v>46</v>
      </c>
      <c r="N2669" s="13">
        <v>1</v>
      </c>
      <c r="O2669" s="13"/>
      <c r="P2669" s="39" t="str">
        <f t="shared" si="660"/>
        <v>MAIN UNIT</v>
      </c>
      <c r="Q2669" s="13" t="s">
        <v>55</v>
      </c>
      <c r="R2669" s="13" t="s">
        <v>48</v>
      </c>
      <c r="S2669" s="13" t="s">
        <v>36</v>
      </c>
      <c r="T2669" s="13" t="s">
        <v>64</v>
      </c>
      <c r="U2669" s="13" t="s">
        <v>65</v>
      </c>
      <c r="V2669" s="13" t="s">
        <v>1925</v>
      </c>
      <c r="W2669" s="13" t="s">
        <v>50</v>
      </c>
      <c r="X2669" s="192">
        <v>600000</v>
      </c>
      <c r="Y2669" s="196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85">
        <f t="shared" si="663"/>
        <v>69769.911504424774</v>
      </c>
      <c r="AD2669" s="141">
        <v>0.12</v>
      </c>
      <c r="AE2669" s="186">
        <f t="shared" si="664"/>
        <v>1</v>
      </c>
      <c r="AF2669" s="186" t="str">
        <f>IF(AND(COUNTIFS($J$18:J2669,J2669)=1,AE2669=1),1,"")</f>
        <v/>
      </c>
      <c r="AG2669" s="186" t="str">
        <f>IF(C2669="","",IF(AND(COUNTIFS($J$18:J2669,J2669)=1,C2669&lt;&gt;""),1,""))</f>
        <v/>
      </c>
      <c r="AH2669" s="186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214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79" t="s">
        <v>2498</v>
      </c>
      <c r="B2670" s="179" t="s">
        <v>2498</v>
      </c>
      <c r="C2670" s="179" t="s">
        <v>2498</v>
      </c>
      <c r="D2670" s="39" t="b">
        <f t="shared" si="658"/>
        <v>0</v>
      </c>
      <c r="E2670" s="179" t="s">
        <v>2498</v>
      </c>
      <c r="F2670" s="179" t="s">
        <v>2498</v>
      </c>
      <c r="G2670" s="179" t="s">
        <v>2498</v>
      </c>
      <c r="H2670" s="191"/>
      <c r="I2670" s="39" t="str">
        <f t="shared" si="659"/>
        <v>TBA</v>
      </c>
      <c r="J2670" s="191" t="s">
        <v>2498</v>
      </c>
      <c r="K2670" s="191" t="s">
        <v>2509</v>
      </c>
      <c r="L2670" s="17" t="s">
        <v>54</v>
      </c>
      <c r="M2670" s="13" t="s">
        <v>46</v>
      </c>
      <c r="N2670" s="13">
        <v>1</v>
      </c>
      <c r="O2670" s="13"/>
      <c r="P2670" s="39" t="str">
        <f t="shared" si="660"/>
        <v>MAIN UNIT</v>
      </c>
      <c r="Q2670" s="13" t="s">
        <v>55</v>
      </c>
      <c r="R2670" s="13" t="s">
        <v>48</v>
      </c>
      <c r="S2670" s="13" t="s">
        <v>38</v>
      </c>
      <c r="T2670" s="13" t="s">
        <v>1307</v>
      </c>
      <c r="U2670" s="13" t="s">
        <v>136</v>
      </c>
      <c r="V2670" s="13" t="s">
        <v>471</v>
      </c>
      <c r="W2670" s="13" t="s">
        <v>50</v>
      </c>
      <c r="X2670" s="192">
        <v>600000</v>
      </c>
      <c r="Y2670" s="196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85">
        <f t="shared" si="663"/>
        <v>69769.911504424774</v>
      </c>
      <c r="AD2670" s="141">
        <v>0.12</v>
      </c>
      <c r="AE2670" s="186">
        <f t="shared" si="664"/>
        <v>1</v>
      </c>
      <c r="AF2670" s="186" t="str">
        <f>IF(AND(COUNTIFS($J$18:J2670,J2670)=1,AE2670=1),1,"")</f>
        <v/>
      </c>
      <c r="AG2670" s="186" t="str">
        <f>IF(C2670="","",IF(AND(COUNTIFS($J$18:J2670,J2670)=1,C2670&lt;&gt;""),1,""))</f>
        <v/>
      </c>
      <c r="AH2670" s="186" t="str">
        <f>IF(G2670="","",IF(AND(COUNTIFS($J$18:J2670,J2670)=1,G2670&lt;&gt;""),1,""))</f>
        <v/>
      </c>
      <c r="AI2670" s="19">
        <f t="shared" si="665"/>
        <v>27590767.192920357</v>
      </c>
      <c r="AJ2670" s="19">
        <f t="shared" si="666"/>
        <v>3241766.9481504429</v>
      </c>
      <c r="AK2670" s="20">
        <f t="shared" si="667"/>
        <v>0.11749462874603439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214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42</v>
      </c>
      <c r="B2671" s="179">
        <v>2023</v>
      </c>
      <c r="C2671" s="179">
        <v>9</v>
      </c>
      <c r="D2671" s="39" t="str">
        <f t="shared" si="658"/>
        <v>Q2</v>
      </c>
      <c r="E2671" s="13" t="s">
        <v>170</v>
      </c>
      <c r="F2671" s="13" t="s">
        <v>170</v>
      </c>
      <c r="G2671" s="179" t="s">
        <v>170</v>
      </c>
      <c r="H2671" s="191"/>
      <c r="I2671" s="39" t="str">
        <f t="shared" si="659"/>
        <v>Cancel</v>
      </c>
      <c r="J2671" s="191" t="s">
        <v>2501</v>
      </c>
      <c r="K2671" s="191" t="s">
        <v>2502</v>
      </c>
      <c r="L2671" s="17" t="s">
        <v>78</v>
      </c>
      <c r="M2671" s="13" t="s">
        <v>46</v>
      </c>
      <c r="N2671" s="13">
        <v>1</v>
      </c>
      <c r="O2671" s="13"/>
      <c r="P2671" s="39" t="str">
        <f t="shared" si="660"/>
        <v>MAIN UNIT</v>
      </c>
      <c r="Q2671" s="13" t="s">
        <v>55</v>
      </c>
      <c r="R2671" s="13" t="s">
        <v>48</v>
      </c>
      <c r="S2671" s="13" t="s">
        <v>36</v>
      </c>
      <c r="T2671" s="13" t="s">
        <v>64</v>
      </c>
      <c r="U2671" s="13" t="s">
        <v>2503</v>
      </c>
      <c r="V2671" s="13" t="s">
        <v>2448</v>
      </c>
      <c r="W2671" s="13" t="s">
        <v>50</v>
      </c>
      <c r="X2671" s="192">
        <v>760000</v>
      </c>
      <c r="Y2671" s="196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85">
        <f t="shared" si="663"/>
        <v>88375.221238938058</v>
      </c>
      <c r="AD2671" s="141">
        <v>0.12</v>
      </c>
      <c r="AE2671" s="186">
        <f t="shared" si="664"/>
        <v>1</v>
      </c>
      <c r="AF2671" s="186" t="str">
        <f>IF(AND(COUNTIFS($J$18:J2671,J2671)=1,AE2671=1),1,"")</f>
        <v/>
      </c>
      <c r="AG2671" s="186" t="str">
        <f>IF(C2671="","",IF(AND(COUNTIFS($J$18:J2671,J2671)=1,C2671&lt;&gt;""),1,""))</f>
        <v/>
      </c>
      <c r="AH2671" s="186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214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42</v>
      </c>
      <c r="B2672" s="179">
        <v>2023</v>
      </c>
      <c r="C2672" s="179">
        <v>9</v>
      </c>
      <c r="D2672" s="39" t="str">
        <f t="shared" si="658"/>
        <v>Q2</v>
      </c>
      <c r="E2672" s="13" t="s">
        <v>170</v>
      </c>
      <c r="F2672" s="13" t="s">
        <v>170</v>
      </c>
      <c r="G2672" s="179" t="s">
        <v>170</v>
      </c>
      <c r="H2672" s="191"/>
      <c r="I2672" s="39" t="str">
        <f t="shared" si="659"/>
        <v>Cancel</v>
      </c>
      <c r="J2672" s="191" t="s">
        <v>2501</v>
      </c>
      <c r="K2672" s="191" t="s">
        <v>2502</v>
      </c>
      <c r="L2672" s="17" t="s">
        <v>78</v>
      </c>
      <c r="M2672" s="13" t="s">
        <v>46</v>
      </c>
      <c r="N2672" s="13">
        <v>1</v>
      </c>
      <c r="O2672" s="13"/>
      <c r="P2672" s="39" t="str">
        <f t="shared" si="660"/>
        <v>MAIN UNIT</v>
      </c>
      <c r="Q2672" s="13" t="s">
        <v>55</v>
      </c>
      <c r="R2672" s="13" t="s">
        <v>48</v>
      </c>
      <c r="S2672" s="13" t="s">
        <v>36</v>
      </c>
      <c r="T2672" s="13" t="s">
        <v>64</v>
      </c>
      <c r="U2672" s="13" t="s">
        <v>2503</v>
      </c>
      <c r="V2672" s="13" t="s">
        <v>2448</v>
      </c>
      <c r="W2672" s="13" t="s">
        <v>50</v>
      </c>
      <c r="X2672" s="192">
        <v>760000</v>
      </c>
      <c r="Y2672" s="196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85">
        <f t="shared" si="663"/>
        <v>88375.221238938058</v>
      </c>
      <c r="AD2672" s="141">
        <v>0.12</v>
      </c>
      <c r="AE2672" s="186">
        <f t="shared" si="664"/>
        <v>1</v>
      </c>
      <c r="AF2672" s="186" t="str">
        <f>IF(AND(COUNTIFS($J$18:J2672,J2672)=1,AE2672=1),1,"")</f>
        <v/>
      </c>
      <c r="AG2672" s="186" t="str">
        <f>IF(C2672="","",IF(AND(COUNTIFS($J$18:J2672,J2672)=1,C2672&lt;&gt;""),1,""))</f>
        <v/>
      </c>
      <c r="AH2672" s="186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214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79" t="s">
        <v>2498</v>
      </c>
      <c r="B2673" s="179" t="s">
        <v>2498</v>
      </c>
      <c r="C2673" s="179" t="s">
        <v>2498</v>
      </c>
      <c r="D2673" s="39" t="b">
        <f t="shared" si="658"/>
        <v>0</v>
      </c>
      <c r="E2673" s="179" t="s">
        <v>2498</v>
      </c>
      <c r="F2673" s="179" t="s">
        <v>2498</v>
      </c>
      <c r="G2673" s="179" t="s">
        <v>2498</v>
      </c>
      <c r="H2673" s="191"/>
      <c r="I2673" s="39" t="str">
        <f t="shared" si="659"/>
        <v>TBA</v>
      </c>
      <c r="J2673" s="191" t="s">
        <v>2498</v>
      </c>
      <c r="K2673" s="191" t="s">
        <v>2514</v>
      </c>
      <c r="L2673" s="17" t="s">
        <v>78</v>
      </c>
      <c r="M2673" s="13" t="s">
        <v>46</v>
      </c>
      <c r="N2673" s="13">
        <v>1</v>
      </c>
      <c r="O2673" s="13"/>
      <c r="P2673" s="39" t="str">
        <f t="shared" si="660"/>
        <v>MAIN UNIT</v>
      </c>
      <c r="Q2673" s="13" t="s">
        <v>55</v>
      </c>
      <c r="R2673" s="13" t="s">
        <v>48</v>
      </c>
      <c r="S2673" s="13" t="s">
        <v>38</v>
      </c>
      <c r="T2673" s="13" t="s">
        <v>324</v>
      </c>
      <c r="U2673" s="13" t="s">
        <v>136</v>
      </c>
      <c r="V2673" s="13" t="s">
        <v>877</v>
      </c>
      <c r="W2673" s="13" t="s">
        <v>50</v>
      </c>
      <c r="X2673" s="192">
        <v>800000</v>
      </c>
      <c r="Y2673" s="196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85">
        <f t="shared" si="663"/>
        <v>93026.54867256638</v>
      </c>
      <c r="AD2673" s="141">
        <v>0.12</v>
      </c>
      <c r="AE2673" s="186">
        <f t="shared" si="664"/>
        <v>1</v>
      </c>
      <c r="AF2673" s="186" t="str">
        <f>IF(AND(COUNTIFS($J$18:J2673,J2673)=1,AE2673=1),1,"")</f>
        <v/>
      </c>
      <c r="AG2673" s="186" t="str">
        <f>IF(C2673="","",IF(AND(COUNTIFS($J$18:J2673,J2673)=1,C2673&lt;&gt;""),1,""))</f>
        <v/>
      </c>
      <c r="AH2673" s="186" t="str">
        <f>IF(G2673="","",IF(AND(COUNTIFS($J$18:J2673,J2673)=1,G2673&lt;&gt;""),1,""))</f>
        <v/>
      </c>
      <c r="AI2673" s="19">
        <f t="shared" si="665"/>
        <v>27590767.192920357</v>
      </c>
      <c r="AJ2673" s="19">
        <f t="shared" si="666"/>
        <v>3241766.9481504429</v>
      </c>
      <c r="AK2673" s="20">
        <f t="shared" si="667"/>
        <v>0.11749462874603439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214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79" t="s">
        <v>2498</v>
      </c>
      <c r="B2674" s="179" t="s">
        <v>2498</v>
      </c>
      <c r="C2674" s="179" t="s">
        <v>2498</v>
      </c>
      <c r="D2674" s="39" t="b">
        <f t="shared" si="658"/>
        <v>0</v>
      </c>
      <c r="E2674" s="179" t="s">
        <v>2498</v>
      </c>
      <c r="F2674" s="179" t="s">
        <v>2498</v>
      </c>
      <c r="G2674" s="179" t="s">
        <v>2498</v>
      </c>
      <c r="H2674" s="191"/>
      <c r="I2674" s="39" t="str">
        <f t="shared" si="659"/>
        <v>TBA</v>
      </c>
      <c r="J2674" s="191" t="s">
        <v>2498</v>
      </c>
      <c r="K2674" s="191" t="s">
        <v>2514</v>
      </c>
      <c r="L2674" s="17" t="s">
        <v>54</v>
      </c>
      <c r="M2674" s="13" t="s">
        <v>46</v>
      </c>
      <c r="N2674" s="13">
        <v>1</v>
      </c>
      <c r="O2674" s="13"/>
      <c r="P2674" s="39" t="str">
        <f t="shared" si="660"/>
        <v>MAIN UNIT</v>
      </c>
      <c r="Q2674" s="13" t="s">
        <v>55</v>
      </c>
      <c r="R2674" s="13" t="s">
        <v>48</v>
      </c>
      <c r="S2674" s="13" t="s">
        <v>38</v>
      </c>
      <c r="T2674" s="13" t="s">
        <v>324</v>
      </c>
      <c r="U2674" s="13" t="s">
        <v>136</v>
      </c>
      <c r="V2674" s="13" t="s">
        <v>877</v>
      </c>
      <c r="W2674" s="13" t="s">
        <v>50</v>
      </c>
      <c r="X2674" s="192">
        <v>720000</v>
      </c>
      <c r="Y2674" s="196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85">
        <f t="shared" si="663"/>
        <v>83723.893805309737</v>
      </c>
      <c r="AD2674" s="141">
        <v>0.12</v>
      </c>
      <c r="AE2674" s="186">
        <f t="shared" si="664"/>
        <v>1</v>
      </c>
      <c r="AF2674" s="186" t="str">
        <f>IF(AND(COUNTIFS($J$18:J2674,J2674)=1,AE2674=1),1,"")</f>
        <v/>
      </c>
      <c r="AG2674" s="186" t="str">
        <f>IF(C2674="","",IF(AND(COUNTIFS($J$18:J2674,J2674)=1,C2674&lt;&gt;""),1,""))</f>
        <v/>
      </c>
      <c r="AH2674" s="186" t="str">
        <f>IF(G2674="","",IF(AND(COUNTIFS($J$18:J2674,J2674)=1,G2674&lt;&gt;""),1,""))</f>
        <v/>
      </c>
      <c r="AI2674" s="19">
        <f t="shared" si="665"/>
        <v>27590767.192920357</v>
      </c>
      <c r="AJ2674" s="19">
        <f t="shared" si="666"/>
        <v>3241766.9481504429</v>
      </c>
      <c r="AK2674" s="20">
        <f t="shared" si="667"/>
        <v>0.11749462874603439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214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79" t="s">
        <v>2498</v>
      </c>
      <c r="B2675" s="179" t="s">
        <v>2498</v>
      </c>
      <c r="C2675" s="179" t="s">
        <v>2498</v>
      </c>
      <c r="D2675" s="39" t="b">
        <f t="shared" si="658"/>
        <v>0</v>
      </c>
      <c r="E2675" s="179" t="s">
        <v>2498</v>
      </c>
      <c r="F2675" s="179" t="s">
        <v>2498</v>
      </c>
      <c r="G2675" s="179" t="s">
        <v>2498</v>
      </c>
      <c r="H2675" s="191"/>
      <c r="I2675" s="39" t="str">
        <f t="shared" si="659"/>
        <v>TBA</v>
      </c>
      <c r="J2675" s="191" t="s">
        <v>2498</v>
      </c>
      <c r="K2675" s="191" t="s">
        <v>2515</v>
      </c>
      <c r="L2675" s="17" t="s">
        <v>54</v>
      </c>
      <c r="M2675" s="13" t="s">
        <v>46</v>
      </c>
      <c r="N2675" s="13">
        <v>1</v>
      </c>
      <c r="O2675" s="13"/>
      <c r="P2675" s="39" t="str">
        <f t="shared" si="660"/>
        <v>MAIN UNIT</v>
      </c>
      <c r="Q2675" s="13" t="s">
        <v>55</v>
      </c>
      <c r="R2675" s="13" t="s">
        <v>48</v>
      </c>
      <c r="S2675" s="13" t="s">
        <v>38</v>
      </c>
      <c r="T2675" s="13" t="s">
        <v>2516</v>
      </c>
      <c r="U2675" s="13" t="s">
        <v>136</v>
      </c>
      <c r="V2675" s="13" t="s">
        <v>121</v>
      </c>
      <c r="W2675" s="13" t="s">
        <v>50</v>
      </c>
      <c r="X2675" s="192">
        <v>500000</v>
      </c>
      <c r="Y2675" s="196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85">
        <f t="shared" si="663"/>
        <v>58141.592920353985</v>
      </c>
      <c r="AD2675" s="141">
        <v>0.12</v>
      </c>
      <c r="AE2675" s="186">
        <f t="shared" si="664"/>
        <v>1</v>
      </c>
      <c r="AF2675" s="186" t="str">
        <f>IF(AND(COUNTIFS($J$18:J2675,J2675)=1,AE2675=1),1,"")</f>
        <v/>
      </c>
      <c r="AG2675" s="186" t="str">
        <f>IF(C2675="","",IF(AND(COUNTIFS($J$18:J2675,J2675)=1,C2675&lt;&gt;""),1,""))</f>
        <v/>
      </c>
      <c r="AH2675" s="186" t="str">
        <f>IF(G2675="","",IF(AND(COUNTIFS($J$18:J2675,J2675)=1,G2675&lt;&gt;""),1,""))</f>
        <v/>
      </c>
      <c r="AI2675" s="19">
        <f t="shared" si="665"/>
        <v>27590767.192920357</v>
      </c>
      <c r="AJ2675" s="19">
        <f t="shared" si="666"/>
        <v>3241766.9481504429</v>
      </c>
      <c r="AK2675" s="20">
        <f t="shared" si="667"/>
        <v>0.11749462874603439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214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79" t="s">
        <v>2498</v>
      </c>
      <c r="B2676" s="179" t="s">
        <v>2498</v>
      </c>
      <c r="C2676" s="179" t="s">
        <v>2498</v>
      </c>
      <c r="D2676" s="39" t="b">
        <f t="shared" si="658"/>
        <v>0</v>
      </c>
      <c r="E2676" s="179" t="s">
        <v>2498</v>
      </c>
      <c r="F2676" s="179" t="s">
        <v>2498</v>
      </c>
      <c r="G2676" s="179" t="s">
        <v>2498</v>
      </c>
      <c r="H2676" s="191"/>
      <c r="I2676" s="39" t="str">
        <f t="shared" si="659"/>
        <v>TBA</v>
      </c>
      <c r="J2676" s="191" t="s">
        <v>2498</v>
      </c>
      <c r="K2676" s="191" t="s">
        <v>1405</v>
      </c>
      <c r="L2676" s="17" t="s">
        <v>78</v>
      </c>
      <c r="M2676" s="13" t="s">
        <v>46</v>
      </c>
      <c r="N2676" s="13">
        <v>1</v>
      </c>
      <c r="O2676" s="13"/>
      <c r="P2676" s="39" t="str">
        <f t="shared" si="660"/>
        <v>MAIN UNIT</v>
      </c>
      <c r="Q2676" s="13" t="s">
        <v>47</v>
      </c>
      <c r="R2676" s="13" t="s">
        <v>48</v>
      </c>
      <c r="S2676" s="13" t="s">
        <v>38</v>
      </c>
      <c r="T2676" s="13" t="s">
        <v>324</v>
      </c>
      <c r="U2676" s="13" t="s">
        <v>136</v>
      </c>
      <c r="V2676" s="13" t="s">
        <v>877</v>
      </c>
      <c r="W2676" s="13" t="s">
        <v>50</v>
      </c>
      <c r="X2676" s="192">
        <v>800000</v>
      </c>
      <c r="Y2676" s="196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85">
        <f t="shared" si="663"/>
        <v>93026.54867256638</v>
      </c>
      <c r="AD2676" s="141">
        <v>0.12</v>
      </c>
      <c r="AE2676" s="186">
        <f t="shared" si="664"/>
        <v>0</v>
      </c>
      <c r="AF2676" s="186" t="str">
        <f>IF(AND(COUNTIFS($J$18:J2676,J2676)=1,AE2676=1),1,"")</f>
        <v/>
      </c>
      <c r="AG2676" s="186" t="str">
        <f>IF(C2676="","",IF(AND(COUNTIFS($J$18:J2676,J2676)=1,C2676&lt;&gt;""),1,""))</f>
        <v/>
      </c>
      <c r="AH2676" s="186" t="str">
        <f>IF(G2676="","",IF(AND(COUNTIFS($J$18:J2676,J2676)=1,G2676&lt;&gt;""),1,""))</f>
        <v/>
      </c>
      <c r="AI2676" s="19">
        <f t="shared" si="665"/>
        <v>27590767.192920357</v>
      </c>
      <c r="AJ2676" s="19">
        <f t="shared" si="666"/>
        <v>3241766.9481504429</v>
      </c>
      <c r="AK2676" s="20">
        <f t="shared" si="667"/>
        <v>0.11749462874603439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214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79" t="s">
        <v>2498</v>
      </c>
      <c r="B2677" s="179" t="s">
        <v>2498</v>
      </c>
      <c r="C2677" s="179" t="s">
        <v>2498</v>
      </c>
      <c r="D2677" s="39" t="b">
        <f t="shared" si="658"/>
        <v>0</v>
      </c>
      <c r="E2677" s="179" t="s">
        <v>2498</v>
      </c>
      <c r="F2677" s="179" t="s">
        <v>2498</v>
      </c>
      <c r="G2677" s="179" t="s">
        <v>2498</v>
      </c>
      <c r="H2677" s="191"/>
      <c r="I2677" s="39" t="str">
        <f t="shared" si="659"/>
        <v>TBA</v>
      </c>
      <c r="J2677" s="191" t="s">
        <v>2498</v>
      </c>
      <c r="K2677" s="191" t="s">
        <v>1405</v>
      </c>
      <c r="L2677" s="17" t="s">
        <v>54</v>
      </c>
      <c r="M2677" s="13" t="s">
        <v>46</v>
      </c>
      <c r="N2677" s="13">
        <v>1</v>
      </c>
      <c r="O2677" s="13"/>
      <c r="P2677" s="39" t="str">
        <f t="shared" si="660"/>
        <v>MAIN UNIT</v>
      </c>
      <c r="Q2677" s="13" t="s">
        <v>47</v>
      </c>
      <c r="R2677" s="13" t="s">
        <v>48</v>
      </c>
      <c r="S2677" s="13" t="s">
        <v>38</v>
      </c>
      <c r="T2677" s="13" t="s">
        <v>324</v>
      </c>
      <c r="U2677" s="13" t="s">
        <v>136</v>
      </c>
      <c r="V2677" s="13" t="s">
        <v>877</v>
      </c>
      <c r="W2677" s="13" t="s">
        <v>50</v>
      </c>
      <c r="X2677" s="192">
        <v>700000</v>
      </c>
      <c r="Y2677" s="196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85">
        <f t="shared" si="663"/>
        <v>81398.230088495577</v>
      </c>
      <c r="AD2677" s="141">
        <v>0.12</v>
      </c>
      <c r="AE2677" s="186">
        <f t="shared" si="664"/>
        <v>0</v>
      </c>
      <c r="AF2677" s="186" t="str">
        <f>IF(AND(COUNTIFS($J$18:J2677,J2677)=1,AE2677=1),1,"")</f>
        <v/>
      </c>
      <c r="AG2677" s="186" t="str">
        <f>IF(C2677="","",IF(AND(COUNTIFS($J$18:J2677,J2677)=1,C2677&lt;&gt;""),1,""))</f>
        <v/>
      </c>
      <c r="AH2677" s="186" t="str">
        <f>IF(G2677="","",IF(AND(COUNTIFS($J$18:J2677,J2677)=1,G2677&lt;&gt;""),1,""))</f>
        <v/>
      </c>
      <c r="AI2677" s="19">
        <f t="shared" si="665"/>
        <v>27590767.192920357</v>
      </c>
      <c r="AJ2677" s="19">
        <f t="shared" si="666"/>
        <v>3241766.9481504429</v>
      </c>
      <c r="AK2677" s="20">
        <f t="shared" si="667"/>
        <v>0.11749462874603439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214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79" t="s">
        <v>2498</v>
      </c>
      <c r="B2678" s="179" t="s">
        <v>2498</v>
      </c>
      <c r="C2678" s="179" t="s">
        <v>2498</v>
      </c>
      <c r="D2678" s="39" t="b">
        <f t="shared" si="658"/>
        <v>0</v>
      </c>
      <c r="E2678" s="179" t="s">
        <v>2498</v>
      </c>
      <c r="F2678" s="179" t="s">
        <v>2498</v>
      </c>
      <c r="G2678" s="179" t="s">
        <v>2498</v>
      </c>
      <c r="H2678" s="191"/>
      <c r="I2678" s="39" t="str">
        <f t="shared" si="659"/>
        <v>TBA</v>
      </c>
      <c r="J2678" s="191" t="s">
        <v>2498</v>
      </c>
      <c r="K2678" s="191" t="s">
        <v>2517</v>
      </c>
      <c r="L2678" s="17" t="s">
        <v>54</v>
      </c>
      <c r="M2678" s="13" t="s">
        <v>46</v>
      </c>
      <c r="N2678" s="13">
        <v>1</v>
      </c>
      <c r="O2678" s="13"/>
      <c r="P2678" s="39" t="str">
        <f t="shared" si="660"/>
        <v>MAIN UNIT</v>
      </c>
      <c r="Q2678" s="13" t="s">
        <v>55</v>
      </c>
      <c r="R2678" s="13" t="s">
        <v>48</v>
      </c>
      <c r="S2678" s="13" t="s">
        <v>38</v>
      </c>
      <c r="T2678" s="13" t="s">
        <v>872</v>
      </c>
      <c r="U2678" s="13" t="s">
        <v>136</v>
      </c>
      <c r="V2678" s="13" t="s">
        <v>121</v>
      </c>
      <c r="W2678" s="13" t="s">
        <v>50</v>
      </c>
      <c r="X2678" s="192">
        <v>1200000</v>
      </c>
      <c r="Y2678" s="196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85">
        <f t="shared" si="663"/>
        <v>139539.82300884955</v>
      </c>
      <c r="AD2678" s="141">
        <v>0.12</v>
      </c>
      <c r="AE2678" s="186">
        <f t="shared" si="664"/>
        <v>1</v>
      </c>
      <c r="AF2678" s="186" t="str">
        <f>IF(AND(COUNTIFS($J$18:J2678,J2678)=1,AE2678=1),1,"")</f>
        <v/>
      </c>
      <c r="AG2678" s="186" t="str">
        <f>IF(C2678="","",IF(AND(COUNTIFS($J$18:J2678,J2678)=1,C2678&lt;&gt;""),1,""))</f>
        <v/>
      </c>
      <c r="AH2678" s="186" t="str">
        <f>IF(G2678="","",IF(AND(COUNTIFS($J$18:J2678,J2678)=1,G2678&lt;&gt;""),1,""))</f>
        <v/>
      </c>
      <c r="AI2678" s="19">
        <f t="shared" si="665"/>
        <v>27590767.192920357</v>
      </c>
      <c r="AJ2678" s="19">
        <f t="shared" si="666"/>
        <v>3241766.9481504429</v>
      </c>
      <c r="AK2678" s="20">
        <f t="shared" si="667"/>
        <v>0.11749462874603439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214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79" t="s">
        <v>2498</v>
      </c>
      <c r="B2679" s="179" t="s">
        <v>2498</v>
      </c>
      <c r="C2679" s="179" t="s">
        <v>2498</v>
      </c>
      <c r="D2679" s="39" t="b">
        <f t="shared" si="658"/>
        <v>0</v>
      </c>
      <c r="E2679" s="179" t="s">
        <v>2498</v>
      </c>
      <c r="F2679" s="179" t="s">
        <v>2498</v>
      </c>
      <c r="G2679" s="179" t="s">
        <v>2498</v>
      </c>
      <c r="H2679" s="191"/>
      <c r="I2679" s="39" t="str">
        <f t="shared" si="659"/>
        <v>TBA</v>
      </c>
      <c r="J2679" s="191" t="s">
        <v>2498</v>
      </c>
      <c r="K2679" s="191" t="s">
        <v>2517</v>
      </c>
      <c r="L2679" s="17" t="s">
        <v>54</v>
      </c>
      <c r="M2679" s="13" t="s">
        <v>46</v>
      </c>
      <c r="N2679" s="13">
        <v>1</v>
      </c>
      <c r="O2679" s="13"/>
      <c r="P2679" s="39" t="str">
        <f t="shared" si="660"/>
        <v>MAIN UNIT</v>
      </c>
      <c r="Q2679" s="13" t="s">
        <v>55</v>
      </c>
      <c r="R2679" s="13" t="s">
        <v>48</v>
      </c>
      <c r="S2679" s="13" t="s">
        <v>38</v>
      </c>
      <c r="T2679" s="13" t="s">
        <v>872</v>
      </c>
      <c r="U2679" s="13" t="s">
        <v>136</v>
      </c>
      <c r="V2679" s="13" t="s">
        <v>121</v>
      </c>
      <c r="W2679" s="13" t="s">
        <v>50</v>
      </c>
      <c r="X2679" s="192">
        <v>1200000</v>
      </c>
      <c r="Y2679" s="196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85">
        <f t="shared" si="663"/>
        <v>139539.82300884955</v>
      </c>
      <c r="AD2679" s="141">
        <v>0.12</v>
      </c>
      <c r="AE2679" s="186">
        <f t="shared" si="664"/>
        <v>1</v>
      </c>
      <c r="AF2679" s="186" t="str">
        <f>IF(AND(COUNTIFS($J$18:J2679,J2679)=1,AE2679=1),1,"")</f>
        <v/>
      </c>
      <c r="AG2679" s="186" t="str">
        <f>IF(C2679="","",IF(AND(COUNTIFS($J$18:J2679,J2679)=1,C2679&lt;&gt;""),1,""))</f>
        <v/>
      </c>
      <c r="AH2679" s="186" t="str">
        <f>IF(G2679="","",IF(AND(COUNTIFS($J$18:J2679,J2679)=1,G2679&lt;&gt;""),1,""))</f>
        <v/>
      </c>
      <c r="AI2679" s="19">
        <f t="shared" si="665"/>
        <v>27590767.192920357</v>
      </c>
      <c r="AJ2679" s="19">
        <f t="shared" si="666"/>
        <v>3241766.9481504429</v>
      </c>
      <c r="AK2679" s="20">
        <f t="shared" si="667"/>
        <v>0.11749462874603439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214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79" t="s">
        <v>2498</v>
      </c>
      <c r="B2680" s="179" t="s">
        <v>2498</v>
      </c>
      <c r="C2680" s="179" t="s">
        <v>2498</v>
      </c>
      <c r="D2680" s="39" t="b">
        <f t="shared" si="658"/>
        <v>0</v>
      </c>
      <c r="E2680" s="179" t="s">
        <v>2498</v>
      </c>
      <c r="F2680" s="179" t="s">
        <v>2498</v>
      </c>
      <c r="G2680" s="179" t="s">
        <v>2498</v>
      </c>
      <c r="H2680" s="191"/>
      <c r="I2680" s="39" t="str">
        <f t="shared" si="659"/>
        <v>TBA</v>
      </c>
      <c r="J2680" s="191" t="s">
        <v>2498</v>
      </c>
      <c r="K2680" s="191" t="s">
        <v>2518</v>
      </c>
      <c r="L2680" s="17" t="s">
        <v>54</v>
      </c>
      <c r="M2680" s="13" t="s">
        <v>46</v>
      </c>
      <c r="N2680" s="13">
        <v>1</v>
      </c>
      <c r="O2680" s="13"/>
      <c r="P2680" s="39" t="str">
        <f t="shared" si="660"/>
        <v>MAIN UNIT</v>
      </c>
      <c r="Q2680" s="13" t="s">
        <v>55</v>
      </c>
      <c r="R2680" s="13" t="s">
        <v>48</v>
      </c>
      <c r="S2680" s="13" t="s">
        <v>38</v>
      </c>
      <c r="T2680" s="13" t="s">
        <v>324</v>
      </c>
      <c r="U2680" s="13" t="s">
        <v>136</v>
      </c>
      <c r="V2680" s="13" t="s">
        <v>877</v>
      </c>
      <c r="W2680" s="13" t="s">
        <v>50</v>
      </c>
      <c r="X2680" s="192">
        <v>600000</v>
      </c>
      <c r="Y2680" s="196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85">
        <f t="shared" si="663"/>
        <v>69769.911504424774</v>
      </c>
      <c r="AD2680" s="141">
        <v>0.12</v>
      </c>
      <c r="AE2680" s="186">
        <f t="shared" si="664"/>
        <v>1</v>
      </c>
      <c r="AF2680" s="186" t="str">
        <f>IF(AND(COUNTIFS($J$18:J2680,J2680)=1,AE2680=1),1,"")</f>
        <v/>
      </c>
      <c r="AG2680" s="186" t="str">
        <f>IF(C2680="","",IF(AND(COUNTIFS($J$18:J2680,J2680)=1,C2680&lt;&gt;""),1,""))</f>
        <v/>
      </c>
      <c r="AH2680" s="186" t="str">
        <f>IF(G2680="","",IF(AND(COUNTIFS($J$18:J2680,J2680)=1,G2680&lt;&gt;""),1,""))</f>
        <v/>
      </c>
      <c r="AI2680" s="19">
        <f t="shared" si="665"/>
        <v>27590767.192920357</v>
      </c>
      <c r="AJ2680" s="19">
        <f t="shared" si="666"/>
        <v>3241766.9481504429</v>
      </c>
      <c r="AK2680" s="20">
        <f t="shared" si="667"/>
        <v>0.11749462874603439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214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79" t="s">
        <v>2498</v>
      </c>
      <c r="B2681" s="179" t="s">
        <v>2498</v>
      </c>
      <c r="C2681" s="179" t="s">
        <v>2498</v>
      </c>
      <c r="D2681" s="39" t="b">
        <f t="shared" si="658"/>
        <v>0</v>
      </c>
      <c r="E2681" s="179" t="s">
        <v>2498</v>
      </c>
      <c r="F2681" s="179" t="s">
        <v>2498</v>
      </c>
      <c r="G2681" s="179" t="s">
        <v>2498</v>
      </c>
      <c r="H2681" s="191"/>
      <c r="I2681" s="39" t="str">
        <f t="shared" si="659"/>
        <v>TBA</v>
      </c>
      <c r="J2681" s="191" t="s">
        <v>2498</v>
      </c>
      <c r="K2681" s="191" t="s">
        <v>2519</v>
      </c>
      <c r="L2681" s="17" t="s">
        <v>78</v>
      </c>
      <c r="M2681" s="13" t="s">
        <v>46</v>
      </c>
      <c r="N2681" s="13">
        <v>1</v>
      </c>
      <c r="O2681" s="13"/>
      <c r="P2681" s="39" t="str">
        <f t="shared" si="660"/>
        <v>MAIN UNIT</v>
      </c>
      <c r="Q2681" s="13" t="s">
        <v>55</v>
      </c>
      <c r="R2681" s="13" t="s">
        <v>48</v>
      </c>
      <c r="S2681" s="13" t="s">
        <v>38</v>
      </c>
      <c r="T2681" s="13" t="s">
        <v>324</v>
      </c>
      <c r="U2681" s="13" t="s">
        <v>136</v>
      </c>
      <c r="V2681" s="13" t="s">
        <v>121</v>
      </c>
      <c r="W2681" s="13" t="s">
        <v>50</v>
      </c>
      <c r="X2681" s="192">
        <v>800000</v>
      </c>
      <c r="Y2681" s="196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85">
        <f t="shared" si="663"/>
        <v>93026.54867256638</v>
      </c>
      <c r="AD2681" s="141">
        <v>0.12</v>
      </c>
      <c r="AE2681" s="186">
        <f t="shared" si="664"/>
        <v>1</v>
      </c>
      <c r="AF2681" s="186" t="str">
        <f>IF(AND(COUNTIFS($J$18:J2681,J2681)=1,AE2681=1),1,"")</f>
        <v/>
      </c>
      <c r="AG2681" s="186" t="str">
        <f>IF(C2681="","",IF(AND(COUNTIFS($J$18:J2681,J2681)=1,C2681&lt;&gt;""),1,""))</f>
        <v/>
      </c>
      <c r="AH2681" s="186" t="str">
        <f>IF(G2681="","",IF(AND(COUNTIFS($J$18:J2681,J2681)=1,G2681&lt;&gt;""),1,""))</f>
        <v/>
      </c>
      <c r="AI2681" s="19">
        <f t="shared" si="665"/>
        <v>27590767.192920357</v>
      </c>
      <c r="AJ2681" s="19">
        <f t="shared" si="666"/>
        <v>3241766.9481504429</v>
      </c>
      <c r="AK2681" s="20">
        <f t="shared" si="667"/>
        <v>0.11749462874603439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214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79" t="s">
        <v>2498</v>
      </c>
      <c r="B2682" s="179" t="s">
        <v>2498</v>
      </c>
      <c r="C2682" s="179" t="s">
        <v>2498</v>
      </c>
      <c r="D2682" s="39" t="b">
        <f t="shared" si="658"/>
        <v>0</v>
      </c>
      <c r="E2682" s="179" t="s">
        <v>2498</v>
      </c>
      <c r="F2682" s="179" t="s">
        <v>2498</v>
      </c>
      <c r="G2682" s="179" t="s">
        <v>2498</v>
      </c>
      <c r="H2682" s="191"/>
      <c r="I2682" s="39" t="str">
        <f t="shared" si="659"/>
        <v>TBA</v>
      </c>
      <c r="J2682" s="191" t="s">
        <v>2498</v>
      </c>
      <c r="K2682" s="191" t="s">
        <v>2519</v>
      </c>
      <c r="L2682" s="17" t="s">
        <v>54</v>
      </c>
      <c r="M2682" s="13" t="s">
        <v>46</v>
      </c>
      <c r="N2682" s="13">
        <v>1</v>
      </c>
      <c r="O2682" s="13"/>
      <c r="P2682" s="39" t="str">
        <f t="shared" si="660"/>
        <v>MAIN UNIT</v>
      </c>
      <c r="Q2682" s="13" t="s">
        <v>55</v>
      </c>
      <c r="R2682" s="13" t="s">
        <v>48</v>
      </c>
      <c r="S2682" s="13" t="s">
        <v>38</v>
      </c>
      <c r="T2682" s="13" t="s">
        <v>324</v>
      </c>
      <c r="U2682" s="13" t="s">
        <v>136</v>
      </c>
      <c r="V2682" s="13" t="s">
        <v>121</v>
      </c>
      <c r="W2682" s="13" t="s">
        <v>50</v>
      </c>
      <c r="X2682" s="192">
        <v>770000</v>
      </c>
      <c r="Y2682" s="196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85">
        <f t="shared" si="663"/>
        <v>89538.053097345124</v>
      </c>
      <c r="AD2682" s="141">
        <v>0.12</v>
      </c>
      <c r="AE2682" s="186">
        <f t="shared" si="664"/>
        <v>1</v>
      </c>
      <c r="AF2682" s="186" t="str">
        <f>IF(AND(COUNTIFS($J$18:J2682,J2682)=1,AE2682=1),1,"")</f>
        <v/>
      </c>
      <c r="AG2682" s="186" t="str">
        <f>IF(C2682="","",IF(AND(COUNTIFS($J$18:J2682,J2682)=1,C2682&lt;&gt;""),1,""))</f>
        <v/>
      </c>
      <c r="AH2682" s="186" t="str">
        <f>IF(G2682="","",IF(AND(COUNTIFS($J$18:J2682,J2682)=1,G2682&lt;&gt;""),1,""))</f>
        <v/>
      </c>
      <c r="AI2682" s="19">
        <f t="shared" si="665"/>
        <v>27590767.192920357</v>
      </c>
      <c r="AJ2682" s="19">
        <f t="shared" si="666"/>
        <v>3241766.9481504429</v>
      </c>
      <c r="AK2682" s="20">
        <f t="shared" si="667"/>
        <v>0.11749462874603439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214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79" t="s">
        <v>2498</v>
      </c>
      <c r="B2683" s="179" t="s">
        <v>2498</v>
      </c>
      <c r="C2683" s="179" t="s">
        <v>2498</v>
      </c>
      <c r="D2683" s="39" t="b">
        <f t="shared" si="658"/>
        <v>0</v>
      </c>
      <c r="E2683" s="179" t="s">
        <v>2498</v>
      </c>
      <c r="F2683" s="179" t="s">
        <v>2498</v>
      </c>
      <c r="G2683" s="179" t="s">
        <v>2498</v>
      </c>
      <c r="H2683" s="191"/>
      <c r="I2683" s="39" t="str">
        <f t="shared" si="659"/>
        <v>TBA</v>
      </c>
      <c r="J2683" s="191" t="s">
        <v>2498</v>
      </c>
      <c r="K2683" s="191" t="s">
        <v>2520</v>
      </c>
      <c r="L2683" s="17" t="s">
        <v>2521</v>
      </c>
      <c r="M2683" s="13" t="s">
        <v>2522</v>
      </c>
      <c r="N2683" s="13">
        <v>1</v>
      </c>
      <c r="O2683" s="13"/>
      <c r="P2683" s="39" t="str">
        <f t="shared" si="660"/>
        <v>MAIN UNIT</v>
      </c>
      <c r="Q2683" s="13" t="s">
        <v>47</v>
      </c>
      <c r="R2683" s="13" t="s">
        <v>1968</v>
      </c>
      <c r="S2683" s="13" t="s">
        <v>38</v>
      </c>
      <c r="T2683" s="13" t="s">
        <v>2080</v>
      </c>
      <c r="U2683" s="13" t="s">
        <v>136</v>
      </c>
      <c r="V2683" s="13" t="s">
        <v>121</v>
      </c>
      <c r="W2683" s="13" t="s">
        <v>50</v>
      </c>
      <c r="X2683" s="192">
        <v>1000000</v>
      </c>
      <c r="Y2683" s="196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85">
        <f t="shared" si="663"/>
        <v>116283.18584070797</v>
      </c>
      <c r="AD2683" s="141">
        <v>0.12</v>
      </c>
      <c r="AE2683" s="186">
        <f t="shared" si="664"/>
        <v>0</v>
      </c>
      <c r="AF2683" s="186" t="str">
        <f>IF(AND(COUNTIFS($J$18:J2683,J2683)=1,AE2683=1),1,"")</f>
        <v/>
      </c>
      <c r="AG2683" s="186" t="str">
        <f>IF(C2683="","",IF(AND(COUNTIFS($J$18:J2683,J2683)=1,C2683&lt;&gt;""),1,""))</f>
        <v/>
      </c>
      <c r="AH2683" s="186" t="str">
        <f>IF(G2683="","",IF(AND(COUNTIFS($J$18:J2683,J2683)=1,G2683&lt;&gt;""),1,""))</f>
        <v/>
      </c>
      <c r="AI2683" s="19">
        <f t="shared" si="665"/>
        <v>27590767.192920357</v>
      </c>
      <c r="AJ2683" s="19">
        <f t="shared" si="666"/>
        <v>3241766.9481504429</v>
      </c>
      <c r="AK2683" s="20">
        <f t="shared" si="667"/>
        <v>0.11749462874603439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214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79" t="s">
        <v>2498</v>
      </c>
      <c r="B2684" s="179" t="s">
        <v>2498</v>
      </c>
      <c r="C2684" s="179" t="s">
        <v>2498</v>
      </c>
      <c r="D2684" s="39" t="b">
        <f t="shared" si="658"/>
        <v>0</v>
      </c>
      <c r="E2684" s="179" t="s">
        <v>2498</v>
      </c>
      <c r="F2684" s="179" t="s">
        <v>2498</v>
      </c>
      <c r="G2684" s="179" t="s">
        <v>2498</v>
      </c>
      <c r="H2684" s="191"/>
      <c r="I2684" s="39" t="str">
        <f t="shared" si="659"/>
        <v>TBA</v>
      </c>
      <c r="J2684" s="191" t="s">
        <v>2498</v>
      </c>
      <c r="K2684" s="191" t="s">
        <v>2523</v>
      </c>
      <c r="L2684" s="17" t="s">
        <v>2524</v>
      </c>
      <c r="M2684" s="13" t="s">
        <v>2522</v>
      </c>
      <c r="N2684" s="13">
        <v>2</v>
      </c>
      <c r="O2684" s="13"/>
      <c r="P2684" s="39" t="str">
        <f t="shared" si="660"/>
        <v>MAIN UNIT</v>
      </c>
      <c r="Q2684" s="13" t="s">
        <v>47</v>
      </c>
      <c r="R2684" s="13" t="s">
        <v>1968</v>
      </c>
      <c r="S2684" s="13" t="s">
        <v>38</v>
      </c>
      <c r="T2684" s="13" t="s">
        <v>911</v>
      </c>
      <c r="U2684" s="13" t="s">
        <v>136</v>
      </c>
      <c r="V2684" s="13" t="s">
        <v>471</v>
      </c>
      <c r="W2684" s="13" t="s">
        <v>50</v>
      </c>
      <c r="X2684" s="192">
        <v>900000</v>
      </c>
      <c r="Y2684" s="196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85">
        <f t="shared" si="663"/>
        <v>209309.73451327434</v>
      </c>
      <c r="AD2684" s="141">
        <v>0.12</v>
      </c>
      <c r="AE2684" s="186">
        <f t="shared" si="664"/>
        <v>0</v>
      </c>
      <c r="AF2684" s="186" t="str">
        <f>IF(AND(COUNTIFS($J$18:J2684,J2684)=1,AE2684=1),1,"")</f>
        <v/>
      </c>
      <c r="AG2684" s="186" t="str">
        <f>IF(C2684="","",IF(AND(COUNTIFS($J$18:J2684,J2684)=1,C2684&lt;&gt;""),1,""))</f>
        <v/>
      </c>
      <c r="AH2684" s="186" t="str">
        <f>IF(G2684="","",IF(AND(COUNTIFS($J$18:J2684,J2684)=1,G2684&lt;&gt;""),1,""))</f>
        <v/>
      </c>
      <c r="AI2684" s="19">
        <f t="shared" si="665"/>
        <v>27590767.192920357</v>
      </c>
      <c r="AJ2684" s="19">
        <f t="shared" si="666"/>
        <v>3241766.9481504429</v>
      </c>
      <c r="AK2684" s="20">
        <f t="shared" si="667"/>
        <v>0.11749462874603439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214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79" t="s">
        <v>2498</v>
      </c>
      <c r="B2685" s="179" t="s">
        <v>2498</v>
      </c>
      <c r="C2685" s="179" t="s">
        <v>2498</v>
      </c>
      <c r="D2685" s="39" t="b">
        <f t="shared" si="658"/>
        <v>0</v>
      </c>
      <c r="E2685" s="179" t="s">
        <v>2498</v>
      </c>
      <c r="F2685" s="179" t="s">
        <v>2498</v>
      </c>
      <c r="G2685" s="179" t="s">
        <v>2498</v>
      </c>
      <c r="H2685" s="191"/>
      <c r="I2685" s="39" t="str">
        <f t="shared" si="659"/>
        <v>TBA</v>
      </c>
      <c r="J2685" s="191" t="s">
        <v>2498</v>
      </c>
      <c r="K2685" s="191" t="s">
        <v>2525</v>
      </c>
      <c r="L2685" s="17" t="s">
        <v>2526</v>
      </c>
      <c r="M2685" s="13" t="s">
        <v>2522</v>
      </c>
      <c r="N2685" s="13">
        <v>1</v>
      </c>
      <c r="O2685" s="13"/>
      <c r="P2685" s="39" t="str">
        <f t="shared" si="660"/>
        <v>MAIN UNIT</v>
      </c>
      <c r="Q2685" s="13" t="s">
        <v>47</v>
      </c>
      <c r="R2685" s="13" t="s">
        <v>1968</v>
      </c>
      <c r="S2685" s="13" t="s">
        <v>38</v>
      </c>
      <c r="T2685" s="13" t="s">
        <v>324</v>
      </c>
      <c r="U2685" s="13" t="s">
        <v>136</v>
      </c>
      <c r="V2685" s="13" t="s">
        <v>121</v>
      </c>
      <c r="W2685" s="13" t="s">
        <v>50</v>
      </c>
      <c r="X2685" s="192">
        <v>310000</v>
      </c>
      <c r="Y2685" s="196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85">
        <f t="shared" si="663"/>
        <v>36047.787610619474</v>
      </c>
      <c r="AD2685" s="141">
        <v>0.12</v>
      </c>
      <c r="AE2685" s="186">
        <f t="shared" si="664"/>
        <v>0</v>
      </c>
      <c r="AF2685" s="186" t="str">
        <f>IF(AND(COUNTIFS($J$18:J2685,J2685)=1,AE2685=1),1,"")</f>
        <v/>
      </c>
      <c r="AG2685" s="186" t="str">
        <f>IF(C2685="","",IF(AND(COUNTIFS($J$18:J2685,J2685)=1,C2685&lt;&gt;""),1,""))</f>
        <v/>
      </c>
      <c r="AH2685" s="186" t="str">
        <f>IF(G2685="","",IF(AND(COUNTIFS($J$18:J2685,J2685)=1,G2685&lt;&gt;""),1,""))</f>
        <v/>
      </c>
      <c r="AI2685" s="19">
        <f t="shared" si="665"/>
        <v>27590767.192920357</v>
      </c>
      <c r="AJ2685" s="19">
        <f t="shared" si="666"/>
        <v>3241766.9481504429</v>
      </c>
      <c r="AK2685" s="20">
        <f t="shared" si="667"/>
        <v>0.11749462874603439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214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42</v>
      </c>
      <c r="B2686" s="179">
        <v>2023</v>
      </c>
      <c r="C2686" s="179">
        <v>11</v>
      </c>
      <c r="D2686" s="39" t="str">
        <f t="shared" si="658"/>
        <v>Q3</v>
      </c>
      <c r="E2686" s="13" t="s">
        <v>42</v>
      </c>
      <c r="F2686" s="179">
        <v>2024</v>
      </c>
      <c r="G2686" s="179">
        <v>1</v>
      </c>
      <c r="H2686" s="191"/>
      <c r="I2686" s="39" t="str">
        <f t="shared" si="659"/>
        <v>Q4</v>
      </c>
      <c r="J2686" s="191" t="s">
        <v>3009</v>
      </c>
      <c r="K2686" s="191" t="s">
        <v>3010</v>
      </c>
      <c r="L2686" s="17" t="s">
        <v>54</v>
      </c>
      <c r="M2686" s="13" t="s">
        <v>46</v>
      </c>
      <c r="N2686" s="13">
        <v>1</v>
      </c>
      <c r="O2686" s="13"/>
      <c r="P2686" s="39" t="str">
        <f t="shared" si="660"/>
        <v>MAIN UNIT</v>
      </c>
      <c r="Q2686" s="13" t="s">
        <v>47</v>
      </c>
      <c r="R2686" s="13" t="s">
        <v>48</v>
      </c>
      <c r="S2686" s="13" t="s">
        <v>36</v>
      </c>
      <c r="T2686" s="13" t="s">
        <v>64</v>
      </c>
      <c r="U2686" s="13" t="s">
        <v>2867</v>
      </c>
      <c r="V2686" s="13" t="s">
        <v>98</v>
      </c>
      <c r="W2686" s="13" t="s">
        <v>95</v>
      </c>
      <c r="X2686" s="192">
        <v>8500000</v>
      </c>
      <c r="Y2686" s="196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85">
        <f t="shared" si="663"/>
        <v>65178.509999999995</v>
      </c>
      <c r="AD2686" s="141">
        <v>0.13619999999999999</v>
      </c>
      <c r="AE2686" s="186">
        <f t="shared" si="664"/>
        <v>0</v>
      </c>
      <c r="AF2686" s="186" t="str">
        <f>IF(AND(COUNTIFS($J$18:J2686,J2686)=1,AE2686=1),1,"")</f>
        <v/>
      </c>
      <c r="AG2686" s="186" t="str">
        <f>IF(C2686="","",IF(AND(COUNTIFS($J$18:J2686,J2686)=1,C2686&lt;&gt;""),1,""))</f>
        <v/>
      </c>
      <c r="AH2686" s="186" t="str">
        <f>IF(G2686="","",IF(AND(COUNTIFS($J$18:J2686,J2686)=1,G2686&lt;&gt;""),1,""))</f>
        <v/>
      </c>
      <c r="AI2686" s="19">
        <f t="shared" si="665"/>
        <v>21594188.700884957</v>
      </c>
      <c r="AJ2686" s="19">
        <f t="shared" si="666"/>
        <v>2559339.3921844242</v>
      </c>
      <c r="AK2686" s="20">
        <f t="shared" si="667"/>
        <v>0.11851982158883048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214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42</v>
      </c>
      <c r="B2687" s="179">
        <v>2023</v>
      </c>
      <c r="C2687" s="179">
        <v>10</v>
      </c>
      <c r="D2687" s="39" t="str">
        <f t="shared" si="658"/>
        <v>Q3</v>
      </c>
      <c r="E2687" s="13" t="s">
        <v>42</v>
      </c>
      <c r="F2687" s="179">
        <v>2023</v>
      </c>
      <c r="G2687" s="179">
        <v>11</v>
      </c>
      <c r="H2687" s="191"/>
      <c r="I2687" s="39" t="str">
        <f t="shared" si="659"/>
        <v>Q3</v>
      </c>
      <c r="J2687" s="191" t="s">
        <v>2510</v>
      </c>
      <c r="K2687" s="191" t="s">
        <v>2511</v>
      </c>
      <c r="L2687" s="17" t="s">
        <v>54</v>
      </c>
      <c r="M2687" s="13" t="s">
        <v>46</v>
      </c>
      <c r="N2687" s="13">
        <v>1</v>
      </c>
      <c r="O2687" s="13"/>
      <c r="P2687" s="39" t="str">
        <f t="shared" si="660"/>
        <v>MAIN UNIT</v>
      </c>
      <c r="Q2687" s="13" t="s">
        <v>55</v>
      </c>
      <c r="R2687" s="13" t="s">
        <v>48</v>
      </c>
      <c r="S2687" s="13" t="s">
        <v>39</v>
      </c>
      <c r="T2687" s="13" t="s">
        <v>1572</v>
      </c>
      <c r="U2687" s="13" t="s">
        <v>162</v>
      </c>
      <c r="V2687" s="13" t="s">
        <v>163</v>
      </c>
      <c r="W2687" s="13" t="s">
        <v>50</v>
      </c>
      <c r="X2687" s="192">
        <v>525000</v>
      </c>
      <c r="Y2687" s="196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85">
        <f t="shared" si="663"/>
        <v>51253.473451327438</v>
      </c>
      <c r="AD2687" s="141">
        <v>0.1031</v>
      </c>
      <c r="AE2687" s="186">
        <f t="shared" si="664"/>
        <v>1</v>
      </c>
      <c r="AF2687" s="186" t="str">
        <f>IF(AND(COUNTIFS($J$18:J2687,J2687)=1,AE2687=1),1,"")</f>
        <v/>
      </c>
      <c r="AG2687" s="186" t="str">
        <f>IF(C2687="","",IF(AND(COUNTIFS($J$18:J2687,J2687)=1,C2687&lt;&gt;""),1,""))</f>
        <v/>
      </c>
      <c r="AH2687" s="186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214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42</v>
      </c>
      <c r="B2688" s="179">
        <v>2023</v>
      </c>
      <c r="C2688" s="179">
        <v>7</v>
      </c>
      <c r="D2688" s="39" t="str">
        <f t="shared" si="658"/>
        <v>Q2</v>
      </c>
      <c r="E2688" s="13" t="s">
        <v>170</v>
      </c>
      <c r="F2688" s="13" t="s">
        <v>170</v>
      </c>
      <c r="G2688" s="179" t="s">
        <v>170</v>
      </c>
      <c r="H2688" s="191"/>
      <c r="I2688" s="39" t="str">
        <f t="shared" si="659"/>
        <v>Cancel</v>
      </c>
      <c r="J2688" s="191" t="s">
        <v>2529</v>
      </c>
      <c r="K2688" s="191" t="s">
        <v>1882</v>
      </c>
      <c r="L2688" s="17" t="s">
        <v>78</v>
      </c>
      <c r="M2688" s="13" t="s">
        <v>46</v>
      </c>
      <c r="N2688" s="13">
        <v>1</v>
      </c>
      <c r="O2688" s="13"/>
      <c r="P2688" s="39" t="str">
        <f t="shared" si="660"/>
        <v>MAIN UNIT</v>
      </c>
      <c r="Q2688" s="13" t="s">
        <v>47</v>
      </c>
      <c r="R2688" s="13" t="s">
        <v>48</v>
      </c>
      <c r="S2688" s="13" t="s">
        <v>36</v>
      </c>
      <c r="T2688" s="13" t="s">
        <v>64</v>
      </c>
      <c r="U2688" s="13" t="s">
        <v>65</v>
      </c>
      <c r="V2688" s="13" t="s">
        <v>1321</v>
      </c>
      <c r="W2688" s="13" t="s">
        <v>95</v>
      </c>
      <c r="X2688" s="192">
        <v>15000000</v>
      </c>
      <c r="Y2688" s="196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85">
        <f t="shared" si="663"/>
        <v>123193.79999999999</v>
      </c>
      <c r="AD2688" s="141">
        <v>0.15379999999999999</v>
      </c>
      <c r="AE2688" s="186">
        <f t="shared" si="664"/>
        <v>0</v>
      </c>
      <c r="AF2688" s="186" t="str">
        <f>IF(AND(COUNTIFS($J$18:J2688,J2688)=1,AE2688=1),1,"")</f>
        <v/>
      </c>
      <c r="AG2688" s="186">
        <f>IF(C2688="","",IF(AND(COUNTIFS($J$18:J2688,J2688)=1,C2688&lt;&gt;""),1,""))</f>
        <v>1</v>
      </c>
      <c r="AH2688" s="186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214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42</v>
      </c>
      <c r="B2689" s="179">
        <v>2023</v>
      </c>
      <c r="C2689" s="179">
        <v>11</v>
      </c>
      <c r="D2689" s="39" t="str">
        <f t="shared" si="658"/>
        <v>Q3</v>
      </c>
      <c r="E2689" s="13" t="s">
        <v>42</v>
      </c>
      <c r="F2689" s="179">
        <v>2024</v>
      </c>
      <c r="G2689" s="179">
        <v>1</v>
      </c>
      <c r="H2689" s="191"/>
      <c r="I2689" s="39" t="str">
        <f t="shared" si="659"/>
        <v>Q4</v>
      </c>
      <c r="J2689" s="191" t="s">
        <v>3009</v>
      </c>
      <c r="K2689" s="191" t="s">
        <v>3010</v>
      </c>
      <c r="L2689" s="17" t="s">
        <v>54</v>
      </c>
      <c r="M2689" s="13" t="s">
        <v>46</v>
      </c>
      <c r="N2689" s="13">
        <v>1</v>
      </c>
      <c r="O2689" s="13"/>
      <c r="P2689" s="39" t="str">
        <f t="shared" si="660"/>
        <v>MAIN UNIT</v>
      </c>
      <c r="Q2689" s="13" t="s">
        <v>47</v>
      </c>
      <c r="R2689" s="13" t="s">
        <v>48</v>
      </c>
      <c r="S2689" s="13" t="s">
        <v>36</v>
      </c>
      <c r="T2689" s="13" t="s">
        <v>64</v>
      </c>
      <c r="U2689" s="13" t="s">
        <v>2867</v>
      </c>
      <c r="V2689" s="13" t="s">
        <v>98</v>
      </c>
      <c r="W2689" s="13" t="s">
        <v>95</v>
      </c>
      <c r="X2689" s="192">
        <v>8500000</v>
      </c>
      <c r="Y2689" s="196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85">
        <f t="shared" si="663"/>
        <v>65178.509999999995</v>
      </c>
      <c r="AD2689" s="141">
        <v>0.13619999999999999</v>
      </c>
      <c r="AE2689" s="186">
        <f t="shared" si="664"/>
        <v>0</v>
      </c>
      <c r="AF2689" s="186" t="str">
        <f>IF(AND(COUNTIFS($J$18:J2689,J2689)=1,AE2689=1),1,"")</f>
        <v/>
      </c>
      <c r="AG2689" s="186" t="str">
        <f>IF(C2689="","",IF(AND(COUNTIFS($J$18:J2689,J2689)=1,C2689&lt;&gt;""),1,""))</f>
        <v/>
      </c>
      <c r="AH2689" s="186" t="str">
        <f>IF(G2689="","",IF(AND(COUNTIFS($J$18:J2689,J2689)=1,G2689&lt;&gt;""),1,""))</f>
        <v/>
      </c>
      <c r="AI2689" s="19">
        <f t="shared" si="665"/>
        <v>21594188.700884957</v>
      </c>
      <c r="AJ2689" s="19">
        <f t="shared" si="666"/>
        <v>2559339.3921844242</v>
      </c>
      <c r="AK2689" s="20">
        <f t="shared" si="667"/>
        <v>0.11851982158883048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214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42</v>
      </c>
      <c r="B2690" s="179">
        <v>2023</v>
      </c>
      <c r="C2690" s="179">
        <v>9</v>
      </c>
      <c r="D2690" s="39" t="str">
        <f t="shared" si="658"/>
        <v>Q2</v>
      </c>
      <c r="E2690" s="13" t="s">
        <v>42</v>
      </c>
      <c r="F2690" s="179">
        <v>2023</v>
      </c>
      <c r="G2690" s="179">
        <v>10</v>
      </c>
      <c r="H2690" s="191"/>
      <c r="I2690" s="39" t="str">
        <f t="shared" si="659"/>
        <v>Q3</v>
      </c>
      <c r="J2690" s="191" t="s">
        <v>2533</v>
      </c>
      <c r="K2690" s="191" t="s">
        <v>2381</v>
      </c>
      <c r="L2690" s="17" t="s">
        <v>78</v>
      </c>
      <c r="M2690" s="13" t="s">
        <v>46</v>
      </c>
      <c r="N2690" s="13">
        <v>1</v>
      </c>
      <c r="O2690" s="13"/>
      <c r="P2690" s="39" t="str">
        <f t="shared" si="660"/>
        <v>MAIN UNIT</v>
      </c>
      <c r="Q2690" s="13" t="s">
        <v>47</v>
      </c>
      <c r="R2690" s="13" t="s">
        <v>48</v>
      </c>
      <c r="S2690" s="13" t="s">
        <v>36</v>
      </c>
      <c r="T2690" s="13" t="s">
        <v>107</v>
      </c>
      <c r="U2690" s="13" t="s">
        <v>2282</v>
      </c>
      <c r="V2690" s="13" t="s">
        <v>2382</v>
      </c>
      <c r="W2690" s="13" t="s">
        <v>95</v>
      </c>
      <c r="X2690" s="192">
        <v>12500000</v>
      </c>
      <c r="Y2690" s="196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85">
        <f t="shared" si="663"/>
        <v>102060.75</v>
      </c>
      <c r="AD2690" s="141">
        <v>0.15290000000000001</v>
      </c>
      <c r="AE2690" s="186">
        <f t="shared" si="664"/>
        <v>0</v>
      </c>
      <c r="AF2690" s="186" t="str">
        <f>IF(AND(COUNTIFS($J$18:J2690,J2690)=1,AE2690=1),1,"")</f>
        <v/>
      </c>
      <c r="AG2690" s="186">
        <f>IF(C2690="","",IF(AND(COUNTIFS($J$18:J2690,J2690)=1,C2690&lt;&gt;""),1,""))</f>
        <v>1</v>
      </c>
      <c r="AH2690" s="186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214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42</v>
      </c>
      <c r="B2691" s="179">
        <v>2023</v>
      </c>
      <c r="C2691" s="179">
        <v>9</v>
      </c>
      <c r="D2691" s="39" t="str">
        <f t="shared" si="658"/>
        <v>Q2</v>
      </c>
      <c r="E2691" s="179" t="s">
        <v>170</v>
      </c>
      <c r="F2691" s="179" t="s">
        <v>170</v>
      </c>
      <c r="G2691" s="179" t="s">
        <v>170</v>
      </c>
      <c r="H2691" s="191"/>
      <c r="I2691" s="39" t="str">
        <f t="shared" si="659"/>
        <v>Cancel</v>
      </c>
      <c r="J2691" s="191" t="s">
        <v>2534</v>
      </c>
      <c r="K2691" s="191" t="s">
        <v>2381</v>
      </c>
      <c r="L2691" s="17" t="s">
        <v>78</v>
      </c>
      <c r="M2691" s="13" t="s">
        <v>46</v>
      </c>
      <c r="N2691" s="13">
        <v>1</v>
      </c>
      <c r="O2691" s="13"/>
      <c r="P2691" s="39" t="str">
        <f t="shared" si="660"/>
        <v>MAIN UNIT</v>
      </c>
      <c r="Q2691" s="13" t="s">
        <v>47</v>
      </c>
      <c r="R2691" s="13" t="s">
        <v>48</v>
      </c>
      <c r="S2691" s="13" t="s">
        <v>36</v>
      </c>
      <c r="T2691" s="13" t="s">
        <v>107</v>
      </c>
      <c r="U2691" s="13" t="s">
        <v>2282</v>
      </c>
      <c r="V2691" s="13" t="s">
        <v>2382</v>
      </c>
      <c r="W2691" s="13" t="s">
        <v>95</v>
      </c>
      <c r="X2691" s="192">
        <v>12450000</v>
      </c>
      <c r="Y2691" s="196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85">
        <f t="shared" si="663"/>
        <v>82020.599999999991</v>
      </c>
      <c r="AD2691" s="141">
        <v>0.12</v>
      </c>
      <c r="AE2691" s="186">
        <f t="shared" si="664"/>
        <v>0</v>
      </c>
      <c r="AF2691" s="186" t="str">
        <f>IF(AND(COUNTIFS($J$18:J2691,J2691)=1,AE2691=1),1,"")</f>
        <v/>
      </c>
      <c r="AG2691" s="186">
        <f>IF(C2691="","",IF(AND(COUNTIFS($J$18:J2691,J2691)=1,C2691&lt;&gt;""),1,""))</f>
        <v>1</v>
      </c>
      <c r="AH2691" s="186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214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42</v>
      </c>
      <c r="B2692" s="179">
        <v>2023</v>
      </c>
      <c r="C2692" s="179">
        <v>9</v>
      </c>
      <c r="D2692" s="39" t="str">
        <f t="shared" si="658"/>
        <v>Q2</v>
      </c>
      <c r="E2692" s="13" t="s">
        <v>42</v>
      </c>
      <c r="F2692" s="179">
        <v>2023</v>
      </c>
      <c r="G2692" s="179">
        <v>10</v>
      </c>
      <c r="H2692" s="191"/>
      <c r="I2692" s="39" t="str">
        <f t="shared" si="659"/>
        <v>Q3</v>
      </c>
      <c r="J2692" s="191" t="s">
        <v>2533</v>
      </c>
      <c r="K2692" s="191" t="s">
        <v>2381</v>
      </c>
      <c r="L2692" s="17" t="s">
        <v>54</v>
      </c>
      <c r="M2692" s="13" t="s">
        <v>46</v>
      </c>
      <c r="N2692" s="13">
        <v>1</v>
      </c>
      <c r="O2692" s="13"/>
      <c r="P2692" s="39" t="str">
        <f t="shared" si="660"/>
        <v>MAIN UNIT</v>
      </c>
      <c r="Q2692" s="13" t="s">
        <v>47</v>
      </c>
      <c r="R2692" s="13" t="s">
        <v>48</v>
      </c>
      <c r="S2692" s="13" t="s">
        <v>36</v>
      </c>
      <c r="T2692" s="13" t="s">
        <v>107</v>
      </c>
      <c r="U2692" s="13" t="s">
        <v>2282</v>
      </c>
      <c r="V2692" s="13" t="s">
        <v>2382</v>
      </c>
      <c r="W2692" s="13" t="s">
        <v>95</v>
      </c>
      <c r="X2692" s="192">
        <v>8170000</v>
      </c>
      <c r="Y2692" s="196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85">
        <f t="shared" si="663"/>
        <v>66706.906199999998</v>
      </c>
      <c r="AD2692" s="141">
        <v>0.15290000000000001</v>
      </c>
      <c r="AE2692" s="186">
        <f t="shared" si="664"/>
        <v>0</v>
      </c>
      <c r="AF2692" s="186" t="str">
        <f>IF(AND(COUNTIFS($J$18:J2692,J2692)=1,AE2692=1),1,"")</f>
        <v/>
      </c>
      <c r="AG2692" s="186" t="str">
        <f>IF(C2692="","",IF(AND(COUNTIFS($J$18:J2692,J2692)=1,C2692&lt;&gt;""),1,""))</f>
        <v/>
      </c>
      <c r="AH2692" s="186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214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42</v>
      </c>
      <c r="B2693" s="179">
        <v>2023</v>
      </c>
      <c r="C2693" s="179">
        <v>9</v>
      </c>
      <c r="D2693" s="39" t="str">
        <f t="shared" si="658"/>
        <v>Q2</v>
      </c>
      <c r="E2693" s="13" t="s">
        <v>42</v>
      </c>
      <c r="F2693" s="179">
        <v>2023</v>
      </c>
      <c r="G2693" s="179">
        <v>10</v>
      </c>
      <c r="H2693" s="191"/>
      <c r="I2693" s="39" t="str">
        <f t="shared" si="659"/>
        <v>Q3</v>
      </c>
      <c r="J2693" s="191" t="s">
        <v>2535</v>
      </c>
      <c r="K2693" s="191" t="s">
        <v>2536</v>
      </c>
      <c r="L2693" s="17" t="s">
        <v>78</v>
      </c>
      <c r="M2693" s="13" t="s">
        <v>46</v>
      </c>
      <c r="N2693" s="13">
        <v>1</v>
      </c>
      <c r="O2693" s="13"/>
      <c r="P2693" s="39" t="str">
        <f t="shared" si="660"/>
        <v>MAIN UNIT</v>
      </c>
      <c r="Q2693" s="13" t="s">
        <v>47</v>
      </c>
      <c r="R2693" s="13" t="s">
        <v>48</v>
      </c>
      <c r="S2693" s="13" t="s">
        <v>36</v>
      </c>
      <c r="T2693" s="13" t="s">
        <v>64</v>
      </c>
      <c r="U2693" s="13" t="s">
        <v>65</v>
      </c>
      <c r="V2693" s="13" t="s">
        <v>113</v>
      </c>
      <c r="W2693" s="13" t="s">
        <v>95</v>
      </c>
      <c r="X2693" s="192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85">
        <f t="shared" si="663"/>
        <v>108156.36</v>
      </c>
      <c r="AD2693" s="141">
        <v>0.15579999999999999</v>
      </c>
      <c r="AE2693" s="186">
        <f t="shared" si="664"/>
        <v>0</v>
      </c>
      <c r="AF2693" s="186" t="str">
        <f>IF(AND(COUNTIFS($J$18:J2693,J2693)=1,AE2693=1),1,"")</f>
        <v/>
      </c>
      <c r="AG2693" s="186">
        <f>IF(C2693="","",IF(AND(COUNTIFS($J$18:J2693,J2693)=1,C2693&lt;&gt;""),1,""))</f>
        <v>1</v>
      </c>
      <c r="AH2693" s="186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214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42</v>
      </c>
      <c r="B2694" s="179">
        <v>2023</v>
      </c>
      <c r="C2694" s="179">
        <v>9</v>
      </c>
      <c r="D2694" s="39" t="str">
        <f t="shared" si="658"/>
        <v>Q2</v>
      </c>
      <c r="E2694" s="179" t="s">
        <v>170</v>
      </c>
      <c r="F2694" s="179" t="s">
        <v>170</v>
      </c>
      <c r="G2694" s="179" t="s">
        <v>170</v>
      </c>
      <c r="H2694" s="191"/>
      <c r="I2694" s="39" t="str">
        <f t="shared" si="659"/>
        <v>Cancel</v>
      </c>
      <c r="J2694" s="191" t="s">
        <v>2534</v>
      </c>
      <c r="K2694" s="191" t="s">
        <v>2381</v>
      </c>
      <c r="L2694" s="17" t="s">
        <v>54</v>
      </c>
      <c r="M2694" s="13" t="s">
        <v>46</v>
      </c>
      <c r="N2694" s="13">
        <v>1</v>
      </c>
      <c r="O2694" s="13"/>
      <c r="P2694" s="39" t="str">
        <f t="shared" si="660"/>
        <v>MAIN UNIT</v>
      </c>
      <c r="Q2694" s="13" t="s">
        <v>47</v>
      </c>
      <c r="R2694" s="13" t="s">
        <v>48</v>
      </c>
      <c r="S2694" s="13" t="s">
        <v>36</v>
      </c>
      <c r="T2694" s="13" t="s">
        <v>107</v>
      </c>
      <c r="U2694" s="13" t="s">
        <v>2282</v>
      </c>
      <c r="V2694" s="13" t="s">
        <v>2382</v>
      </c>
      <c r="W2694" s="13" t="s">
        <v>95</v>
      </c>
      <c r="X2694" s="192">
        <v>7800000</v>
      </c>
      <c r="Y2694" s="196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85">
        <f t="shared" si="663"/>
        <v>51386.400000000001</v>
      </c>
      <c r="AD2694" s="141">
        <v>0.12</v>
      </c>
      <c r="AE2694" s="186">
        <f t="shared" si="664"/>
        <v>0</v>
      </c>
      <c r="AF2694" s="186" t="str">
        <f>IF(AND(COUNTIFS($J$18:J2694,J2694)=1,AE2694=1),1,"")</f>
        <v/>
      </c>
      <c r="AG2694" s="186" t="str">
        <f>IF(C2694="","",IF(AND(COUNTIFS($J$18:J2694,J2694)=1,C2694&lt;&gt;""),1,""))</f>
        <v/>
      </c>
      <c r="AH2694" s="186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214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42</v>
      </c>
      <c r="B2695" s="179">
        <v>2023</v>
      </c>
      <c r="C2695" s="179">
        <v>10</v>
      </c>
      <c r="D2695" s="39" t="str">
        <f t="shared" si="658"/>
        <v>Q3</v>
      </c>
      <c r="E2695" s="13" t="s">
        <v>42</v>
      </c>
      <c r="F2695" s="179">
        <v>2023</v>
      </c>
      <c r="G2695" s="179">
        <v>10</v>
      </c>
      <c r="H2695" s="191"/>
      <c r="I2695" s="39" t="str">
        <f t="shared" si="659"/>
        <v>Q3</v>
      </c>
      <c r="J2695" s="191" t="s">
        <v>2537</v>
      </c>
      <c r="K2695" s="191" t="s">
        <v>1643</v>
      </c>
      <c r="L2695" s="17" t="s">
        <v>78</v>
      </c>
      <c r="M2695" s="13" t="s">
        <v>46</v>
      </c>
      <c r="N2695" s="13">
        <v>1</v>
      </c>
      <c r="O2695" s="13"/>
      <c r="P2695" s="39" t="str">
        <f t="shared" si="660"/>
        <v>MAIN UNIT</v>
      </c>
      <c r="Q2695" s="13" t="s">
        <v>47</v>
      </c>
      <c r="R2695" s="13" t="s">
        <v>48</v>
      </c>
      <c r="S2695" s="13" t="s">
        <v>36</v>
      </c>
      <c r="T2695" s="13" t="s">
        <v>64</v>
      </c>
      <c r="U2695" s="13" t="s">
        <v>1681</v>
      </c>
      <c r="V2695" s="13" t="s">
        <v>1321</v>
      </c>
      <c r="W2695" s="13" t="s">
        <v>95</v>
      </c>
      <c r="X2695" s="192">
        <v>15000000</v>
      </c>
      <c r="Y2695" s="196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85">
        <f t="shared" si="663"/>
        <v>92034.900000000009</v>
      </c>
      <c r="AD2695" s="141">
        <v>0.1149</v>
      </c>
      <c r="AE2695" s="186">
        <f t="shared" si="664"/>
        <v>0</v>
      </c>
      <c r="AF2695" s="186" t="str">
        <f>IF(AND(COUNTIFS($J$18:J2695,J2695)=1,AE2695=1),1,"")</f>
        <v/>
      </c>
      <c r="AG2695" s="186">
        <f>IF(C2695="","",IF(AND(COUNTIFS($J$18:J2695,J2695)=1,C2695&lt;&gt;""),1,""))</f>
        <v>1</v>
      </c>
      <c r="AH2695" s="186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214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42</v>
      </c>
      <c r="B2696" s="179">
        <v>2023</v>
      </c>
      <c r="C2696" s="179">
        <v>7</v>
      </c>
      <c r="D2696" s="39" t="str">
        <f t="shared" si="658"/>
        <v>Q2</v>
      </c>
      <c r="E2696" s="13" t="s">
        <v>170</v>
      </c>
      <c r="F2696" s="13" t="s">
        <v>170</v>
      </c>
      <c r="G2696" s="179" t="s">
        <v>170</v>
      </c>
      <c r="H2696" s="191"/>
      <c r="I2696" s="39" t="str">
        <f t="shared" si="659"/>
        <v>Cancel</v>
      </c>
      <c r="J2696" s="191" t="s">
        <v>2529</v>
      </c>
      <c r="K2696" s="191" t="s">
        <v>1882</v>
      </c>
      <c r="L2696" s="17" t="s">
        <v>78</v>
      </c>
      <c r="M2696" s="13" t="s">
        <v>46</v>
      </c>
      <c r="N2696" s="13">
        <v>1</v>
      </c>
      <c r="O2696" s="13"/>
      <c r="P2696" s="39" t="str">
        <f t="shared" si="660"/>
        <v>MAIN UNIT</v>
      </c>
      <c r="Q2696" s="13" t="s">
        <v>47</v>
      </c>
      <c r="R2696" s="13" t="s">
        <v>48</v>
      </c>
      <c r="S2696" s="13" t="s">
        <v>36</v>
      </c>
      <c r="T2696" s="13" t="s">
        <v>64</v>
      </c>
      <c r="U2696" s="13" t="s">
        <v>65</v>
      </c>
      <c r="V2696" s="13" t="s">
        <v>1321</v>
      </c>
      <c r="W2696" s="13" t="s">
        <v>95</v>
      </c>
      <c r="X2696" s="192">
        <v>15000000</v>
      </c>
      <c r="Y2696" s="196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85">
        <f t="shared" si="663"/>
        <v>123193.79999999999</v>
      </c>
      <c r="AD2696" s="141">
        <v>0.15379999999999999</v>
      </c>
      <c r="AE2696" s="186">
        <f t="shared" si="664"/>
        <v>0</v>
      </c>
      <c r="AF2696" s="186" t="str">
        <f>IF(AND(COUNTIFS($J$18:J2696,J2696)=1,AE2696=1),1,"")</f>
        <v/>
      </c>
      <c r="AG2696" s="186" t="str">
        <f>IF(C2696="","",IF(AND(COUNTIFS($J$18:J2696,J2696)=1,C2696&lt;&gt;""),1,""))</f>
        <v/>
      </c>
      <c r="AH2696" s="186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214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42</v>
      </c>
      <c r="B2697" s="179">
        <v>2023</v>
      </c>
      <c r="C2697" s="179">
        <v>7</v>
      </c>
      <c r="D2697" s="39" t="str">
        <f t="shared" si="658"/>
        <v>Q2</v>
      </c>
      <c r="E2697" s="13" t="s">
        <v>42</v>
      </c>
      <c r="F2697" s="179">
        <v>2023</v>
      </c>
      <c r="G2697" s="179">
        <v>11</v>
      </c>
      <c r="H2697" s="191"/>
      <c r="I2697" s="39" t="str">
        <f t="shared" si="659"/>
        <v>Q3</v>
      </c>
      <c r="J2697" s="191" t="s">
        <v>2538</v>
      </c>
      <c r="K2697" s="191" t="s">
        <v>1882</v>
      </c>
      <c r="L2697" s="17" t="s">
        <v>78</v>
      </c>
      <c r="M2697" s="13" t="s">
        <v>46</v>
      </c>
      <c r="N2697" s="13">
        <v>1</v>
      </c>
      <c r="O2697" s="13"/>
      <c r="P2697" s="39" t="str">
        <f t="shared" si="660"/>
        <v>MAIN UNIT</v>
      </c>
      <c r="Q2697" s="13" t="s">
        <v>47</v>
      </c>
      <c r="R2697" s="13" t="s">
        <v>48</v>
      </c>
      <c r="S2697" s="13" t="s">
        <v>36</v>
      </c>
      <c r="T2697" s="13" t="s">
        <v>64</v>
      </c>
      <c r="U2697" s="13" t="s">
        <v>65</v>
      </c>
      <c r="V2697" s="13" t="s">
        <v>1321</v>
      </c>
      <c r="W2697" s="13" t="s">
        <v>95</v>
      </c>
      <c r="X2697" s="192">
        <v>15000000</v>
      </c>
      <c r="Y2697" s="196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85">
        <f t="shared" si="663"/>
        <v>96120</v>
      </c>
      <c r="AD2697" s="141">
        <v>0.12</v>
      </c>
      <c r="AE2697" s="186">
        <f t="shared" si="664"/>
        <v>0</v>
      </c>
      <c r="AF2697" s="186" t="str">
        <f>IF(AND(COUNTIFS($J$18:J2697,J2697)=1,AE2697=1),1,"")</f>
        <v/>
      </c>
      <c r="AG2697" s="186">
        <f>IF(C2697="","",IF(AND(COUNTIFS($J$18:J2697,J2697)=1,C2697&lt;&gt;""),1,""))</f>
        <v>1</v>
      </c>
      <c r="AH2697" s="186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214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41</v>
      </c>
      <c r="B2698" s="179">
        <v>2023</v>
      </c>
      <c r="C2698" s="179">
        <v>2</v>
      </c>
      <c r="D2698" s="39" t="str">
        <f t="shared" si="658"/>
        <v>Q4</v>
      </c>
      <c r="E2698" s="179" t="s">
        <v>42</v>
      </c>
      <c r="F2698" s="179">
        <v>2023</v>
      </c>
      <c r="G2698" s="179">
        <v>11</v>
      </c>
      <c r="H2698" s="191"/>
      <c r="I2698" s="39" t="str">
        <f t="shared" si="659"/>
        <v>Q3</v>
      </c>
      <c r="J2698" s="191" t="s">
        <v>2539</v>
      </c>
      <c r="K2698" s="191" t="s">
        <v>1887</v>
      </c>
      <c r="L2698" s="17" t="s">
        <v>2540</v>
      </c>
      <c r="M2698" s="13" t="s">
        <v>46</v>
      </c>
      <c r="N2698" s="13">
        <v>1</v>
      </c>
      <c r="O2698" s="13"/>
      <c r="P2698" s="39" t="str">
        <f t="shared" si="660"/>
        <v>MAIN UNIT</v>
      </c>
      <c r="Q2698" s="13" t="s">
        <v>47</v>
      </c>
      <c r="R2698" s="13" t="s">
        <v>1968</v>
      </c>
      <c r="S2698" s="13" t="s">
        <v>36</v>
      </c>
      <c r="T2698" s="13" t="s">
        <v>64</v>
      </c>
      <c r="U2698" s="13" t="s">
        <v>65</v>
      </c>
      <c r="V2698" s="13" t="s">
        <v>108</v>
      </c>
      <c r="W2698" s="13" t="s">
        <v>95</v>
      </c>
      <c r="X2698" s="192">
        <v>10600000</v>
      </c>
      <c r="Y2698" s="196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85">
        <f t="shared" si="663"/>
        <v>111629.236</v>
      </c>
      <c r="AD2698" s="145">
        <v>0.1943</v>
      </c>
      <c r="AE2698" s="186">
        <f t="shared" si="664"/>
        <v>0</v>
      </c>
      <c r="AF2698" s="186" t="str">
        <f>IF(AND(COUNTIFS($J$18:J2698,J2698)=1,AE2698=1),1,"")</f>
        <v/>
      </c>
      <c r="AG2698" s="186">
        <f>IF(C2698="","",IF(AND(COUNTIFS($J$18:J2698,J2698)=1,C2698&lt;&gt;""),1,""))</f>
        <v>1</v>
      </c>
      <c r="AH2698" s="186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214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42</v>
      </c>
      <c r="B2699" s="179">
        <v>2023</v>
      </c>
      <c r="C2699" s="179">
        <v>8</v>
      </c>
      <c r="D2699" s="39" t="str">
        <f t="shared" si="658"/>
        <v>Q2</v>
      </c>
      <c r="E2699" s="13" t="s">
        <v>170</v>
      </c>
      <c r="F2699" s="13" t="s">
        <v>170</v>
      </c>
      <c r="G2699" s="179" t="s">
        <v>170</v>
      </c>
      <c r="H2699" s="191"/>
      <c r="I2699" s="39" t="str">
        <f t="shared" si="659"/>
        <v>Cancel</v>
      </c>
      <c r="J2699" s="191" t="s">
        <v>2541</v>
      </c>
      <c r="K2699" s="191" t="s">
        <v>1884</v>
      </c>
      <c r="L2699" s="17" t="s">
        <v>78</v>
      </c>
      <c r="M2699" s="13" t="s">
        <v>46</v>
      </c>
      <c r="N2699" s="13">
        <v>1</v>
      </c>
      <c r="O2699" s="13"/>
      <c r="P2699" s="39" t="str">
        <f t="shared" si="660"/>
        <v>MAIN UNIT</v>
      </c>
      <c r="Q2699" s="13" t="s">
        <v>47</v>
      </c>
      <c r="R2699" s="13" t="s">
        <v>48</v>
      </c>
      <c r="S2699" s="13" t="s">
        <v>36</v>
      </c>
      <c r="T2699" s="13" t="s">
        <v>64</v>
      </c>
      <c r="U2699" s="13" t="s">
        <v>1885</v>
      </c>
      <c r="V2699" s="13" t="s">
        <v>108</v>
      </c>
      <c r="W2699" s="13" t="s">
        <v>95</v>
      </c>
      <c r="X2699" s="192">
        <v>15000000</v>
      </c>
      <c r="Y2699" s="196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85">
        <f t="shared" si="663"/>
        <v>97560</v>
      </c>
      <c r="AD2699" s="141">
        <v>0.12</v>
      </c>
      <c r="AE2699" s="186">
        <f t="shared" si="664"/>
        <v>0</v>
      </c>
      <c r="AF2699" s="186" t="str">
        <f>IF(AND(COUNTIFS($J$18:J2699,J2699)=1,AE2699=1),1,"")</f>
        <v/>
      </c>
      <c r="AG2699" s="186">
        <f>IF(C2699="","",IF(AND(COUNTIFS($J$18:J2699,J2699)=1,C2699&lt;&gt;""),1,""))</f>
        <v>1</v>
      </c>
      <c r="AH2699" s="186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214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42</v>
      </c>
      <c r="B2700" s="179">
        <v>2023</v>
      </c>
      <c r="C2700" s="179">
        <v>8</v>
      </c>
      <c r="D2700" s="39" t="str">
        <f t="shared" si="658"/>
        <v>Q2</v>
      </c>
      <c r="E2700" s="13" t="s">
        <v>170</v>
      </c>
      <c r="F2700" s="13" t="s">
        <v>170</v>
      </c>
      <c r="G2700" s="179" t="s">
        <v>170</v>
      </c>
      <c r="H2700" s="191"/>
      <c r="I2700" s="39" t="str">
        <f t="shared" si="659"/>
        <v>Cancel</v>
      </c>
      <c r="J2700" s="191" t="s">
        <v>2541</v>
      </c>
      <c r="K2700" s="191" t="s">
        <v>1884</v>
      </c>
      <c r="L2700" s="17" t="s">
        <v>78</v>
      </c>
      <c r="M2700" s="13" t="s">
        <v>46</v>
      </c>
      <c r="N2700" s="13">
        <v>1</v>
      </c>
      <c r="O2700" s="13"/>
      <c r="P2700" s="39" t="str">
        <f t="shared" si="660"/>
        <v>MAIN UNIT</v>
      </c>
      <c r="Q2700" s="13" t="s">
        <v>47</v>
      </c>
      <c r="R2700" s="13" t="s">
        <v>48</v>
      </c>
      <c r="S2700" s="13" t="s">
        <v>36</v>
      </c>
      <c r="T2700" s="13" t="s">
        <v>64</v>
      </c>
      <c r="U2700" s="13" t="s">
        <v>1885</v>
      </c>
      <c r="V2700" s="13" t="s">
        <v>108</v>
      </c>
      <c r="W2700" s="13" t="s">
        <v>95</v>
      </c>
      <c r="X2700" s="192">
        <v>15000000</v>
      </c>
      <c r="Y2700" s="196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85">
        <f t="shared" si="663"/>
        <v>97560</v>
      </c>
      <c r="AD2700" s="141">
        <v>0.12</v>
      </c>
      <c r="AE2700" s="186">
        <f t="shared" si="664"/>
        <v>0</v>
      </c>
      <c r="AF2700" s="186" t="str">
        <f>IF(AND(COUNTIFS($J$18:J2700,J2700)=1,AE2700=1),1,"")</f>
        <v/>
      </c>
      <c r="AG2700" s="186" t="str">
        <f>IF(C2700="","",IF(AND(COUNTIFS($J$18:J2700,J2700)=1,C2700&lt;&gt;""),1,""))</f>
        <v/>
      </c>
      <c r="AH2700" s="186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214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42</v>
      </c>
      <c r="B2701" s="179">
        <v>2023</v>
      </c>
      <c r="C2701" s="179">
        <v>8</v>
      </c>
      <c r="D2701" s="39" t="str">
        <f t="shared" si="658"/>
        <v>Q2</v>
      </c>
      <c r="E2701" s="13" t="s">
        <v>170</v>
      </c>
      <c r="F2701" s="13" t="s">
        <v>170</v>
      </c>
      <c r="G2701" s="179" t="s">
        <v>170</v>
      </c>
      <c r="H2701" s="191"/>
      <c r="I2701" s="39" t="str">
        <f t="shared" si="659"/>
        <v>Cancel</v>
      </c>
      <c r="J2701" s="191" t="s">
        <v>2541</v>
      </c>
      <c r="K2701" s="191" t="s">
        <v>1884</v>
      </c>
      <c r="L2701" s="17" t="s">
        <v>78</v>
      </c>
      <c r="M2701" s="13" t="s">
        <v>46</v>
      </c>
      <c r="N2701" s="13">
        <v>1</v>
      </c>
      <c r="O2701" s="13"/>
      <c r="P2701" s="39" t="str">
        <f t="shared" si="660"/>
        <v>MAIN UNIT</v>
      </c>
      <c r="Q2701" s="13" t="s">
        <v>47</v>
      </c>
      <c r="R2701" s="13" t="s">
        <v>48</v>
      </c>
      <c r="S2701" s="13" t="s">
        <v>36</v>
      </c>
      <c r="T2701" s="13" t="s">
        <v>64</v>
      </c>
      <c r="U2701" s="13" t="s">
        <v>1885</v>
      </c>
      <c r="V2701" s="13" t="s">
        <v>108</v>
      </c>
      <c r="W2701" s="13" t="s">
        <v>95</v>
      </c>
      <c r="X2701" s="192">
        <v>15000000</v>
      </c>
      <c r="Y2701" s="196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85">
        <f t="shared" si="663"/>
        <v>97560</v>
      </c>
      <c r="AD2701" s="141">
        <v>0.12</v>
      </c>
      <c r="AE2701" s="186">
        <f t="shared" si="664"/>
        <v>0</v>
      </c>
      <c r="AF2701" s="186" t="str">
        <f>IF(AND(COUNTIFS($J$18:J2701,J2701)=1,AE2701=1),1,"")</f>
        <v/>
      </c>
      <c r="AG2701" s="186" t="str">
        <f>IF(C2701="","",IF(AND(COUNTIFS($J$18:J2701,J2701)=1,C2701&lt;&gt;""),1,""))</f>
        <v/>
      </c>
      <c r="AH2701" s="186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214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42</v>
      </c>
      <c r="B2702" s="179">
        <v>2023</v>
      </c>
      <c r="C2702" s="179">
        <v>8</v>
      </c>
      <c r="D2702" s="39" t="str">
        <f t="shared" si="658"/>
        <v>Q2</v>
      </c>
      <c r="E2702" s="13" t="s">
        <v>170</v>
      </c>
      <c r="F2702" s="13" t="s">
        <v>170</v>
      </c>
      <c r="G2702" s="179" t="s">
        <v>170</v>
      </c>
      <c r="H2702" s="191"/>
      <c r="I2702" s="39" t="str">
        <f t="shared" si="659"/>
        <v>Cancel</v>
      </c>
      <c r="J2702" s="191" t="s">
        <v>2541</v>
      </c>
      <c r="K2702" s="191" t="s">
        <v>1884</v>
      </c>
      <c r="L2702" s="17" t="s">
        <v>78</v>
      </c>
      <c r="M2702" s="13" t="s">
        <v>46</v>
      </c>
      <c r="N2702" s="13">
        <v>1</v>
      </c>
      <c r="O2702" s="13"/>
      <c r="P2702" s="39" t="str">
        <f t="shared" si="660"/>
        <v>MAIN UNIT</v>
      </c>
      <c r="Q2702" s="13" t="s">
        <v>47</v>
      </c>
      <c r="R2702" s="13" t="s">
        <v>48</v>
      </c>
      <c r="S2702" s="13" t="s">
        <v>36</v>
      </c>
      <c r="T2702" s="13" t="s">
        <v>64</v>
      </c>
      <c r="U2702" s="13" t="s">
        <v>1885</v>
      </c>
      <c r="V2702" s="13" t="s">
        <v>108</v>
      </c>
      <c r="W2702" s="13" t="s">
        <v>95</v>
      </c>
      <c r="X2702" s="192">
        <v>15000000</v>
      </c>
      <c r="Y2702" s="196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85">
        <f t="shared" si="663"/>
        <v>97560</v>
      </c>
      <c r="AD2702" s="141">
        <v>0.12</v>
      </c>
      <c r="AE2702" s="186">
        <f t="shared" si="664"/>
        <v>0</v>
      </c>
      <c r="AF2702" s="186" t="str">
        <f>IF(AND(COUNTIFS($J$18:J2702,J2702)=1,AE2702=1),1,"")</f>
        <v/>
      </c>
      <c r="AG2702" s="186" t="str">
        <f>IF(C2702="","",IF(AND(COUNTIFS($J$18:J2702,J2702)=1,C2702&lt;&gt;""),1,""))</f>
        <v/>
      </c>
      <c r="AH2702" s="186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214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42</v>
      </c>
      <c r="B2703" s="179">
        <v>2023</v>
      </c>
      <c r="C2703" s="179">
        <v>8</v>
      </c>
      <c r="D2703" s="39" t="str">
        <f t="shared" si="658"/>
        <v>Q2</v>
      </c>
      <c r="E2703" s="13" t="s">
        <v>170</v>
      </c>
      <c r="F2703" s="13" t="s">
        <v>170</v>
      </c>
      <c r="G2703" s="179" t="s">
        <v>170</v>
      </c>
      <c r="H2703" s="191"/>
      <c r="I2703" s="39" t="str">
        <f t="shared" si="659"/>
        <v>Cancel</v>
      </c>
      <c r="J2703" s="191" t="s">
        <v>2541</v>
      </c>
      <c r="K2703" s="191" t="s">
        <v>1884</v>
      </c>
      <c r="L2703" s="17" t="s">
        <v>78</v>
      </c>
      <c r="M2703" s="13" t="s">
        <v>46</v>
      </c>
      <c r="N2703" s="13">
        <v>1</v>
      </c>
      <c r="O2703" s="13"/>
      <c r="P2703" s="39" t="str">
        <f t="shared" si="660"/>
        <v>MAIN UNIT</v>
      </c>
      <c r="Q2703" s="13" t="s">
        <v>47</v>
      </c>
      <c r="R2703" s="13" t="s">
        <v>48</v>
      </c>
      <c r="S2703" s="13" t="s">
        <v>36</v>
      </c>
      <c r="T2703" s="13" t="s">
        <v>64</v>
      </c>
      <c r="U2703" s="13" t="s">
        <v>1885</v>
      </c>
      <c r="V2703" s="13" t="s">
        <v>108</v>
      </c>
      <c r="W2703" s="13" t="s">
        <v>95</v>
      </c>
      <c r="X2703" s="192">
        <v>15000000</v>
      </c>
      <c r="Y2703" s="196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85">
        <f t="shared" si="663"/>
        <v>97560</v>
      </c>
      <c r="AD2703" s="141">
        <v>0.12</v>
      </c>
      <c r="AE2703" s="186">
        <f t="shared" si="664"/>
        <v>0</v>
      </c>
      <c r="AF2703" s="186" t="str">
        <f>IF(AND(COUNTIFS($J$18:J2703,J2703)=1,AE2703=1),1,"")</f>
        <v/>
      </c>
      <c r="AG2703" s="186" t="str">
        <f>IF(C2703="","",IF(AND(COUNTIFS($J$18:J2703,J2703)=1,C2703&lt;&gt;""),1,""))</f>
        <v/>
      </c>
      <c r="AH2703" s="186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214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42</v>
      </c>
      <c r="B2704" s="179">
        <v>2023</v>
      </c>
      <c r="C2704" s="179">
        <v>8</v>
      </c>
      <c r="D2704" s="39" t="str">
        <f t="shared" si="658"/>
        <v>Q2</v>
      </c>
      <c r="E2704" s="13" t="s">
        <v>170</v>
      </c>
      <c r="F2704" s="13" t="s">
        <v>170</v>
      </c>
      <c r="G2704" s="179" t="s">
        <v>170</v>
      </c>
      <c r="H2704" s="191"/>
      <c r="I2704" s="39" t="str">
        <f t="shared" si="659"/>
        <v>Cancel</v>
      </c>
      <c r="J2704" s="191" t="s">
        <v>2541</v>
      </c>
      <c r="K2704" s="191" t="s">
        <v>1884</v>
      </c>
      <c r="L2704" s="17" t="s">
        <v>78</v>
      </c>
      <c r="M2704" s="13" t="s">
        <v>46</v>
      </c>
      <c r="N2704" s="13">
        <v>1</v>
      </c>
      <c r="O2704" s="13"/>
      <c r="P2704" s="39" t="str">
        <f t="shared" si="660"/>
        <v>MAIN UNIT</v>
      </c>
      <c r="Q2704" s="13" t="s">
        <v>47</v>
      </c>
      <c r="R2704" s="13" t="s">
        <v>48</v>
      </c>
      <c r="S2704" s="13" t="s">
        <v>36</v>
      </c>
      <c r="T2704" s="13" t="s">
        <v>64</v>
      </c>
      <c r="U2704" s="13" t="s">
        <v>1885</v>
      </c>
      <c r="V2704" s="13" t="s">
        <v>108</v>
      </c>
      <c r="W2704" s="13" t="s">
        <v>95</v>
      </c>
      <c r="X2704" s="192">
        <v>15000000</v>
      </c>
      <c r="Y2704" s="196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85">
        <f t="shared" si="663"/>
        <v>97560</v>
      </c>
      <c r="AD2704" s="141">
        <v>0.12</v>
      </c>
      <c r="AE2704" s="186">
        <f t="shared" si="664"/>
        <v>0</v>
      </c>
      <c r="AF2704" s="186" t="str">
        <f>IF(AND(COUNTIFS($J$18:J2704,J2704)=1,AE2704=1),1,"")</f>
        <v/>
      </c>
      <c r="AG2704" s="186" t="str">
        <f>IF(C2704="","",IF(AND(COUNTIFS($J$18:J2704,J2704)=1,C2704&lt;&gt;""),1,""))</f>
        <v/>
      </c>
      <c r="AH2704" s="186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214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42</v>
      </c>
      <c r="B2705" s="179">
        <v>2023</v>
      </c>
      <c r="C2705" s="179">
        <v>10</v>
      </c>
      <c r="D2705" s="39" t="str">
        <f t="shared" si="658"/>
        <v>Q3</v>
      </c>
      <c r="E2705" s="13" t="s">
        <v>170</v>
      </c>
      <c r="F2705" s="13" t="s">
        <v>170</v>
      </c>
      <c r="G2705" s="179" t="s">
        <v>170</v>
      </c>
      <c r="H2705" s="191"/>
      <c r="I2705" s="39" t="str">
        <f t="shared" si="659"/>
        <v>Cancel</v>
      </c>
      <c r="J2705" s="191" t="s">
        <v>2542</v>
      </c>
      <c r="K2705" s="191" t="s">
        <v>1618</v>
      </c>
      <c r="L2705" s="17" t="s">
        <v>54</v>
      </c>
      <c r="M2705" s="13" t="s">
        <v>46</v>
      </c>
      <c r="N2705" s="13">
        <v>1</v>
      </c>
      <c r="O2705" s="13"/>
      <c r="P2705" s="39" t="str">
        <f t="shared" si="660"/>
        <v>MAIN UNIT</v>
      </c>
      <c r="Q2705" s="13" t="s">
        <v>47</v>
      </c>
      <c r="R2705" s="13" t="s">
        <v>48</v>
      </c>
      <c r="S2705" s="13" t="s">
        <v>36</v>
      </c>
      <c r="T2705" s="13" t="s">
        <v>64</v>
      </c>
      <c r="U2705" s="13" t="s">
        <v>65</v>
      </c>
      <c r="V2705" s="13" t="s">
        <v>288</v>
      </c>
      <c r="W2705" s="13" t="s">
        <v>95</v>
      </c>
      <c r="X2705" s="192">
        <v>8400000</v>
      </c>
      <c r="Y2705" s="196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85">
        <f t="shared" si="663"/>
        <v>54633.599999999999</v>
      </c>
      <c r="AD2705" s="141">
        <v>0.12</v>
      </c>
      <c r="AE2705" s="186">
        <f t="shared" si="664"/>
        <v>0</v>
      </c>
      <c r="AF2705" s="186" t="str">
        <f>IF(AND(COUNTIFS($J$18:J2705,J2705)=1,AE2705=1),1,"")</f>
        <v/>
      </c>
      <c r="AG2705" s="186">
        <f>IF(C2705="","",IF(AND(COUNTIFS($J$18:J2705,J2705)=1,C2705&lt;&gt;""),1,""))</f>
        <v>1</v>
      </c>
      <c r="AH2705" s="186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214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42</v>
      </c>
      <c r="B2706" s="179">
        <v>2023</v>
      </c>
      <c r="C2706" s="179">
        <v>10</v>
      </c>
      <c r="D2706" s="39" t="str">
        <f t="shared" si="658"/>
        <v>Q3</v>
      </c>
      <c r="E2706" s="13" t="s">
        <v>170</v>
      </c>
      <c r="F2706" s="13" t="s">
        <v>170</v>
      </c>
      <c r="G2706" s="179" t="s">
        <v>170</v>
      </c>
      <c r="H2706" s="191"/>
      <c r="I2706" s="39" t="str">
        <f t="shared" si="659"/>
        <v>Cancel</v>
      </c>
      <c r="J2706" s="191" t="s">
        <v>2542</v>
      </c>
      <c r="K2706" s="191" t="s">
        <v>1618</v>
      </c>
      <c r="L2706" s="17" t="s">
        <v>78</v>
      </c>
      <c r="M2706" s="13" t="s">
        <v>46</v>
      </c>
      <c r="N2706" s="13">
        <v>1</v>
      </c>
      <c r="O2706" s="13"/>
      <c r="P2706" s="39" t="str">
        <f t="shared" si="660"/>
        <v>MAIN UNIT</v>
      </c>
      <c r="Q2706" s="13" t="s">
        <v>47</v>
      </c>
      <c r="R2706" s="13" t="s">
        <v>48</v>
      </c>
      <c r="S2706" s="13" t="s">
        <v>36</v>
      </c>
      <c r="T2706" s="13" t="s">
        <v>64</v>
      </c>
      <c r="U2706" s="13" t="s">
        <v>65</v>
      </c>
      <c r="V2706" s="13" t="s">
        <v>288</v>
      </c>
      <c r="W2706" s="13" t="s">
        <v>95</v>
      </c>
      <c r="X2706" s="192">
        <v>14000000</v>
      </c>
      <c r="Y2706" s="196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85">
        <f t="shared" si="663"/>
        <v>91056</v>
      </c>
      <c r="AD2706" s="141">
        <v>0.12</v>
      </c>
      <c r="AE2706" s="186">
        <f t="shared" si="664"/>
        <v>0</v>
      </c>
      <c r="AF2706" s="186" t="str">
        <f>IF(AND(COUNTIFS($J$18:J2706,J2706)=1,AE2706=1),1,"")</f>
        <v/>
      </c>
      <c r="AG2706" s="186" t="str">
        <f>IF(C2706="","",IF(AND(COUNTIFS($J$18:J2706,J2706)=1,C2706&lt;&gt;""),1,""))</f>
        <v/>
      </c>
      <c r="AH2706" s="186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214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42</v>
      </c>
      <c r="B2707" s="179">
        <v>2023</v>
      </c>
      <c r="C2707" s="179">
        <v>10</v>
      </c>
      <c r="D2707" s="39" t="str">
        <f t="shared" si="658"/>
        <v>Q3</v>
      </c>
      <c r="E2707" s="13" t="s">
        <v>170</v>
      </c>
      <c r="F2707" s="13" t="s">
        <v>170</v>
      </c>
      <c r="G2707" s="179" t="s">
        <v>170</v>
      </c>
      <c r="H2707" s="191"/>
      <c r="I2707" s="39" t="str">
        <f t="shared" si="659"/>
        <v>Cancel</v>
      </c>
      <c r="J2707" s="191" t="s">
        <v>2543</v>
      </c>
      <c r="K2707" s="191" t="s">
        <v>558</v>
      </c>
      <c r="L2707" s="17" t="s">
        <v>78</v>
      </c>
      <c r="M2707" s="13" t="s">
        <v>46</v>
      </c>
      <c r="N2707" s="13">
        <v>1</v>
      </c>
      <c r="O2707" s="13"/>
      <c r="P2707" s="39" t="str">
        <f t="shared" si="660"/>
        <v>MAIN UNIT</v>
      </c>
      <c r="Q2707" s="13" t="s">
        <v>47</v>
      </c>
      <c r="R2707" s="13" t="s">
        <v>48</v>
      </c>
      <c r="S2707" s="13" t="s">
        <v>36</v>
      </c>
      <c r="T2707" s="13" t="s">
        <v>64</v>
      </c>
      <c r="U2707" s="13" t="s">
        <v>65</v>
      </c>
      <c r="V2707" s="13" t="s">
        <v>66</v>
      </c>
      <c r="W2707" s="13" t="s">
        <v>95</v>
      </c>
      <c r="X2707" s="192">
        <v>11800000</v>
      </c>
      <c r="Y2707" s="196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85">
        <f t="shared" si="663"/>
        <v>79720.800000000003</v>
      </c>
      <c r="AD2707" s="141">
        <v>0.12</v>
      </c>
      <c r="AE2707" s="186">
        <f t="shared" si="664"/>
        <v>0</v>
      </c>
      <c r="AF2707" s="186" t="str">
        <f>IF(AND(COUNTIFS($J$18:J2707,J2707)=1,AE2707=1),1,"")</f>
        <v/>
      </c>
      <c r="AG2707" s="186">
        <f>IF(C2707="","",IF(AND(COUNTIFS($J$18:J2707,J2707)=1,C2707&lt;&gt;""),1,""))</f>
        <v>1</v>
      </c>
      <c r="AH2707" s="186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214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42</v>
      </c>
      <c r="B2708" s="179">
        <v>2023</v>
      </c>
      <c r="C2708" s="179">
        <v>10</v>
      </c>
      <c r="D2708" s="39" t="str">
        <f t="shared" si="658"/>
        <v>Q3</v>
      </c>
      <c r="E2708" s="13" t="s">
        <v>170</v>
      </c>
      <c r="F2708" s="13" t="s">
        <v>170</v>
      </c>
      <c r="G2708" s="179" t="s">
        <v>170</v>
      </c>
      <c r="H2708" s="191"/>
      <c r="I2708" s="39" t="str">
        <f t="shared" si="659"/>
        <v>Cancel</v>
      </c>
      <c r="J2708" s="191" t="s">
        <v>2543</v>
      </c>
      <c r="K2708" s="191" t="s">
        <v>558</v>
      </c>
      <c r="L2708" s="17" t="s">
        <v>78</v>
      </c>
      <c r="M2708" s="13" t="s">
        <v>46</v>
      </c>
      <c r="N2708" s="13">
        <v>1</v>
      </c>
      <c r="O2708" s="13"/>
      <c r="P2708" s="39" t="str">
        <f t="shared" si="660"/>
        <v>MAIN UNIT</v>
      </c>
      <c r="Q2708" s="13" t="s">
        <v>47</v>
      </c>
      <c r="R2708" s="13" t="s">
        <v>48</v>
      </c>
      <c r="S2708" s="13" t="s">
        <v>36</v>
      </c>
      <c r="T2708" s="13" t="s">
        <v>64</v>
      </c>
      <c r="U2708" s="13" t="s">
        <v>65</v>
      </c>
      <c r="V2708" s="13" t="s">
        <v>66</v>
      </c>
      <c r="W2708" s="13" t="s">
        <v>95</v>
      </c>
      <c r="X2708" s="192">
        <v>11800000</v>
      </c>
      <c r="Y2708" s="196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85">
        <f t="shared" si="663"/>
        <v>79720.800000000003</v>
      </c>
      <c r="AD2708" s="141">
        <v>0.12</v>
      </c>
      <c r="AE2708" s="186">
        <f t="shared" si="664"/>
        <v>0</v>
      </c>
      <c r="AF2708" s="186" t="str">
        <f>IF(AND(COUNTIFS($J$18:J2708,J2708)=1,AE2708=1),1,"")</f>
        <v/>
      </c>
      <c r="AG2708" s="186" t="str">
        <f>IF(C2708="","",IF(AND(COUNTIFS($J$18:J2708,J2708)=1,C2708&lt;&gt;""),1,""))</f>
        <v/>
      </c>
      <c r="AH2708" s="186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214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35</v>
      </c>
      <c r="B2709" s="179">
        <v>2021</v>
      </c>
      <c r="C2709" s="179">
        <v>3</v>
      </c>
      <c r="D2709" s="39" t="str">
        <f t="shared" si="658"/>
        <v>Q4</v>
      </c>
      <c r="E2709" s="13" t="s">
        <v>170</v>
      </c>
      <c r="F2709" s="13" t="s">
        <v>170</v>
      </c>
      <c r="G2709" s="179" t="s">
        <v>170</v>
      </c>
      <c r="H2709" s="191"/>
      <c r="I2709" s="39" t="str">
        <f t="shared" si="659"/>
        <v>Cancel</v>
      </c>
      <c r="J2709" s="191" t="s">
        <v>2544</v>
      </c>
      <c r="K2709" s="191" t="s">
        <v>2545</v>
      </c>
      <c r="L2709" s="17" t="s">
        <v>78</v>
      </c>
      <c r="M2709" s="13" t="s">
        <v>46</v>
      </c>
      <c r="N2709" s="13">
        <v>1</v>
      </c>
      <c r="O2709" s="13"/>
      <c r="P2709" s="39" t="str">
        <f t="shared" si="660"/>
        <v>MAIN UNIT</v>
      </c>
      <c r="Q2709" s="13" t="s">
        <v>47</v>
      </c>
      <c r="R2709" s="13" t="s">
        <v>48</v>
      </c>
      <c r="S2709" s="13" t="s">
        <v>36</v>
      </c>
      <c r="T2709" s="13" t="s">
        <v>64</v>
      </c>
      <c r="U2709" s="13" t="s">
        <v>65</v>
      </c>
      <c r="V2709" s="13" t="s">
        <v>66</v>
      </c>
      <c r="W2709" s="13" t="s">
        <v>95</v>
      </c>
      <c r="X2709" s="192">
        <v>13500000</v>
      </c>
      <c r="Y2709" s="196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85">
        <f t="shared" si="663"/>
        <v>87804</v>
      </c>
      <c r="AD2709" s="141">
        <v>0.12</v>
      </c>
      <c r="AE2709" s="186">
        <f t="shared" si="664"/>
        <v>0</v>
      </c>
      <c r="AF2709" s="186" t="str">
        <f>IF(AND(COUNTIFS($J$18:J2709,J2709)=1,AE2709=1),1,"")</f>
        <v/>
      </c>
      <c r="AG2709" s="186">
        <f>IF(C2709="","",IF(AND(COUNTIFS($J$18:J2709,J2709)=1,C2709&lt;&gt;""),1,""))</f>
        <v>1</v>
      </c>
      <c r="AH2709" s="186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2546</v>
      </c>
      <c r="AP2709" s="28" t="str">
        <f t="shared" si="668"/>
        <v>CancelCancel</v>
      </c>
      <c r="AQ2709" s="28" t="str">
        <f t="shared" si="669"/>
        <v>CancelCancelJPY</v>
      </c>
      <c r="AR2709" s="214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35</v>
      </c>
      <c r="B2710" s="179">
        <v>2021</v>
      </c>
      <c r="C2710" s="179">
        <v>3</v>
      </c>
      <c r="D2710" s="39" t="str">
        <f t="shared" si="658"/>
        <v>Q4</v>
      </c>
      <c r="E2710" s="13" t="s">
        <v>170</v>
      </c>
      <c r="F2710" s="13" t="s">
        <v>170</v>
      </c>
      <c r="G2710" s="179" t="s">
        <v>170</v>
      </c>
      <c r="H2710" s="191"/>
      <c r="I2710" s="39" t="str">
        <f t="shared" si="659"/>
        <v>Cancel</v>
      </c>
      <c r="J2710" s="191" t="s">
        <v>2544</v>
      </c>
      <c r="K2710" s="191" t="s">
        <v>2545</v>
      </c>
      <c r="L2710" s="17" t="s">
        <v>78</v>
      </c>
      <c r="M2710" s="13" t="s">
        <v>46</v>
      </c>
      <c r="N2710" s="13">
        <v>1</v>
      </c>
      <c r="O2710" s="13"/>
      <c r="P2710" s="39" t="str">
        <f t="shared" si="660"/>
        <v>MAIN UNIT</v>
      </c>
      <c r="Q2710" s="13" t="s">
        <v>47</v>
      </c>
      <c r="R2710" s="13" t="s">
        <v>48</v>
      </c>
      <c r="S2710" s="13" t="s">
        <v>36</v>
      </c>
      <c r="T2710" s="13" t="s">
        <v>64</v>
      </c>
      <c r="U2710" s="13" t="s">
        <v>65</v>
      </c>
      <c r="V2710" s="13" t="s">
        <v>66</v>
      </c>
      <c r="W2710" s="13" t="s">
        <v>95</v>
      </c>
      <c r="X2710" s="192">
        <v>13500000</v>
      </c>
      <c r="Y2710" s="196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85">
        <f t="shared" si="663"/>
        <v>87804</v>
      </c>
      <c r="AD2710" s="141">
        <v>0.12</v>
      </c>
      <c r="AE2710" s="186">
        <f t="shared" si="664"/>
        <v>0</v>
      </c>
      <c r="AF2710" s="186" t="str">
        <f>IF(AND(COUNTIFS($J$18:J2710,J2710)=1,AE2710=1),1,"")</f>
        <v/>
      </c>
      <c r="AG2710" s="186" t="str">
        <f>IF(C2710="","",IF(AND(COUNTIFS($J$18:J2710,J2710)=1,C2710&lt;&gt;""),1,""))</f>
        <v/>
      </c>
      <c r="AH2710" s="186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2546</v>
      </c>
      <c r="AP2710" s="28" t="str">
        <f t="shared" si="668"/>
        <v>CancelCancel</v>
      </c>
      <c r="AQ2710" s="28" t="str">
        <f t="shared" si="669"/>
        <v>CancelCancelJPY</v>
      </c>
      <c r="AR2710" s="214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35</v>
      </c>
      <c r="B2711" s="179">
        <v>2021</v>
      </c>
      <c r="C2711" s="179">
        <v>3</v>
      </c>
      <c r="D2711" s="39" t="str">
        <f t="shared" si="658"/>
        <v>Q4</v>
      </c>
      <c r="E2711" s="13" t="s">
        <v>170</v>
      </c>
      <c r="F2711" s="13" t="s">
        <v>170</v>
      </c>
      <c r="G2711" s="179" t="s">
        <v>170</v>
      </c>
      <c r="H2711" s="191"/>
      <c r="I2711" s="39" t="str">
        <f t="shared" si="659"/>
        <v>Cancel</v>
      </c>
      <c r="J2711" s="191" t="s">
        <v>2544</v>
      </c>
      <c r="K2711" s="191" t="s">
        <v>2545</v>
      </c>
      <c r="L2711" s="17" t="s">
        <v>54</v>
      </c>
      <c r="M2711" s="13" t="s">
        <v>46</v>
      </c>
      <c r="N2711" s="13">
        <v>1</v>
      </c>
      <c r="O2711" s="13"/>
      <c r="P2711" s="39" t="str">
        <f t="shared" si="660"/>
        <v>MAIN UNIT</v>
      </c>
      <c r="Q2711" s="13" t="s">
        <v>47</v>
      </c>
      <c r="R2711" s="13" t="s">
        <v>48</v>
      </c>
      <c r="S2711" s="13" t="s">
        <v>36</v>
      </c>
      <c r="T2711" s="13" t="s">
        <v>64</v>
      </c>
      <c r="U2711" s="13" t="s">
        <v>65</v>
      </c>
      <c r="V2711" s="13" t="s">
        <v>66</v>
      </c>
      <c r="W2711" s="13" t="s">
        <v>95</v>
      </c>
      <c r="X2711" s="192">
        <v>10500000</v>
      </c>
      <c r="Y2711" s="196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85">
        <f t="shared" si="663"/>
        <v>68292</v>
      </c>
      <c r="AD2711" s="141">
        <v>0.12</v>
      </c>
      <c r="AE2711" s="186">
        <f t="shared" si="664"/>
        <v>0</v>
      </c>
      <c r="AF2711" s="186" t="str">
        <f>IF(AND(COUNTIFS($J$18:J2711,J2711)=1,AE2711=1),1,"")</f>
        <v/>
      </c>
      <c r="AG2711" s="186" t="str">
        <f>IF(C2711="","",IF(AND(COUNTIFS($J$18:J2711,J2711)=1,C2711&lt;&gt;""),1,""))</f>
        <v/>
      </c>
      <c r="AH2711" s="186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2546</v>
      </c>
      <c r="AP2711" s="28" t="str">
        <f t="shared" si="668"/>
        <v>CancelCancel</v>
      </c>
      <c r="AQ2711" s="28" t="str">
        <f t="shared" si="669"/>
        <v>CancelCancelJPY</v>
      </c>
      <c r="AR2711" s="214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35</v>
      </c>
      <c r="B2712" s="179">
        <v>2021</v>
      </c>
      <c r="C2712" s="179">
        <v>3</v>
      </c>
      <c r="D2712" s="39" t="str">
        <f t="shared" si="658"/>
        <v>Q4</v>
      </c>
      <c r="E2712" s="179" t="s">
        <v>2498</v>
      </c>
      <c r="F2712" s="179" t="s">
        <v>2498</v>
      </c>
      <c r="G2712" s="179" t="s">
        <v>2498</v>
      </c>
      <c r="H2712" s="191"/>
      <c r="I2712" s="39" t="str">
        <f t="shared" si="659"/>
        <v>TBA</v>
      </c>
      <c r="J2712" s="191" t="s">
        <v>2547</v>
      </c>
      <c r="K2712" s="191" t="s">
        <v>2548</v>
      </c>
      <c r="L2712" s="17" t="s">
        <v>78</v>
      </c>
      <c r="M2712" s="13" t="s">
        <v>46</v>
      </c>
      <c r="N2712" s="13">
        <v>1</v>
      </c>
      <c r="O2712" s="13"/>
      <c r="P2712" s="39" t="str">
        <f t="shared" si="660"/>
        <v>MAIN UNIT</v>
      </c>
      <c r="Q2712" s="13" t="s">
        <v>2549</v>
      </c>
      <c r="R2712" s="13" t="s">
        <v>48</v>
      </c>
      <c r="S2712" s="13" t="s">
        <v>36</v>
      </c>
      <c r="T2712" s="13" t="s">
        <v>64</v>
      </c>
      <c r="U2712" s="13" t="s">
        <v>65</v>
      </c>
      <c r="V2712" s="13" t="s">
        <v>2550</v>
      </c>
      <c r="W2712" s="13" t="s">
        <v>1254</v>
      </c>
      <c r="X2712" s="192">
        <v>13600000</v>
      </c>
      <c r="Y2712" s="196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85">
        <f t="shared" si="663"/>
        <v>88454.399999999994</v>
      </c>
      <c r="AD2712" s="141">
        <v>0.12</v>
      </c>
      <c r="AE2712" s="186">
        <f t="shared" si="664"/>
        <v>1</v>
      </c>
      <c r="AF2712" s="186">
        <f>IF(AND(COUNTIFS($J$18:J2712,J2712)=1,AE2712=1),1,"")</f>
        <v>1</v>
      </c>
      <c r="AG2712" s="186">
        <f>IF(C2712="","",IF(AND(COUNTIFS($J$18:J2712,J2712)=1,C2712&lt;&gt;""),1,""))</f>
        <v>1</v>
      </c>
      <c r="AH2712" s="186">
        <f>IF(G2712="","",IF(AND(COUNTIFS($J$18:J2712,J2712)=1,G2712&lt;&gt;""),1,""))</f>
        <v>1</v>
      </c>
      <c r="AI2712" s="19">
        <f t="shared" si="665"/>
        <v>27590767.192920357</v>
      </c>
      <c r="AJ2712" s="19">
        <f t="shared" si="666"/>
        <v>3241766.9481504429</v>
      </c>
      <c r="AK2712" s="20">
        <f t="shared" si="667"/>
        <v>0.11749462874603439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214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40</v>
      </c>
      <c r="B2713" s="179">
        <v>2021</v>
      </c>
      <c r="C2713" s="179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79" t="s">
        <v>2498</v>
      </c>
      <c r="F2713" s="179" t="s">
        <v>2498</v>
      </c>
      <c r="G2713" s="179" t="s">
        <v>2498</v>
      </c>
      <c r="H2713" s="191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1" t="s">
        <v>2551</v>
      </c>
      <c r="K2713" s="191" t="s">
        <v>1632</v>
      </c>
      <c r="L2713" s="17" t="s">
        <v>78</v>
      </c>
      <c r="M2713" s="13" t="s">
        <v>46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47</v>
      </c>
      <c r="R2713" s="13" t="s">
        <v>48</v>
      </c>
      <c r="S2713" s="13" t="s">
        <v>36</v>
      </c>
      <c r="T2713" s="13" t="s">
        <v>64</v>
      </c>
      <c r="U2713" s="13" t="s">
        <v>65</v>
      </c>
      <c r="V2713" s="13" t="s">
        <v>1626</v>
      </c>
      <c r="W2713" s="13" t="s">
        <v>95</v>
      </c>
      <c r="X2713" s="192">
        <v>14345000</v>
      </c>
      <c r="Y2713" s="196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85">
        <f t="shared" ref="AC2713:AC2776" si="681">IF(R2713&lt;&gt;"",AB2713*AD2713,"")</f>
        <v>93299.87999999999</v>
      </c>
      <c r="AD2713" s="141">
        <v>0.12</v>
      </c>
      <c r="AE2713" s="186">
        <f t="shared" ref="AE2713:AE2776" si="682">IF(Q2713="","",IF(Q2713="Yes",1,0))</f>
        <v>0</v>
      </c>
      <c r="AF2713" s="186" t="str">
        <f>IF(AND(COUNTIFS($J$18:J2713,J2713)=1,AE2713=1),1,"")</f>
        <v/>
      </c>
      <c r="AG2713" s="186">
        <f>IF(C2713="","",IF(AND(COUNTIFS($J$18:J2713,J2713)=1,C2713&lt;&gt;""),1,""))</f>
        <v>1</v>
      </c>
      <c r="AH2713" s="186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27590767.192920357</v>
      </c>
      <c r="AJ2713" s="19">
        <f t="shared" ref="AJ2713:AJ2776" si="684">IF(P2713="C66 SERVICE","",SUMIFS(AC:AC,F:F,F2713,G:G,G2713,E:E,E2713))</f>
        <v>3241766.9481504429</v>
      </c>
      <c r="AK2713" s="20">
        <f t="shared" ref="AK2713:AK2776" si="685">IF(AJ2713&gt;0,AJ2713/AI2713,"")</f>
        <v>0.11749462874603439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214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40</v>
      </c>
      <c r="B2714" s="179">
        <v>2021</v>
      </c>
      <c r="C2714" s="179">
        <v>6</v>
      </c>
      <c r="D2714" s="39" t="str">
        <f t="shared" si="677"/>
        <v>Q1</v>
      </c>
      <c r="E2714" s="179" t="s">
        <v>2498</v>
      </c>
      <c r="F2714" s="179" t="s">
        <v>2498</v>
      </c>
      <c r="G2714" s="179" t="s">
        <v>2498</v>
      </c>
      <c r="H2714" s="191"/>
      <c r="I2714" s="39" t="str">
        <f t="shared" si="678"/>
        <v>TBA</v>
      </c>
      <c r="J2714" s="191" t="s">
        <v>2551</v>
      </c>
      <c r="K2714" s="191" t="s">
        <v>1632</v>
      </c>
      <c r="L2714" s="17" t="s">
        <v>78</v>
      </c>
      <c r="M2714" s="13" t="s">
        <v>46</v>
      </c>
      <c r="N2714" s="13">
        <v>1</v>
      </c>
      <c r="O2714" s="13"/>
      <c r="P2714" s="39" t="str">
        <f t="shared" si="679"/>
        <v>MAIN UNIT</v>
      </c>
      <c r="Q2714" s="13" t="s">
        <v>47</v>
      </c>
      <c r="R2714" s="13" t="s">
        <v>48</v>
      </c>
      <c r="S2714" s="13" t="s">
        <v>36</v>
      </c>
      <c r="T2714" s="13" t="s">
        <v>64</v>
      </c>
      <c r="U2714" s="13" t="s">
        <v>65</v>
      </c>
      <c r="V2714" s="13" t="s">
        <v>1626</v>
      </c>
      <c r="W2714" s="13" t="s">
        <v>95</v>
      </c>
      <c r="X2714" s="192">
        <v>14345000</v>
      </c>
      <c r="Y2714" s="196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85">
        <f t="shared" si="681"/>
        <v>93299.87999999999</v>
      </c>
      <c r="AD2714" s="141">
        <v>0.12</v>
      </c>
      <c r="AE2714" s="186">
        <f t="shared" si="682"/>
        <v>0</v>
      </c>
      <c r="AF2714" s="186" t="str">
        <f>IF(AND(COUNTIFS($J$18:J2714,J2714)=1,AE2714=1),1,"")</f>
        <v/>
      </c>
      <c r="AG2714" s="186" t="str">
        <f>IF(C2714="","",IF(AND(COUNTIFS($J$18:J2714,J2714)=1,C2714&lt;&gt;""),1,""))</f>
        <v/>
      </c>
      <c r="AH2714" s="186" t="str">
        <f>IF(G2714="","",IF(AND(COUNTIFS($J$18:J2714,J2714)=1,G2714&lt;&gt;""),1,""))</f>
        <v/>
      </c>
      <c r="AI2714" s="19">
        <f t="shared" si="683"/>
        <v>27590767.192920357</v>
      </c>
      <c r="AJ2714" s="19">
        <f t="shared" si="684"/>
        <v>3241766.9481504429</v>
      </c>
      <c r="AK2714" s="20">
        <f t="shared" si="685"/>
        <v>0.11749462874603439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214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40</v>
      </c>
      <c r="B2715" s="179">
        <v>2021</v>
      </c>
      <c r="C2715" s="179">
        <v>6</v>
      </c>
      <c r="D2715" s="39" t="str">
        <f t="shared" si="677"/>
        <v>Q1</v>
      </c>
      <c r="E2715" s="179" t="s">
        <v>2498</v>
      </c>
      <c r="F2715" s="179" t="s">
        <v>2498</v>
      </c>
      <c r="G2715" s="179" t="s">
        <v>2498</v>
      </c>
      <c r="H2715" s="191"/>
      <c r="I2715" s="39" t="str">
        <f t="shared" si="678"/>
        <v>TBA</v>
      </c>
      <c r="J2715" s="191" t="s">
        <v>2551</v>
      </c>
      <c r="K2715" s="191" t="s">
        <v>1632</v>
      </c>
      <c r="L2715" s="17" t="s">
        <v>54</v>
      </c>
      <c r="M2715" s="13" t="s">
        <v>46</v>
      </c>
      <c r="N2715" s="13">
        <v>1</v>
      </c>
      <c r="O2715" s="13"/>
      <c r="P2715" s="39" t="str">
        <f t="shared" si="679"/>
        <v>MAIN UNIT</v>
      </c>
      <c r="Q2715" s="13" t="s">
        <v>47</v>
      </c>
      <c r="R2715" s="13" t="s">
        <v>48</v>
      </c>
      <c r="S2715" s="13" t="s">
        <v>36</v>
      </c>
      <c r="T2715" s="13" t="s">
        <v>64</v>
      </c>
      <c r="U2715" s="13" t="s">
        <v>65</v>
      </c>
      <c r="V2715" s="13" t="s">
        <v>1626</v>
      </c>
      <c r="W2715" s="13" t="s">
        <v>95</v>
      </c>
      <c r="X2715" s="192">
        <v>8989000</v>
      </c>
      <c r="Y2715" s="196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85">
        <f t="shared" si="681"/>
        <v>58464.455999999998</v>
      </c>
      <c r="AD2715" s="141">
        <v>0.12</v>
      </c>
      <c r="AE2715" s="186">
        <f t="shared" si="682"/>
        <v>0</v>
      </c>
      <c r="AF2715" s="186" t="str">
        <f>IF(AND(COUNTIFS($J$18:J2715,J2715)=1,AE2715=1),1,"")</f>
        <v/>
      </c>
      <c r="AG2715" s="186" t="str">
        <f>IF(C2715="","",IF(AND(COUNTIFS($J$18:J2715,J2715)=1,C2715&lt;&gt;""),1,""))</f>
        <v/>
      </c>
      <c r="AH2715" s="186" t="str">
        <f>IF(G2715="","",IF(AND(COUNTIFS($J$18:J2715,J2715)=1,G2715&lt;&gt;""),1,""))</f>
        <v/>
      </c>
      <c r="AI2715" s="19">
        <f t="shared" si="683"/>
        <v>27590767.192920357</v>
      </c>
      <c r="AJ2715" s="19">
        <f t="shared" si="684"/>
        <v>3241766.9481504429</v>
      </c>
      <c r="AK2715" s="20">
        <f t="shared" si="685"/>
        <v>0.11749462874603439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214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40</v>
      </c>
      <c r="B2716" s="179">
        <v>2021</v>
      </c>
      <c r="C2716" s="179">
        <v>6</v>
      </c>
      <c r="D2716" s="39" t="str">
        <f t="shared" si="677"/>
        <v>Q1</v>
      </c>
      <c r="E2716" s="179" t="s">
        <v>2498</v>
      </c>
      <c r="F2716" s="179" t="s">
        <v>2498</v>
      </c>
      <c r="G2716" s="179" t="s">
        <v>2498</v>
      </c>
      <c r="H2716" s="191"/>
      <c r="I2716" s="39" t="str">
        <f t="shared" si="678"/>
        <v>TBA</v>
      </c>
      <c r="J2716" s="191" t="s">
        <v>2551</v>
      </c>
      <c r="K2716" s="191" t="s">
        <v>1632</v>
      </c>
      <c r="L2716" s="17" t="s">
        <v>54</v>
      </c>
      <c r="M2716" s="13" t="s">
        <v>46</v>
      </c>
      <c r="N2716" s="13">
        <v>1</v>
      </c>
      <c r="O2716" s="13"/>
      <c r="P2716" s="39" t="str">
        <f t="shared" si="679"/>
        <v>MAIN UNIT</v>
      </c>
      <c r="Q2716" s="13" t="s">
        <v>47</v>
      </c>
      <c r="R2716" s="13" t="s">
        <v>48</v>
      </c>
      <c r="S2716" s="13" t="s">
        <v>36</v>
      </c>
      <c r="T2716" s="13" t="s">
        <v>64</v>
      </c>
      <c r="U2716" s="13" t="s">
        <v>65</v>
      </c>
      <c r="V2716" s="13" t="s">
        <v>1626</v>
      </c>
      <c r="W2716" s="13" t="s">
        <v>95</v>
      </c>
      <c r="X2716" s="192">
        <v>8989000</v>
      </c>
      <c r="Y2716" s="196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85">
        <f t="shared" si="681"/>
        <v>58464.455999999998</v>
      </c>
      <c r="AD2716" s="141">
        <v>0.12</v>
      </c>
      <c r="AE2716" s="186">
        <f t="shared" si="682"/>
        <v>0</v>
      </c>
      <c r="AF2716" s="186" t="str">
        <f>IF(AND(COUNTIFS($J$18:J2716,J2716)=1,AE2716=1),1,"")</f>
        <v/>
      </c>
      <c r="AG2716" s="186" t="str">
        <f>IF(C2716="","",IF(AND(COUNTIFS($J$18:J2716,J2716)=1,C2716&lt;&gt;""),1,""))</f>
        <v/>
      </c>
      <c r="AH2716" s="186" t="str">
        <f>IF(G2716="","",IF(AND(COUNTIFS($J$18:J2716,J2716)=1,G2716&lt;&gt;""),1,""))</f>
        <v/>
      </c>
      <c r="AI2716" s="19">
        <f t="shared" si="683"/>
        <v>27590767.192920357</v>
      </c>
      <c r="AJ2716" s="19">
        <f t="shared" si="684"/>
        <v>3241766.9481504429</v>
      </c>
      <c r="AK2716" s="20">
        <f t="shared" si="685"/>
        <v>0.11749462874603439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214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42</v>
      </c>
      <c r="B2717" s="179">
        <v>2023</v>
      </c>
      <c r="C2717" s="179">
        <v>11</v>
      </c>
      <c r="D2717" s="39" t="str">
        <f t="shared" si="677"/>
        <v>Q3</v>
      </c>
      <c r="E2717" s="13" t="s">
        <v>42</v>
      </c>
      <c r="F2717" s="179">
        <v>2024</v>
      </c>
      <c r="G2717" s="179">
        <v>1</v>
      </c>
      <c r="H2717" s="191"/>
      <c r="I2717" s="39" t="str">
        <f t="shared" si="678"/>
        <v>Q4</v>
      </c>
      <c r="J2717" s="191" t="s">
        <v>3009</v>
      </c>
      <c r="K2717" s="191" t="s">
        <v>3010</v>
      </c>
      <c r="L2717" s="17" t="s">
        <v>54</v>
      </c>
      <c r="M2717" s="13" t="s">
        <v>46</v>
      </c>
      <c r="N2717" s="13">
        <v>1</v>
      </c>
      <c r="O2717" s="13"/>
      <c r="P2717" s="39" t="str">
        <f t="shared" si="679"/>
        <v>MAIN UNIT</v>
      </c>
      <c r="Q2717" s="13" t="s">
        <v>47</v>
      </c>
      <c r="R2717" s="13" t="s">
        <v>48</v>
      </c>
      <c r="S2717" s="13" t="s">
        <v>36</v>
      </c>
      <c r="T2717" s="13" t="s">
        <v>64</v>
      </c>
      <c r="U2717" s="13" t="s">
        <v>2867</v>
      </c>
      <c r="V2717" s="13" t="s">
        <v>98</v>
      </c>
      <c r="W2717" s="13" t="s">
        <v>95</v>
      </c>
      <c r="X2717" s="192">
        <v>8500000</v>
      </c>
      <c r="Y2717" s="196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85">
        <f t="shared" si="681"/>
        <v>65178.509999999995</v>
      </c>
      <c r="AD2717" s="141">
        <v>0.13619999999999999</v>
      </c>
      <c r="AE2717" s="186">
        <f t="shared" si="682"/>
        <v>0</v>
      </c>
      <c r="AF2717" s="186" t="str">
        <f>IF(AND(COUNTIFS($J$18:J2717,J2717)=1,AE2717=1),1,"")</f>
        <v/>
      </c>
      <c r="AG2717" s="186" t="str">
        <f>IF(C2717="","",IF(AND(COUNTIFS($J$18:J2717,J2717)=1,C2717&lt;&gt;""),1,""))</f>
        <v/>
      </c>
      <c r="AH2717" s="186" t="str">
        <f>IF(G2717="","",IF(AND(COUNTIFS($J$18:J2717,J2717)=1,G2717&lt;&gt;""),1,""))</f>
        <v/>
      </c>
      <c r="AI2717" s="19">
        <f t="shared" si="683"/>
        <v>21594188.700884957</v>
      </c>
      <c r="AJ2717" s="19">
        <f t="shared" si="684"/>
        <v>2559339.3921844242</v>
      </c>
      <c r="AK2717" s="20">
        <f t="shared" si="685"/>
        <v>0.11851982158883048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214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39.6">
      <c r="A2718" s="13"/>
      <c r="B2718" s="179"/>
      <c r="C2718" s="179"/>
      <c r="D2718" s="39" t="str">
        <f t="shared" si="677"/>
        <v/>
      </c>
      <c r="E2718" s="13" t="s">
        <v>35</v>
      </c>
      <c r="F2718" s="179">
        <v>2020</v>
      </c>
      <c r="G2718" s="179">
        <v>12</v>
      </c>
      <c r="H2718" s="191"/>
      <c r="I2718" s="39" t="str">
        <f t="shared" si="678"/>
        <v>Q3</v>
      </c>
      <c r="J2718" s="191"/>
      <c r="K2718" s="191" t="s">
        <v>3316</v>
      </c>
      <c r="L2718" s="17" t="s">
        <v>2552</v>
      </c>
      <c r="M2718" s="13" t="s">
        <v>2553</v>
      </c>
      <c r="N2718" s="13">
        <v>0</v>
      </c>
      <c r="O2718" s="13"/>
      <c r="P2718" s="39" t="str">
        <f t="shared" si="679"/>
        <v>C66 SERVICE/OTHERS</v>
      </c>
      <c r="Q2718" s="13" t="s">
        <v>455</v>
      </c>
      <c r="R2718" s="13" t="s">
        <v>48</v>
      </c>
      <c r="S2718" s="13" t="s">
        <v>36</v>
      </c>
      <c r="T2718" s="13" t="s">
        <v>64</v>
      </c>
      <c r="U2718" s="13" t="s">
        <v>65</v>
      </c>
      <c r="V2718" s="13" t="s">
        <v>118</v>
      </c>
      <c r="W2718" s="13" t="s">
        <v>50</v>
      </c>
      <c r="X2718" s="192">
        <v>62144.49</v>
      </c>
      <c r="Y2718" s="196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85">
        <f t="shared" si="681"/>
        <v>0</v>
      </c>
      <c r="AD2718" s="141"/>
      <c r="AE2718" s="186">
        <f t="shared" si="682"/>
        <v>0</v>
      </c>
      <c r="AF2718" s="186" t="str">
        <f>IF(AND(COUNTIFS($J$18:J2718,J2718)=1,AE2718=1),1,"")</f>
        <v/>
      </c>
      <c r="AG2718" s="186" t="str">
        <f>IF(C2718="","",IF(AND(COUNTIFS($J$18:J2718,J2718)=1,C2718&lt;&gt;""),1,""))</f>
        <v/>
      </c>
      <c r="AH2718" s="186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214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79" t="s">
        <v>170</v>
      </c>
      <c r="B2719" s="179"/>
      <c r="C2719" s="179" t="s">
        <v>170</v>
      </c>
      <c r="D2719" s="39" t="str">
        <f t="shared" si="677"/>
        <v/>
      </c>
      <c r="E2719" s="13" t="s">
        <v>40</v>
      </c>
      <c r="F2719" s="179">
        <v>2021</v>
      </c>
      <c r="G2719" s="179">
        <v>8</v>
      </c>
      <c r="H2719" s="191"/>
      <c r="I2719" s="39" t="str">
        <f t="shared" si="678"/>
        <v>Q2</v>
      </c>
      <c r="J2719" s="191" t="s">
        <v>2554</v>
      </c>
      <c r="K2719" s="191" t="s">
        <v>2249</v>
      </c>
      <c r="L2719" s="17" t="s">
        <v>2555</v>
      </c>
      <c r="M2719" s="13"/>
      <c r="N2719" s="13">
        <v>0</v>
      </c>
      <c r="O2719" s="13"/>
      <c r="P2719" s="39" t="str">
        <f t="shared" si="679"/>
        <v/>
      </c>
      <c r="Q2719" s="13" t="s">
        <v>55</v>
      </c>
      <c r="R2719" s="13" t="s">
        <v>48</v>
      </c>
      <c r="S2719" s="13" t="s">
        <v>36</v>
      </c>
      <c r="T2719" s="13" t="s">
        <v>64</v>
      </c>
      <c r="U2719" s="13" t="s">
        <v>65</v>
      </c>
      <c r="V2719" s="13" t="s">
        <v>66</v>
      </c>
      <c r="W2719" s="13" t="s">
        <v>50</v>
      </c>
      <c r="X2719" s="192">
        <v>-500000</v>
      </c>
      <c r="Y2719" s="196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85">
        <f t="shared" si="681"/>
        <v>0</v>
      </c>
      <c r="AD2719" s="141">
        <v>0.12</v>
      </c>
      <c r="AE2719" s="186">
        <f t="shared" si="682"/>
        <v>1</v>
      </c>
      <c r="AF2719" s="186">
        <f>IF(AND(COUNTIFS($J$18:J2719,J2719)=1,AE2719=1),1,"")</f>
        <v>1</v>
      </c>
      <c r="AG2719" s="186">
        <f>IF(C2719="","",IF(AND(COUNTIFS($J$18:J2719,J2719)=1,C2719&lt;&gt;""),1,""))</f>
        <v>1</v>
      </c>
      <c r="AH2719" s="186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214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79" t="s">
        <v>170</v>
      </c>
      <c r="B2720" s="179"/>
      <c r="C2720" s="179" t="s">
        <v>170</v>
      </c>
      <c r="D2720" s="39" t="str">
        <f t="shared" si="677"/>
        <v/>
      </c>
      <c r="E2720" s="13" t="s">
        <v>170</v>
      </c>
      <c r="F2720" s="13" t="s">
        <v>170</v>
      </c>
      <c r="G2720" s="179" t="s">
        <v>170</v>
      </c>
      <c r="H2720" s="191"/>
      <c r="I2720" s="39" t="str">
        <f t="shared" si="678"/>
        <v>Cancel</v>
      </c>
      <c r="J2720" s="191" t="s">
        <v>2556</v>
      </c>
      <c r="K2720" s="191" t="s">
        <v>3107</v>
      </c>
      <c r="L2720" s="17" t="s">
        <v>45</v>
      </c>
      <c r="M2720" s="13" t="s">
        <v>46</v>
      </c>
      <c r="N2720" s="13">
        <v>1</v>
      </c>
      <c r="O2720" s="13"/>
      <c r="P2720" s="39" t="str">
        <f t="shared" si="679"/>
        <v>MAIN UNIT</v>
      </c>
      <c r="Q2720" s="13" t="s">
        <v>47</v>
      </c>
      <c r="R2720" s="13" t="s">
        <v>48</v>
      </c>
      <c r="S2720" s="13" t="s">
        <v>37</v>
      </c>
      <c r="T2720" s="13" t="s">
        <v>154</v>
      </c>
      <c r="U2720" s="13" t="s">
        <v>75</v>
      </c>
      <c r="V2720" s="13" t="s">
        <v>2557</v>
      </c>
      <c r="W2720" s="13" t="s">
        <v>50</v>
      </c>
      <c r="X2720" s="192">
        <v>660000</v>
      </c>
      <c r="Y2720" s="193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85">
        <f t="shared" si="681"/>
        <v>76018.461538461532</v>
      </c>
      <c r="AD2720" s="141">
        <v>0.12</v>
      </c>
      <c r="AE2720" s="186">
        <f t="shared" si="682"/>
        <v>0</v>
      </c>
      <c r="AF2720" s="186" t="str">
        <f>IF(AND(COUNTIFS($J$18:J2720,J2720)=1,AE2720=1),1,"")</f>
        <v/>
      </c>
      <c r="AG2720" s="186">
        <f>IF(C2720="","",IF(AND(COUNTIFS($J$18:J2720,J2720)=1,C2720&lt;&gt;""),1,""))</f>
        <v>1</v>
      </c>
      <c r="AH2720" s="186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214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79" t="s">
        <v>170</v>
      </c>
      <c r="B2721" s="179"/>
      <c r="C2721" s="179" t="s">
        <v>170</v>
      </c>
      <c r="D2721" s="39" t="str">
        <f t="shared" si="677"/>
        <v/>
      </c>
      <c r="E2721" s="13" t="s">
        <v>170</v>
      </c>
      <c r="F2721" s="13" t="s">
        <v>170</v>
      </c>
      <c r="G2721" s="179" t="s">
        <v>170</v>
      </c>
      <c r="H2721" s="191"/>
      <c r="I2721" s="39" t="str">
        <f t="shared" si="678"/>
        <v>Cancel</v>
      </c>
      <c r="J2721" s="191" t="s">
        <v>294</v>
      </c>
      <c r="K2721" s="191" t="s">
        <v>3088</v>
      </c>
      <c r="L2721" s="17" t="s">
        <v>54</v>
      </c>
      <c r="M2721" s="13" t="s">
        <v>46</v>
      </c>
      <c r="N2721" s="13">
        <v>1</v>
      </c>
      <c r="O2721" s="13"/>
      <c r="P2721" s="39" t="str">
        <f t="shared" si="679"/>
        <v>MAIN UNIT</v>
      </c>
      <c r="Q2721" s="13" t="s">
        <v>55</v>
      </c>
      <c r="R2721" s="13" t="s">
        <v>48</v>
      </c>
      <c r="S2721" s="13" t="s">
        <v>37</v>
      </c>
      <c r="T2721" s="13" t="s">
        <v>178</v>
      </c>
      <c r="U2721" s="13" t="s">
        <v>57</v>
      </c>
      <c r="V2721" s="13" t="s">
        <v>272</v>
      </c>
      <c r="W2721" s="13" t="s">
        <v>50</v>
      </c>
      <c r="X2721" s="194">
        <f>601800*AA2721</f>
        <v>675821.4</v>
      </c>
      <c r="Y2721" s="193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85">
        <f t="shared" si="681"/>
        <v>77840.76227692308</v>
      </c>
      <c r="AD2721" s="141">
        <v>0.12</v>
      </c>
      <c r="AE2721" s="186">
        <f t="shared" si="682"/>
        <v>1</v>
      </c>
      <c r="AF2721" s="186" t="str">
        <f>IF(AND(COUNTIFS($J$18:J2721,J2721)=1,AE2721=1),1,"")</f>
        <v/>
      </c>
      <c r="AG2721" s="186" t="str">
        <f>IF(C2721="","",IF(AND(COUNTIFS($J$18:J2721,J2721)=1,C2721&lt;&gt;""),1,""))</f>
        <v/>
      </c>
      <c r="AH2721" s="186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214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79" t="s">
        <v>170</v>
      </c>
      <c r="B2722" s="179"/>
      <c r="C2722" s="179" t="s">
        <v>170</v>
      </c>
      <c r="D2722" s="39" t="str">
        <f t="shared" si="677"/>
        <v/>
      </c>
      <c r="E2722" s="13" t="s">
        <v>170</v>
      </c>
      <c r="F2722" s="13" t="s">
        <v>170</v>
      </c>
      <c r="G2722" s="179" t="s">
        <v>170</v>
      </c>
      <c r="H2722" s="191"/>
      <c r="I2722" s="39" t="str">
        <f t="shared" si="678"/>
        <v>Cancel</v>
      </c>
      <c r="J2722" s="191" t="s">
        <v>2558</v>
      </c>
      <c r="K2722" s="191" t="s">
        <v>562</v>
      </c>
      <c r="L2722" s="17" t="s">
        <v>78</v>
      </c>
      <c r="M2722" s="13" t="s">
        <v>46</v>
      </c>
      <c r="N2722" s="13">
        <v>1</v>
      </c>
      <c r="O2722" s="13"/>
      <c r="P2722" s="39" t="str">
        <f t="shared" si="679"/>
        <v>MAIN UNIT</v>
      </c>
      <c r="Q2722" s="13"/>
      <c r="R2722" s="13" t="s">
        <v>48</v>
      </c>
      <c r="S2722" s="13" t="s">
        <v>36</v>
      </c>
      <c r="T2722" s="13" t="s">
        <v>64</v>
      </c>
      <c r="U2722" s="13" t="s">
        <v>65</v>
      </c>
      <c r="V2722" s="13" t="s">
        <v>121</v>
      </c>
      <c r="W2722" s="13" t="s">
        <v>95</v>
      </c>
      <c r="X2722" s="192">
        <v>15000000</v>
      </c>
      <c r="Y2722" s="193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85">
        <f t="shared" si="681"/>
        <v>130140</v>
      </c>
      <c r="AD2722" s="141">
        <v>0.12</v>
      </c>
      <c r="AE2722" s="186" t="str">
        <f t="shared" si="682"/>
        <v/>
      </c>
      <c r="AF2722" s="186" t="str">
        <f>IF(AND(COUNTIFS($J$18:J2722,J2722)=1,AE2722=1),1,"")</f>
        <v/>
      </c>
      <c r="AG2722" s="186">
        <f>IF(C2722="","",IF(AND(COUNTIFS($J$18:J2722,J2722)=1,C2722&lt;&gt;""),1,""))</f>
        <v>1</v>
      </c>
      <c r="AH2722" s="186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214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79" t="s">
        <v>170</v>
      </c>
      <c r="B2723" s="179"/>
      <c r="C2723" s="179" t="s">
        <v>170</v>
      </c>
      <c r="D2723" s="39" t="str">
        <f t="shared" si="677"/>
        <v/>
      </c>
      <c r="E2723" s="13" t="s">
        <v>170</v>
      </c>
      <c r="F2723" s="13" t="s">
        <v>170</v>
      </c>
      <c r="G2723" s="179" t="s">
        <v>170</v>
      </c>
      <c r="H2723" s="191"/>
      <c r="I2723" s="39" t="str">
        <f t="shared" si="678"/>
        <v>Cancel</v>
      </c>
      <c r="J2723" s="191" t="s">
        <v>2559</v>
      </c>
      <c r="K2723" s="191" t="s">
        <v>2560</v>
      </c>
      <c r="L2723" s="17" t="s">
        <v>54</v>
      </c>
      <c r="M2723" s="13" t="s">
        <v>46</v>
      </c>
      <c r="N2723" s="13">
        <v>1</v>
      </c>
      <c r="O2723" s="13"/>
      <c r="P2723" s="39" t="str">
        <f t="shared" si="679"/>
        <v>MAIN UNIT</v>
      </c>
      <c r="Q2723" s="13" t="s">
        <v>47</v>
      </c>
      <c r="R2723" s="13" t="s">
        <v>48</v>
      </c>
      <c r="S2723" s="13" t="s">
        <v>36</v>
      </c>
      <c r="T2723" s="13" t="s">
        <v>64</v>
      </c>
      <c r="U2723" s="13" t="s">
        <v>65</v>
      </c>
      <c r="V2723" s="13" t="s">
        <v>121</v>
      </c>
      <c r="W2723" s="13" t="s">
        <v>95</v>
      </c>
      <c r="X2723" s="192">
        <v>9900000</v>
      </c>
      <c r="Y2723" s="193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85">
        <f t="shared" si="681"/>
        <v>83397.599999999991</v>
      </c>
      <c r="AD2723" s="141">
        <v>0.12</v>
      </c>
      <c r="AE2723" s="186">
        <f t="shared" si="682"/>
        <v>0</v>
      </c>
      <c r="AF2723" s="186" t="str">
        <f>IF(AND(COUNTIFS($J$18:J2723,J2723)=1,AE2723=1),1,"")</f>
        <v/>
      </c>
      <c r="AG2723" s="186">
        <f>IF(C2723="","",IF(AND(COUNTIFS($J$18:J2723,J2723)=1,C2723&lt;&gt;""),1,""))</f>
        <v>1</v>
      </c>
      <c r="AH2723" s="186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214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79" t="s">
        <v>170</v>
      </c>
      <c r="B2724" s="179"/>
      <c r="C2724" s="179" t="s">
        <v>170</v>
      </c>
      <c r="D2724" s="39" t="str">
        <f t="shared" si="677"/>
        <v/>
      </c>
      <c r="E2724" s="13" t="s">
        <v>170</v>
      </c>
      <c r="F2724" s="13" t="s">
        <v>170</v>
      </c>
      <c r="G2724" s="179" t="s">
        <v>170</v>
      </c>
      <c r="H2724" s="191"/>
      <c r="I2724" s="39" t="str">
        <f t="shared" si="678"/>
        <v>Cancel</v>
      </c>
      <c r="J2724" s="191" t="s">
        <v>2559</v>
      </c>
      <c r="K2724" s="191" t="s">
        <v>2560</v>
      </c>
      <c r="L2724" s="17" t="s">
        <v>78</v>
      </c>
      <c r="M2724" s="13" t="s">
        <v>46</v>
      </c>
      <c r="N2724" s="13">
        <v>2</v>
      </c>
      <c r="O2724" s="13"/>
      <c r="P2724" s="39" t="str">
        <f t="shared" si="679"/>
        <v>MAIN UNIT</v>
      </c>
      <c r="Q2724" s="13" t="s">
        <v>47</v>
      </c>
      <c r="R2724" s="13" t="s">
        <v>48</v>
      </c>
      <c r="S2724" s="13" t="s">
        <v>36</v>
      </c>
      <c r="T2724" s="13" t="s">
        <v>64</v>
      </c>
      <c r="U2724" s="13" t="s">
        <v>65</v>
      </c>
      <c r="V2724" s="13" t="s">
        <v>121</v>
      </c>
      <c r="W2724" s="13" t="s">
        <v>95</v>
      </c>
      <c r="X2724" s="192">
        <v>15000000</v>
      </c>
      <c r="Y2724" s="193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85">
        <f t="shared" si="681"/>
        <v>252720</v>
      </c>
      <c r="AD2724" s="141">
        <v>0.12</v>
      </c>
      <c r="AE2724" s="186">
        <f t="shared" si="682"/>
        <v>0</v>
      </c>
      <c r="AF2724" s="186" t="str">
        <f>IF(AND(COUNTIFS($J$18:J2724,J2724)=1,AE2724=1),1,"")</f>
        <v/>
      </c>
      <c r="AG2724" s="186" t="str">
        <f>IF(C2724="","",IF(AND(COUNTIFS($J$18:J2724,J2724)=1,C2724&lt;&gt;""),1,""))</f>
        <v/>
      </c>
      <c r="AH2724" s="186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214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79" t="s">
        <v>170</v>
      </c>
      <c r="B2725" s="179"/>
      <c r="C2725" s="179" t="s">
        <v>170</v>
      </c>
      <c r="D2725" s="39" t="str">
        <f t="shared" si="677"/>
        <v/>
      </c>
      <c r="E2725" s="13" t="s">
        <v>170</v>
      </c>
      <c r="F2725" s="13" t="s">
        <v>170</v>
      </c>
      <c r="G2725" s="179" t="s">
        <v>170</v>
      </c>
      <c r="H2725" s="191"/>
      <c r="I2725" s="39" t="str">
        <f t="shared" si="678"/>
        <v>Cancel</v>
      </c>
      <c r="J2725" s="191" t="s">
        <v>2561</v>
      </c>
      <c r="K2725" s="191" t="s">
        <v>1340</v>
      </c>
      <c r="L2725" s="17" t="s">
        <v>54</v>
      </c>
      <c r="M2725" s="13" t="s">
        <v>46</v>
      </c>
      <c r="N2725" s="13">
        <v>2</v>
      </c>
      <c r="O2725" s="13"/>
      <c r="P2725" s="39" t="str">
        <f t="shared" si="679"/>
        <v>MAIN UNIT</v>
      </c>
      <c r="Q2725" s="13" t="s">
        <v>47</v>
      </c>
      <c r="R2725" s="13" t="s">
        <v>48</v>
      </c>
      <c r="S2725" s="13" t="s">
        <v>36</v>
      </c>
      <c r="T2725" s="13" t="s">
        <v>64</v>
      </c>
      <c r="U2725" s="13" t="s">
        <v>65</v>
      </c>
      <c r="V2725" s="13" t="s">
        <v>66</v>
      </c>
      <c r="W2725" s="13" t="s">
        <v>95</v>
      </c>
      <c r="X2725" s="192">
        <v>9000000</v>
      </c>
      <c r="Y2725" s="193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85">
        <f t="shared" si="681"/>
        <v>156168</v>
      </c>
      <c r="AD2725" s="141">
        <v>0.12</v>
      </c>
      <c r="AE2725" s="186">
        <f t="shared" si="682"/>
        <v>0</v>
      </c>
      <c r="AF2725" s="186" t="str">
        <f>IF(AND(COUNTIFS($J$18:J2725,J2725)=1,AE2725=1),1,"")</f>
        <v/>
      </c>
      <c r="AG2725" s="186">
        <f>IF(C2725="","",IF(AND(COUNTIFS($J$18:J2725,J2725)=1,C2725&lt;&gt;""),1,""))</f>
        <v>1</v>
      </c>
      <c r="AH2725" s="186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214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79" t="s">
        <v>170</v>
      </c>
      <c r="B2726" s="179"/>
      <c r="C2726" s="179" t="s">
        <v>170</v>
      </c>
      <c r="D2726" s="39" t="str">
        <f t="shared" si="677"/>
        <v/>
      </c>
      <c r="E2726" s="13" t="s">
        <v>170</v>
      </c>
      <c r="F2726" s="13" t="s">
        <v>170</v>
      </c>
      <c r="G2726" s="179" t="s">
        <v>170</v>
      </c>
      <c r="H2726" s="191"/>
      <c r="I2726" s="39" t="str">
        <f t="shared" si="678"/>
        <v>Cancel</v>
      </c>
      <c r="J2726" s="191" t="s">
        <v>2562</v>
      </c>
      <c r="K2726" s="191" t="s">
        <v>2563</v>
      </c>
      <c r="L2726" s="17" t="s">
        <v>54</v>
      </c>
      <c r="M2726" s="13" t="s">
        <v>46</v>
      </c>
      <c r="N2726" s="13">
        <v>2</v>
      </c>
      <c r="O2726" s="13"/>
      <c r="P2726" s="39" t="str">
        <f t="shared" si="679"/>
        <v>MAIN UNIT</v>
      </c>
      <c r="Q2726" s="13" t="s">
        <v>55</v>
      </c>
      <c r="R2726" s="13" t="s">
        <v>48</v>
      </c>
      <c r="S2726" s="13" t="s">
        <v>36</v>
      </c>
      <c r="T2726" s="13" t="s">
        <v>64</v>
      </c>
      <c r="U2726" s="13" t="s">
        <v>65</v>
      </c>
      <c r="V2726" s="13" t="s">
        <v>98</v>
      </c>
      <c r="W2726" s="13" t="s">
        <v>95</v>
      </c>
      <c r="X2726" s="192">
        <v>9480000</v>
      </c>
      <c r="Y2726" s="193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85">
        <f t="shared" si="681"/>
        <v>160174.07999999999</v>
      </c>
      <c r="AD2726" s="141">
        <v>0.12</v>
      </c>
      <c r="AE2726" s="186">
        <f t="shared" si="682"/>
        <v>1</v>
      </c>
      <c r="AF2726" s="186">
        <f>IF(AND(COUNTIFS($J$18:J2726,J2726)=1,AE2726=1),1,"")</f>
        <v>1</v>
      </c>
      <c r="AG2726" s="186">
        <f>IF(C2726="","",IF(AND(COUNTIFS($J$18:J2726,J2726)=1,C2726&lt;&gt;""),1,""))</f>
        <v>1</v>
      </c>
      <c r="AH2726" s="186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214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79" t="s">
        <v>170</v>
      </c>
      <c r="B2727" s="179"/>
      <c r="C2727" s="179" t="s">
        <v>170</v>
      </c>
      <c r="D2727" s="39" t="str">
        <f t="shared" si="677"/>
        <v/>
      </c>
      <c r="E2727" s="13" t="s">
        <v>170</v>
      </c>
      <c r="F2727" s="13" t="s">
        <v>170</v>
      </c>
      <c r="G2727" s="179" t="s">
        <v>170</v>
      </c>
      <c r="H2727" s="191"/>
      <c r="I2727" s="39" t="str">
        <f t="shared" si="678"/>
        <v>Cancel</v>
      </c>
      <c r="J2727" s="191" t="s">
        <v>2564</v>
      </c>
      <c r="K2727" s="191" t="s">
        <v>2565</v>
      </c>
      <c r="L2727" s="17" t="s">
        <v>54</v>
      </c>
      <c r="M2727" s="13" t="s">
        <v>46</v>
      </c>
      <c r="N2727" s="13">
        <v>1</v>
      </c>
      <c r="O2727" s="13"/>
      <c r="P2727" s="39" t="str">
        <f t="shared" si="679"/>
        <v>MAIN UNIT</v>
      </c>
      <c r="Q2727" s="13" t="s">
        <v>47</v>
      </c>
      <c r="R2727" s="13" t="s">
        <v>48</v>
      </c>
      <c r="S2727" s="13" t="s">
        <v>37</v>
      </c>
      <c r="T2727" s="13" t="s">
        <v>74</v>
      </c>
      <c r="U2727" s="13" t="s">
        <v>75</v>
      </c>
      <c r="V2727" s="13" t="s">
        <v>70</v>
      </c>
      <c r="W2727" s="13" t="s">
        <v>50</v>
      </c>
      <c r="X2727" s="192">
        <v>800000</v>
      </c>
      <c r="Y2727" s="193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85">
        <f t="shared" si="681"/>
        <v>94300.884955752234</v>
      </c>
      <c r="AD2727" s="141">
        <v>0.12</v>
      </c>
      <c r="AE2727" s="186">
        <f t="shared" si="682"/>
        <v>0</v>
      </c>
      <c r="AF2727" s="186" t="str">
        <f>IF(AND(COUNTIFS($J$18:J2727,J2727)=1,AE2727=1),1,"")</f>
        <v/>
      </c>
      <c r="AG2727" s="186">
        <f>IF(C2727="","",IF(AND(COUNTIFS($J$18:J2727,J2727)=1,C2727&lt;&gt;""),1,""))</f>
        <v>1</v>
      </c>
      <c r="AH2727" s="186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214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79" t="s">
        <v>170</v>
      </c>
      <c r="B2728" s="179"/>
      <c r="C2728" s="179" t="s">
        <v>170</v>
      </c>
      <c r="D2728" s="39" t="str">
        <f t="shared" si="677"/>
        <v/>
      </c>
      <c r="E2728" s="13" t="s">
        <v>170</v>
      </c>
      <c r="F2728" s="13" t="s">
        <v>170</v>
      </c>
      <c r="G2728" s="179" t="s">
        <v>170</v>
      </c>
      <c r="H2728" s="191"/>
      <c r="I2728" s="39" t="str">
        <f t="shared" si="678"/>
        <v>Cancel</v>
      </c>
      <c r="J2728" s="191" t="s">
        <v>2566</v>
      </c>
      <c r="K2728" s="191" t="s">
        <v>186</v>
      </c>
      <c r="L2728" s="17" t="s">
        <v>78</v>
      </c>
      <c r="M2728" s="13" t="s">
        <v>46</v>
      </c>
      <c r="N2728" s="13">
        <v>2</v>
      </c>
      <c r="O2728" s="13"/>
      <c r="P2728" s="39" t="str">
        <f t="shared" si="679"/>
        <v>MAIN UNIT</v>
      </c>
      <c r="Q2728" s="13" t="s">
        <v>47</v>
      </c>
      <c r="R2728" s="13" t="s">
        <v>48</v>
      </c>
      <c r="S2728" s="13" t="s">
        <v>36</v>
      </c>
      <c r="T2728" s="13" t="s">
        <v>64</v>
      </c>
      <c r="U2728" s="13" t="s">
        <v>65</v>
      </c>
      <c r="V2728" s="13" t="s">
        <v>118</v>
      </c>
      <c r="W2728" s="13" t="s">
        <v>95</v>
      </c>
      <c r="X2728" s="192">
        <v>15000000</v>
      </c>
      <c r="Y2728" s="193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85">
        <f t="shared" si="681"/>
        <v>259560</v>
      </c>
      <c r="AD2728" s="141">
        <v>0.12</v>
      </c>
      <c r="AE2728" s="186">
        <f t="shared" si="682"/>
        <v>0</v>
      </c>
      <c r="AF2728" s="186" t="str">
        <f>IF(AND(COUNTIFS($J$18:J2728,J2728)=1,AE2728=1),1,"")</f>
        <v/>
      </c>
      <c r="AG2728" s="186">
        <f>IF(C2728="","",IF(AND(COUNTIFS($J$18:J2728,J2728)=1,C2728&lt;&gt;""),1,""))</f>
        <v>1</v>
      </c>
      <c r="AH2728" s="186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214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79" t="s">
        <v>170</v>
      </c>
      <c r="B2729" s="179"/>
      <c r="C2729" s="179" t="s">
        <v>170</v>
      </c>
      <c r="D2729" s="39" t="str">
        <f t="shared" si="677"/>
        <v/>
      </c>
      <c r="E2729" s="13" t="s">
        <v>170</v>
      </c>
      <c r="F2729" s="13" t="s">
        <v>170</v>
      </c>
      <c r="G2729" s="179" t="s">
        <v>170</v>
      </c>
      <c r="H2729" s="191"/>
      <c r="I2729" s="39" t="str">
        <f t="shared" si="678"/>
        <v>Cancel</v>
      </c>
      <c r="J2729" s="191" t="s">
        <v>2566</v>
      </c>
      <c r="K2729" s="191" t="s">
        <v>186</v>
      </c>
      <c r="L2729" s="17" t="s">
        <v>54</v>
      </c>
      <c r="M2729" s="13" t="s">
        <v>46</v>
      </c>
      <c r="N2729" s="13">
        <v>2</v>
      </c>
      <c r="O2729" s="13"/>
      <c r="P2729" s="39" t="str">
        <f t="shared" si="679"/>
        <v>MAIN UNIT</v>
      </c>
      <c r="Q2729" s="13" t="s">
        <v>47</v>
      </c>
      <c r="R2729" s="13" t="s">
        <v>48</v>
      </c>
      <c r="S2729" s="13" t="s">
        <v>36</v>
      </c>
      <c r="T2729" s="13" t="s">
        <v>64</v>
      </c>
      <c r="U2729" s="13" t="s">
        <v>65</v>
      </c>
      <c r="V2729" s="13" t="s">
        <v>118</v>
      </c>
      <c r="W2729" s="13" t="s">
        <v>95</v>
      </c>
      <c r="X2729" s="192">
        <v>11940000</v>
      </c>
      <c r="Y2729" s="193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85">
        <f t="shared" si="681"/>
        <v>206609.75999999998</v>
      </c>
      <c r="AD2729" s="141">
        <v>0.12</v>
      </c>
      <c r="AE2729" s="186">
        <f t="shared" si="682"/>
        <v>0</v>
      </c>
      <c r="AF2729" s="186" t="str">
        <f>IF(AND(COUNTIFS($J$18:J2729,J2729)=1,AE2729=1),1,"")</f>
        <v/>
      </c>
      <c r="AG2729" s="186" t="str">
        <f>IF(C2729="","",IF(AND(COUNTIFS($J$18:J2729,J2729)=1,C2729&lt;&gt;""),1,""))</f>
        <v/>
      </c>
      <c r="AH2729" s="186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214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79" t="s">
        <v>170</v>
      </c>
      <c r="B2730" s="179"/>
      <c r="C2730" s="179" t="s">
        <v>170</v>
      </c>
      <c r="D2730" s="39" t="str">
        <f t="shared" si="677"/>
        <v/>
      </c>
      <c r="E2730" s="13" t="s">
        <v>170</v>
      </c>
      <c r="F2730" s="13" t="s">
        <v>170</v>
      </c>
      <c r="G2730" s="179" t="s">
        <v>170</v>
      </c>
      <c r="H2730" s="191"/>
      <c r="I2730" s="39" t="str">
        <f t="shared" si="678"/>
        <v>Cancel</v>
      </c>
      <c r="J2730" s="191" t="s">
        <v>2554</v>
      </c>
      <c r="K2730" s="191" t="s">
        <v>2249</v>
      </c>
      <c r="L2730" s="17" t="s">
        <v>54</v>
      </c>
      <c r="M2730" s="13" t="s">
        <v>46</v>
      </c>
      <c r="N2730" s="13">
        <v>1</v>
      </c>
      <c r="O2730" s="13"/>
      <c r="P2730" s="39" t="str">
        <f t="shared" si="679"/>
        <v>MAIN UNIT</v>
      </c>
      <c r="Q2730" s="13" t="s">
        <v>55</v>
      </c>
      <c r="R2730" s="13" t="s">
        <v>48</v>
      </c>
      <c r="S2730" s="13" t="s">
        <v>36</v>
      </c>
      <c r="T2730" s="13" t="s">
        <v>64</v>
      </c>
      <c r="U2730" s="13" t="s">
        <v>65</v>
      </c>
      <c r="V2730" s="13" t="s">
        <v>66</v>
      </c>
      <c r="W2730" s="13" t="s">
        <v>95</v>
      </c>
      <c r="X2730" s="192">
        <v>10500000</v>
      </c>
      <c r="Y2730" s="193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85">
        <f t="shared" si="681"/>
        <v>91098</v>
      </c>
      <c r="AD2730" s="141">
        <v>0.12</v>
      </c>
      <c r="AE2730" s="186">
        <f t="shared" si="682"/>
        <v>1</v>
      </c>
      <c r="AF2730" s="186" t="str">
        <f>IF(AND(COUNTIFS($J$18:J2730,J2730)=1,AE2730=1),1,"")</f>
        <v/>
      </c>
      <c r="AG2730" s="186" t="str">
        <f>IF(C2730="","",IF(AND(COUNTIFS($J$18:J2730,J2730)=1,C2730&lt;&gt;""),1,""))</f>
        <v/>
      </c>
      <c r="AH2730" s="186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214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79" t="s">
        <v>170</v>
      </c>
      <c r="B2731" s="179"/>
      <c r="C2731" s="179" t="s">
        <v>170</v>
      </c>
      <c r="D2731" s="39" t="str">
        <f t="shared" si="677"/>
        <v/>
      </c>
      <c r="E2731" s="13" t="s">
        <v>170</v>
      </c>
      <c r="F2731" s="13" t="s">
        <v>170</v>
      </c>
      <c r="G2731" s="179" t="s">
        <v>170</v>
      </c>
      <c r="H2731" s="191"/>
      <c r="I2731" s="39" t="str">
        <f t="shared" si="678"/>
        <v>Cancel</v>
      </c>
      <c r="J2731" s="191" t="s">
        <v>2554</v>
      </c>
      <c r="K2731" s="191" t="s">
        <v>2249</v>
      </c>
      <c r="L2731" s="17" t="s">
        <v>54</v>
      </c>
      <c r="M2731" s="13" t="s">
        <v>46</v>
      </c>
      <c r="N2731" s="13">
        <v>3</v>
      </c>
      <c r="O2731" s="13"/>
      <c r="P2731" s="39" t="str">
        <f t="shared" si="679"/>
        <v>MAIN UNIT</v>
      </c>
      <c r="Q2731" s="13" t="s">
        <v>55</v>
      </c>
      <c r="R2731" s="13" t="s">
        <v>48</v>
      </c>
      <c r="S2731" s="13" t="s">
        <v>36</v>
      </c>
      <c r="T2731" s="13" t="s">
        <v>64</v>
      </c>
      <c r="U2731" s="13" t="s">
        <v>65</v>
      </c>
      <c r="V2731" s="13" t="s">
        <v>66</v>
      </c>
      <c r="W2731" s="13" t="s">
        <v>95</v>
      </c>
      <c r="X2731" s="192">
        <v>10500000</v>
      </c>
      <c r="Y2731" s="193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85">
        <f t="shared" si="681"/>
        <v>272916</v>
      </c>
      <c r="AD2731" s="141">
        <v>0.12</v>
      </c>
      <c r="AE2731" s="186">
        <f t="shared" si="682"/>
        <v>1</v>
      </c>
      <c r="AF2731" s="186" t="str">
        <f>IF(AND(COUNTIFS($J$18:J2731,J2731)=1,AE2731=1),1,"")</f>
        <v/>
      </c>
      <c r="AG2731" s="186" t="str">
        <f>IF(C2731="","",IF(AND(COUNTIFS($J$18:J2731,J2731)=1,C2731&lt;&gt;""),1,""))</f>
        <v/>
      </c>
      <c r="AH2731" s="186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214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79" t="s">
        <v>170</v>
      </c>
      <c r="B2732" s="179"/>
      <c r="C2732" s="179" t="s">
        <v>170</v>
      </c>
      <c r="D2732" s="39" t="str">
        <f t="shared" si="677"/>
        <v/>
      </c>
      <c r="E2732" s="13" t="s">
        <v>170</v>
      </c>
      <c r="F2732" s="13" t="s">
        <v>170</v>
      </c>
      <c r="G2732" s="179" t="s">
        <v>170</v>
      </c>
      <c r="H2732" s="191"/>
      <c r="I2732" s="39" t="str">
        <f t="shared" si="678"/>
        <v>Cancel</v>
      </c>
      <c r="J2732" s="191" t="s">
        <v>2554</v>
      </c>
      <c r="K2732" s="191" t="s">
        <v>2249</v>
      </c>
      <c r="L2732" s="17" t="s">
        <v>78</v>
      </c>
      <c r="M2732" s="13" t="s">
        <v>46</v>
      </c>
      <c r="N2732" s="13">
        <v>2</v>
      </c>
      <c r="O2732" s="13"/>
      <c r="P2732" s="39" t="str">
        <f t="shared" si="679"/>
        <v>MAIN UNIT</v>
      </c>
      <c r="Q2732" s="13" t="s">
        <v>55</v>
      </c>
      <c r="R2732" s="13" t="s">
        <v>48</v>
      </c>
      <c r="S2732" s="13" t="s">
        <v>36</v>
      </c>
      <c r="T2732" s="13" t="s">
        <v>64</v>
      </c>
      <c r="U2732" s="13" t="s">
        <v>65</v>
      </c>
      <c r="V2732" s="13" t="s">
        <v>66</v>
      </c>
      <c r="W2732" s="13" t="s">
        <v>95</v>
      </c>
      <c r="X2732" s="192">
        <v>14000000</v>
      </c>
      <c r="Y2732" s="193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85">
        <f t="shared" si="681"/>
        <v>242592</v>
      </c>
      <c r="AD2732" s="141">
        <v>0.12</v>
      </c>
      <c r="AE2732" s="186">
        <f t="shared" si="682"/>
        <v>1</v>
      </c>
      <c r="AF2732" s="186" t="str">
        <f>IF(AND(COUNTIFS($J$18:J2732,J2732)=1,AE2732=1),1,"")</f>
        <v/>
      </c>
      <c r="AG2732" s="186" t="str">
        <f>IF(C2732="","",IF(AND(COUNTIFS($J$18:J2732,J2732)=1,C2732&lt;&gt;""),1,""))</f>
        <v/>
      </c>
      <c r="AH2732" s="186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214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79" t="s">
        <v>170</v>
      </c>
      <c r="B2733" s="179"/>
      <c r="C2733" s="179" t="s">
        <v>170</v>
      </c>
      <c r="D2733" s="39" t="str">
        <f t="shared" si="677"/>
        <v/>
      </c>
      <c r="E2733" s="13" t="s">
        <v>170</v>
      </c>
      <c r="F2733" s="13" t="s">
        <v>170</v>
      </c>
      <c r="G2733" s="179" t="s">
        <v>170</v>
      </c>
      <c r="H2733" s="191"/>
      <c r="I2733" s="39" t="str">
        <f t="shared" si="678"/>
        <v>Cancel</v>
      </c>
      <c r="J2733" s="191" t="s">
        <v>2554</v>
      </c>
      <c r="K2733" s="191" t="s">
        <v>2249</v>
      </c>
      <c r="L2733" s="17" t="s">
        <v>78</v>
      </c>
      <c r="M2733" s="13" t="s">
        <v>46</v>
      </c>
      <c r="N2733" s="13">
        <v>4</v>
      </c>
      <c r="O2733" s="13"/>
      <c r="P2733" s="39" t="str">
        <f t="shared" si="679"/>
        <v>MAIN UNIT</v>
      </c>
      <c r="Q2733" s="13" t="s">
        <v>55</v>
      </c>
      <c r="R2733" s="13" t="s">
        <v>48</v>
      </c>
      <c r="S2733" s="13" t="s">
        <v>36</v>
      </c>
      <c r="T2733" s="13" t="s">
        <v>64</v>
      </c>
      <c r="U2733" s="13" t="s">
        <v>65</v>
      </c>
      <c r="V2733" s="13" t="s">
        <v>66</v>
      </c>
      <c r="W2733" s="13" t="s">
        <v>95</v>
      </c>
      <c r="X2733" s="192">
        <v>14000000</v>
      </c>
      <c r="Y2733" s="193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85">
        <f t="shared" si="681"/>
        <v>485184</v>
      </c>
      <c r="AD2733" s="141">
        <v>0.12</v>
      </c>
      <c r="AE2733" s="186">
        <f t="shared" si="682"/>
        <v>1</v>
      </c>
      <c r="AF2733" s="186" t="str">
        <f>IF(AND(COUNTIFS($J$18:J2733,J2733)=1,AE2733=1),1,"")</f>
        <v/>
      </c>
      <c r="AG2733" s="186" t="str">
        <f>IF(C2733="","",IF(AND(COUNTIFS($J$18:J2733,J2733)=1,C2733&lt;&gt;""),1,""))</f>
        <v/>
      </c>
      <c r="AH2733" s="186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214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79" t="s">
        <v>170</v>
      </c>
      <c r="B2734" s="179"/>
      <c r="C2734" s="179" t="s">
        <v>170</v>
      </c>
      <c r="D2734" s="39" t="str">
        <f t="shared" si="677"/>
        <v/>
      </c>
      <c r="E2734" s="13" t="s">
        <v>170</v>
      </c>
      <c r="F2734" s="13" t="s">
        <v>170</v>
      </c>
      <c r="G2734" s="179" t="s">
        <v>170</v>
      </c>
      <c r="H2734" s="191"/>
      <c r="I2734" s="39" t="str">
        <f t="shared" si="678"/>
        <v>Cancel</v>
      </c>
      <c r="J2734" s="191" t="s">
        <v>2554</v>
      </c>
      <c r="K2734" s="191" t="s">
        <v>2249</v>
      </c>
      <c r="L2734" s="17" t="s">
        <v>54</v>
      </c>
      <c r="M2734" s="13" t="s">
        <v>46</v>
      </c>
      <c r="N2734" s="13">
        <v>2</v>
      </c>
      <c r="O2734" s="13"/>
      <c r="P2734" s="39" t="str">
        <f t="shared" si="679"/>
        <v>MAIN UNIT</v>
      </c>
      <c r="Q2734" s="13" t="s">
        <v>55</v>
      </c>
      <c r="R2734" s="13" t="s">
        <v>48</v>
      </c>
      <c r="S2734" s="13" t="s">
        <v>36</v>
      </c>
      <c r="T2734" s="13" t="s">
        <v>64</v>
      </c>
      <c r="U2734" s="13" t="s">
        <v>65</v>
      </c>
      <c r="V2734" s="13" t="s">
        <v>66</v>
      </c>
      <c r="W2734" s="13" t="s">
        <v>95</v>
      </c>
      <c r="X2734" s="192">
        <v>10500000</v>
      </c>
      <c r="Y2734" s="193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85">
        <f t="shared" si="681"/>
        <v>178164</v>
      </c>
      <c r="AD2734" s="141">
        <v>0.12</v>
      </c>
      <c r="AE2734" s="186">
        <f t="shared" si="682"/>
        <v>1</v>
      </c>
      <c r="AF2734" s="186" t="str">
        <f>IF(AND(COUNTIFS($J$18:J2734,J2734)=1,AE2734=1),1,"")</f>
        <v/>
      </c>
      <c r="AG2734" s="186" t="str">
        <f>IF(C2734="","",IF(AND(COUNTIFS($J$18:J2734,J2734)=1,C2734&lt;&gt;""),1,""))</f>
        <v/>
      </c>
      <c r="AH2734" s="186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214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79" t="s">
        <v>170</v>
      </c>
      <c r="B2735" s="179"/>
      <c r="C2735" s="179" t="s">
        <v>170</v>
      </c>
      <c r="D2735" s="39" t="str">
        <f t="shared" si="677"/>
        <v/>
      </c>
      <c r="E2735" s="13" t="s">
        <v>170</v>
      </c>
      <c r="F2735" s="13" t="s">
        <v>170</v>
      </c>
      <c r="G2735" s="179" t="s">
        <v>170</v>
      </c>
      <c r="H2735" s="191"/>
      <c r="I2735" s="39" t="str">
        <f t="shared" si="678"/>
        <v>Cancel</v>
      </c>
      <c r="J2735" s="191" t="s">
        <v>2554</v>
      </c>
      <c r="K2735" s="191" t="s">
        <v>2249</v>
      </c>
      <c r="L2735" s="17" t="s">
        <v>78</v>
      </c>
      <c r="M2735" s="13" t="s">
        <v>46</v>
      </c>
      <c r="N2735" s="13">
        <v>4</v>
      </c>
      <c r="O2735" s="13"/>
      <c r="P2735" s="39" t="str">
        <f t="shared" si="679"/>
        <v>MAIN UNIT</v>
      </c>
      <c r="Q2735" s="13" t="s">
        <v>55</v>
      </c>
      <c r="R2735" s="13" t="s">
        <v>48</v>
      </c>
      <c r="S2735" s="13" t="s">
        <v>36</v>
      </c>
      <c r="T2735" s="13" t="s">
        <v>64</v>
      </c>
      <c r="U2735" s="13" t="s">
        <v>65</v>
      </c>
      <c r="V2735" s="13" t="s">
        <v>66</v>
      </c>
      <c r="W2735" s="13" t="s">
        <v>95</v>
      </c>
      <c r="X2735" s="192">
        <v>14000000</v>
      </c>
      <c r="Y2735" s="193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85">
        <f t="shared" si="681"/>
        <v>475104</v>
      </c>
      <c r="AD2735" s="141">
        <v>0.12</v>
      </c>
      <c r="AE2735" s="186">
        <f t="shared" si="682"/>
        <v>1</v>
      </c>
      <c r="AF2735" s="186" t="str">
        <f>IF(AND(COUNTIFS($J$18:J2735,J2735)=1,AE2735=1),1,"")</f>
        <v/>
      </c>
      <c r="AG2735" s="186" t="str">
        <f>IF(C2735="","",IF(AND(COUNTIFS($J$18:J2735,J2735)=1,C2735&lt;&gt;""),1,""))</f>
        <v/>
      </c>
      <c r="AH2735" s="186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214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79" t="s">
        <v>170</v>
      </c>
      <c r="B2736" s="179"/>
      <c r="C2736" s="179" t="s">
        <v>170</v>
      </c>
      <c r="D2736" s="39" t="str">
        <f t="shared" si="677"/>
        <v/>
      </c>
      <c r="E2736" s="13" t="s">
        <v>170</v>
      </c>
      <c r="F2736" s="13" t="s">
        <v>170</v>
      </c>
      <c r="G2736" s="179" t="s">
        <v>170</v>
      </c>
      <c r="H2736" s="191"/>
      <c r="I2736" s="39" t="str">
        <f t="shared" si="678"/>
        <v>Cancel</v>
      </c>
      <c r="J2736" s="191" t="s">
        <v>2554</v>
      </c>
      <c r="K2736" s="191" t="s">
        <v>2249</v>
      </c>
      <c r="L2736" s="17" t="s">
        <v>78</v>
      </c>
      <c r="M2736" s="13" t="s">
        <v>46</v>
      </c>
      <c r="N2736" s="13">
        <v>2</v>
      </c>
      <c r="O2736" s="13"/>
      <c r="P2736" s="39" t="str">
        <f t="shared" si="679"/>
        <v>MAIN UNIT</v>
      </c>
      <c r="Q2736" s="13" t="s">
        <v>55</v>
      </c>
      <c r="R2736" s="13" t="s">
        <v>48</v>
      </c>
      <c r="S2736" s="13" t="s">
        <v>36</v>
      </c>
      <c r="T2736" s="13" t="s">
        <v>64</v>
      </c>
      <c r="U2736" s="13" t="s">
        <v>65</v>
      </c>
      <c r="V2736" s="13" t="s">
        <v>66</v>
      </c>
      <c r="W2736" s="13" t="s">
        <v>95</v>
      </c>
      <c r="X2736" s="192">
        <v>14000000</v>
      </c>
      <c r="Y2736" s="193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85">
        <f t="shared" si="681"/>
        <v>237552</v>
      </c>
      <c r="AD2736" s="141">
        <v>0.12</v>
      </c>
      <c r="AE2736" s="186">
        <f t="shared" si="682"/>
        <v>1</v>
      </c>
      <c r="AF2736" s="186" t="str">
        <f>IF(AND(COUNTIFS($J$18:J2736,J2736)=1,AE2736=1),1,"")</f>
        <v/>
      </c>
      <c r="AG2736" s="186" t="str">
        <f>IF(C2736="","",IF(AND(COUNTIFS($J$18:J2736,J2736)=1,C2736&lt;&gt;""),1,""))</f>
        <v/>
      </c>
      <c r="AH2736" s="186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214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79" t="s">
        <v>170</v>
      </c>
      <c r="B2737" s="179"/>
      <c r="C2737" s="179" t="s">
        <v>170</v>
      </c>
      <c r="D2737" s="39" t="str">
        <f t="shared" si="677"/>
        <v/>
      </c>
      <c r="E2737" s="13" t="s">
        <v>170</v>
      </c>
      <c r="F2737" s="13" t="s">
        <v>170</v>
      </c>
      <c r="G2737" s="179" t="s">
        <v>170</v>
      </c>
      <c r="H2737" s="191"/>
      <c r="I2737" s="39" t="str">
        <f t="shared" si="678"/>
        <v>Cancel</v>
      </c>
      <c r="J2737" s="191" t="s">
        <v>2554</v>
      </c>
      <c r="K2737" s="191" t="s">
        <v>2249</v>
      </c>
      <c r="L2737" s="17" t="s">
        <v>78</v>
      </c>
      <c r="M2737" s="13" t="s">
        <v>46</v>
      </c>
      <c r="N2737" s="13">
        <v>2</v>
      </c>
      <c r="O2737" s="13"/>
      <c r="P2737" s="39" t="str">
        <f t="shared" si="679"/>
        <v>MAIN UNIT</v>
      </c>
      <c r="Q2737" s="13" t="s">
        <v>55</v>
      </c>
      <c r="R2737" s="13" t="s">
        <v>48</v>
      </c>
      <c r="S2737" s="13" t="s">
        <v>36</v>
      </c>
      <c r="T2737" s="13" t="s">
        <v>64</v>
      </c>
      <c r="U2737" s="13" t="s">
        <v>65</v>
      </c>
      <c r="V2737" s="13" t="s">
        <v>66</v>
      </c>
      <c r="W2737" s="13" t="s">
        <v>95</v>
      </c>
      <c r="X2737" s="192">
        <v>14000000</v>
      </c>
      <c r="Y2737" s="193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85">
        <f t="shared" si="681"/>
        <v>237552</v>
      </c>
      <c r="AD2737" s="141">
        <v>0.12</v>
      </c>
      <c r="AE2737" s="186">
        <f t="shared" si="682"/>
        <v>1</v>
      </c>
      <c r="AF2737" s="186" t="str">
        <f>IF(AND(COUNTIFS($J$18:J2737,J2737)=1,AE2737=1),1,"")</f>
        <v/>
      </c>
      <c r="AG2737" s="186" t="str">
        <f>IF(C2737="","",IF(AND(COUNTIFS($J$18:J2737,J2737)=1,C2737&lt;&gt;""),1,""))</f>
        <v/>
      </c>
      <c r="AH2737" s="186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1536</v>
      </c>
      <c r="AP2737" s="28" t="str">
        <f t="shared" si="686"/>
        <v>CancelCancel</v>
      </c>
      <c r="AQ2737" s="28" t="str">
        <f t="shared" si="687"/>
        <v>CancelCancelJPY</v>
      </c>
      <c r="AR2737" s="214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79" t="s">
        <v>170</v>
      </c>
      <c r="B2738" s="179"/>
      <c r="C2738" s="179" t="s">
        <v>170</v>
      </c>
      <c r="D2738" s="39" t="str">
        <f t="shared" si="677"/>
        <v/>
      </c>
      <c r="E2738" s="13" t="s">
        <v>170</v>
      </c>
      <c r="F2738" s="13" t="s">
        <v>170</v>
      </c>
      <c r="G2738" s="179" t="s">
        <v>170</v>
      </c>
      <c r="H2738" s="191"/>
      <c r="I2738" s="39" t="str">
        <f t="shared" si="678"/>
        <v>Cancel</v>
      </c>
      <c r="J2738" s="191" t="s">
        <v>2554</v>
      </c>
      <c r="K2738" s="191" t="s">
        <v>2249</v>
      </c>
      <c r="L2738" s="17" t="s">
        <v>54</v>
      </c>
      <c r="M2738" s="13" t="s">
        <v>46</v>
      </c>
      <c r="N2738" s="13">
        <v>2</v>
      </c>
      <c r="O2738" s="13"/>
      <c r="P2738" s="39" t="str">
        <f t="shared" si="679"/>
        <v>MAIN UNIT</v>
      </c>
      <c r="Q2738" s="13" t="s">
        <v>55</v>
      </c>
      <c r="R2738" s="13" t="s">
        <v>48</v>
      </c>
      <c r="S2738" s="13" t="s">
        <v>36</v>
      </c>
      <c r="T2738" s="13" t="s">
        <v>64</v>
      </c>
      <c r="U2738" s="13" t="s">
        <v>65</v>
      </c>
      <c r="V2738" s="13" t="s">
        <v>66</v>
      </c>
      <c r="W2738" s="13" t="s">
        <v>95</v>
      </c>
      <c r="X2738" s="192">
        <v>10500000</v>
      </c>
      <c r="Y2738" s="193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85">
        <f t="shared" si="681"/>
        <v>178164</v>
      </c>
      <c r="AD2738" s="141">
        <v>0.12</v>
      </c>
      <c r="AE2738" s="186">
        <f t="shared" si="682"/>
        <v>1</v>
      </c>
      <c r="AF2738" s="186" t="str">
        <f>IF(AND(COUNTIFS($J$18:J2738,J2738)=1,AE2738=1),1,"")</f>
        <v/>
      </c>
      <c r="AG2738" s="186" t="str">
        <f>IF(C2738="","",IF(AND(COUNTIFS($J$18:J2738,J2738)=1,C2738&lt;&gt;""),1,""))</f>
        <v/>
      </c>
      <c r="AH2738" s="186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214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79" t="s">
        <v>170</v>
      </c>
      <c r="B2739" s="179"/>
      <c r="C2739" s="179" t="s">
        <v>170</v>
      </c>
      <c r="D2739" s="39" t="str">
        <f t="shared" si="677"/>
        <v/>
      </c>
      <c r="E2739" s="13" t="s">
        <v>170</v>
      </c>
      <c r="F2739" s="13" t="s">
        <v>170</v>
      </c>
      <c r="G2739" s="179" t="s">
        <v>170</v>
      </c>
      <c r="H2739" s="191"/>
      <c r="I2739" s="39" t="str">
        <f t="shared" si="678"/>
        <v>Cancel</v>
      </c>
      <c r="J2739" s="191" t="s">
        <v>2558</v>
      </c>
      <c r="K2739" s="191" t="s">
        <v>562</v>
      </c>
      <c r="L2739" s="17" t="s">
        <v>78</v>
      </c>
      <c r="M2739" s="13" t="s">
        <v>46</v>
      </c>
      <c r="N2739" s="13">
        <v>1</v>
      </c>
      <c r="O2739" s="13"/>
      <c r="P2739" s="39" t="str">
        <f t="shared" si="679"/>
        <v>MAIN UNIT</v>
      </c>
      <c r="Q2739" s="13"/>
      <c r="R2739" s="13" t="s">
        <v>48</v>
      </c>
      <c r="S2739" s="13" t="s">
        <v>36</v>
      </c>
      <c r="T2739" s="13" t="s">
        <v>64</v>
      </c>
      <c r="U2739" s="13" t="s">
        <v>65</v>
      </c>
      <c r="V2739" s="13" t="s">
        <v>121</v>
      </c>
      <c r="W2739" s="13" t="s">
        <v>95</v>
      </c>
      <c r="X2739" s="192">
        <v>15000000</v>
      </c>
      <c r="Y2739" s="193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85">
        <f t="shared" si="681"/>
        <v>130140</v>
      </c>
      <c r="AD2739" s="141">
        <v>0.12</v>
      </c>
      <c r="AE2739" s="186" t="str">
        <f t="shared" si="682"/>
        <v/>
      </c>
      <c r="AF2739" s="186" t="str">
        <f>IF(AND(COUNTIFS($J$18:J2739,J2739)=1,AE2739=1),1,"")</f>
        <v/>
      </c>
      <c r="AG2739" s="186" t="str">
        <f>IF(C2739="","",IF(AND(COUNTIFS($J$18:J2739,J2739)=1,C2739&lt;&gt;""),1,""))</f>
        <v/>
      </c>
      <c r="AH2739" s="186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214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79" t="s">
        <v>170</v>
      </c>
      <c r="B2740" s="179"/>
      <c r="C2740" s="179" t="s">
        <v>170</v>
      </c>
      <c r="D2740" s="39" t="str">
        <f t="shared" si="677"/>
        <v/>
      </c>
      <c r="E2740" s="13" t="s">
        <v>170</v>
      </c>
      <c r="F2740" s="13" t="s">
        <v>170</v>
      </c>
      <c r="G2740" s="179" t="s">
        <v>170</v>
      </c>
      <c r="H2740" s="191"/>
      <c r="I2740" s="39" t="str">
        <f t="shared" si="678"/>
        <v>Cancel</v>
      </c>
      <c r="J2740" s="191" t="s">
        <v>2567</v>
      </c>
      <c r="K2740" s="191" t="s">
        <v>2568</v>
      </c>
      <c r="L2740" s="17" t="s">
        <v>63</v>
      </c>
      <c r="M2740" s="13" t="s">
        <v>46</v>
      </c>
      <c r="N2740" s="13">
        <v>1</v>
      </c>
      <c r="O2740" s="13"/>
      <c r="P2740" s="39" t="str">
        <f t="shared" si="679"/>
        <v>MAIN UNIT</v>
      </c>
      <c r="Q2740" s="13" t="s">
        <v>55</v>
      </c>
      <c r="R2740" s="13" t="s">
        <v>48</v>
      </c>
      <c r="S2740" s="13" t="s">
        <v>36</v>
      </c>
      <c r="T2740" s="13" t="s">
        <v>64</v>
      </c>
      <c r="U2740" s="13" t="s">
        <v>65</v>
      </c>
      <c r="V2740" s="13" t="s">
        <v>92</v>
      </c>
      <c r="W2740" s="13" t="s">
        <v>95</v>
      </c>
      <c r="X2740" s="192">
        <v>10500000</v>
      </c>
      <c r="Y2740" s="193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85">
        <f t="shared" si="681"/>
        <v>89082</v>
      </c>
      <c r="AD2740" s="141">
        <v>0.12</v>
      </c>
      <c r="AE2740" s="186">
        <f t="shared" si="682"/>
        <v>1</v>
      </c>
      <c r="AF2740" s="186">
        <f>IF(AND(COUNTIFS($J$18:J2740,J2740)=1,AE2740=1),1,"")</f>
        <v>1</v>
      </c>
      <c r="AG2740" s="186">
        <f>IF(C2740="","",IF(AND(COUNTIFS($J$18:J2740,J2740)=1,C2740&lt;&gt;""),1,""))</f>
        <v>1</v>
      </c>
      <c r="AH2740" s="186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170</v>
      </c>
      <c r="AP2740" s="28" t="str">
        <f t="shared" si="686"/>
        <v>CancelCancel</v>
      </c>
      <c r="AQ2740" s="28" t="str">
        <f t="shared" si="687"/>
        <v>CancelCancelJPY</v>
      </c>
      <c r="AR2740" s="214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79" t="s">
        <v>170</v>
      </c>
      <c r="B2741" s="179"/>
      <c r="C2741" s="179" t="s">
        <v>170</v>
      </c>
      <c r="D2741" s="39" t="str">
        <f t="shared" si="677"/>
        <v/>
      </c>
      <c r="E2741" s="13" t="s">
        <v>170</v>
      </c>
      <c r="F2741" s="13" t="s">
        <v>170</v>
      </c>
      <c r="G2741" s="179" t="s">
        <v>170</v>
      </c>
      <c r="H2741" s="191"/>
      <c r="I2741" s="39" t="str">
        <f t="shared" si="678"/>
        <v>Cancel</v>
      </c>
      <c r="J2741" s="191" t="s">
        <v>2569</v>
      </c>
      <c r="K2741" s="191" t="s">
        <v>626</v>
      </c>
      <c r="L2741" s="17" t="s">
        <v>54</v>
      </c>
      <c r="M2741" s="13" t="s">
        <v>46</v>
      </c>
      <c r="N2741" s="13">
        <v>1</v>
      </c>
      <c r="O2741" s="13"/>
      <c r="P2741" s="39" t="str">
        <f t="shared" si="679"/>
        <v>MAIN UNIT</v>
      </c>
      <c r="Q2741" s="13" t="s">
        <v>47</v>
      </c>
      <c r="R2741" s="13" t="s">
        <v>48</v>
      </c>
      <c r="S2741" s="13" t="s">
        <v>36</v>
      </c>
      <c r="T2741" s="13" t="s">
        <v>370</v>
      </c>
      <c r="U2741" s="13" t="s">
        <v>65</v>
      </c>
      <c r="V2741" s="13" t="s">
        <v>121</v>
      </c>
      <c r="W2741" s="13" t="s">
        <v>95</v>
      </c>
      <c r="X2741" s="192">
        <v>10000000</v>
      </c>
      <c r="Y2741" s="193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85">
        <f t="shared" si="681"/>
        <v>87600</v>
      </c>
      <c r="AD2741" s="141">
        <v>0.12</v>
      </c>
      <c r="AE2741" s="186">
        <f t="shared" si="682"/>
        <v>0</v>
      </c>
      <c r="AF2741" s="186" t="str">
        <f>IF(AND(COUNTIFS($J$18:J2741,J2741)=1,AE2741=1),1,"")</f>
        <v/>
      </c>
      <c r="AG2741" s="186">
        <f>IF(C2741="","",IF(AND(COUNTIFS($J$18:J2741,J2741)=1,C2741&lt;&gt;""),1,""))</f>
        <v>1</v>
      </c>
      <c r="AH2741" s="186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214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79" t="s">
        <v>170</v>
      </c>
      <c r="B2742" s="179"/>
      <c r="C2742" s="179" t="s">
        <v>170</v>
      </c>
      <c r="D2742" s="39" t="str">
        <f t="shared" si="677"/>
        <v/>
      </c>
      <c r="E2742" s="13" t="s">
        <v>170</v>
      </c>
      <c r="F2742" s="13" t="s">
        <v>170</v>
      </c>
      <c r="G2742" s="179" t="s">
        <v>170</v>
      </c>
      <c r="H2742" s="191"/>
      <c r="I2742" s="39" t="str">
        <f t="shared" si="678"/>
        <v>Cancel</v>
      </c>
      <c r="J2742" s="191" t="s">
        <v>2569</v>
      </c>
      <c r="K2742" s="191" t="s">
        <v>626</v>
      </c>
      <c r="L2742" s="17" t="s">
        <v>54</v>
      </c>
      <c r="M2742" s="13" t="s">
        <v>46</v>
      </c>
      <c r="N2742" s="13">
        <v>1</v>
      </c>
      <c r="O2742" s="13"/>
      <c r="P2742" s="39" t="str">
        <f t="shared" si="679"/>
        <v>MAIN UNIT</v>
      </c>
      <c r="Q2742" s="13" t="s">
        <v>47</v>
      </c>
      <c r="R2742" s="13" t="s">
        <v>48</v>
      </c>
      <c r="S2742" s="13" t="s">
        <v>36</v>
      </c>
      <c r="T2742" s="13" t="s">
        <v>370</v>
      </c>
      <c r="U2742" s="13" t="s">
        <v>65</v>
      </c>
      <c r="V2742" s="13" t="s">
        <v>121</v>
      </c>
      <c r="W2742" s="13" t="s">
        <v>95</v>
      </c>
      <c r="X2742" s="192">
        <v>10000000</v>
      </c>
      <c r="Y2742" s="193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85">
        <f t="shared" si="681"/>
        <v>87600</v>
      </c>
      <c r="AD2742" s="141">
        <v>0.12</v>
      </c>
      <c r="AE2742" s="186">
        <f t="shared" si="682"/>
        <v>0</v>
      </c>
      <c r="AF2742" s="186" t="str">
        <f>IF(AND(COUNTIFS($J$18:J2742,J2742)=1,AE2742=1),1,"")</f>
        <v/>
      </c>
      <c r="AG2742" s="186" t="str">
        <f>IF(C2742="","",IF(AND(COUNTIFS($J$18:J2742,J2742)=1,C2742&lt;&gt;""),1,""))</f>
        <v/>
      </c>
      <c r="AH2742" s="186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214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79" t="s">
        <v>170</v>
      </c>
      <c r="B2743" s="179"/>
      <c r="C2743" s="179" t="s">
        <v>170</v>
      </c>
      <c r="D2743" s="39" t="str">
        <f t="shared" si="677"/>
        <v/>
      </c>
      <c r="E2743" s="13" t="s">
        <v>170</v>
      </c>
      <c r="F2743" s="13" t="s">
        <v>170</v>
      </c>
      <c r="G2743" s="179" t="s">
        <v>170</v>
      </c>
      <c r="H2743" s="191"/>
      <c r="I2743" s="39" t="str">
        <f t="shared" si="678"/>
        <v>Cancel</v>
      </c>
      <c r="J2743" s="191" t="s">
        <v>2569</v>
      </c>
      <c r="K2743" s="191" t="s">
        <v>626</v>
      </c>
      <c r="L2743" s="17" t="s">
        <v>54</v>
      </c>
      <c r="M2743" s="13" t="s">
        <v>46</v>
      </c>
      <c r="N2743" s="13">
        <v>1</v>
      </c>
      <c r="O2743" s="13"/>
      <c r="P2743" s="39" t="str">
        <f t="shared" si="679"/>
        <v>MAIN UNIT</v>
      </c>
      <c r="Q2743" s="13" t="s">
        <v>47</v>
      </c>
      <c r="R2743" s="13" t="s">
        <v>48</v>
      </c>
      <c r="S2743" s="13" t="s">
        <v>36</v>
      </c>
      <c r="T2743" s="13" t="s">
        <v>370</v>
      </c>
      <c r="U2743" s="13" t="s">
        <v>65</v>
      </c>
      <c r="V2743" s="13" t="s">
        <v>121</v>
      </c>
      <c r="W2743" s="13" t="s">
        <v>95</v>
      </c>
      <c r="X2743" s="192">
        <v>10000000</v>
      </c>
      <c r="Y2743" s="193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85">
        <f t="shared" si="681"/>
        <v>87600</v>
      </c>
      <c r="AD2743" s="141">
        <v>0.12</v>
      </c>
      <c r="AE2743" s="186">
        <f t="shared" si="682"/>
        <v>0</v>
      </c>
      <c r="AF2743" s="186" t="str">
        <f>IF(AND(COUNTIFS($J$18:J2743,J2743)=1,AE2743=1),1,"")</f>
        <v/>
      </c>
      <c r="AG2743" s="186" t="str">
        <f>IF(C2743="","",IF(AND(COUNTIFS($J$18:J2743,J2743)=1,C2743&lt;&gt;""),1,""))</f>
        <v/>
      </c>
      <c r="AH2743" s="186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214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79" t="s">
        <v>170</v>
      </c>
      <c r="B2744" s="179"/>
      <c r="C2744" s="179" t="s">
        <v>170</v>
      </c>
      <c r="D2744" s="39" t="str">
        <f t="shared" si="677"/>
        <v/>
      </c>
      <c r="E2744" s="13" t="s">
        <v>170</v>
      </c>
      <c r="F2744" s="13" t="s">
        <v>170</v>
      </c>
      <c r="G2744" s="179" t="s">
        <v>170</v>
      </c>
      <c r="H2744" s="191"/>
      <c r="I2744" s="39" t="str">
        <f t="shared" si="678"/>
        <v>Cancel</v>
      </c>
      <c r="J2744" s="191" t="s">
        <v>2570</v>
      </c>
      <c r="K2744" s="191" t="s">
        <v>2571</v>
      </c>
      <c r="L2744" s="17" t="s">
        <v>54</v>
      </c>
      <c r="M2744" s="13" t="s">
        <v>46</v>
      </c>
      <c r="N2744" s="13">
        <v>1</v>
      </c>
      <c r="O2744" s="13"/>
      <c r="P2744" s="39" t="str">
        <f t="shared" si="679"/>
        <v>MAIN UNIT</v>
      </c>
      <c r="Q2744" s="13" t="s">
        <v>55</v>
      </c>
      <c r="R2744" s="13" t="s">
        <v>48</v>
      </c>
      <c r="S2744" s="13" t="s">
        <v>38</v>
      </c>
      <c r="T2744" s="13" t="s">
        <v>2572</v>
      </c>
      <c r="U2744" s="13" t="s">
        <v>136</v>
      </c>
      <c r="V2744" s="13" t="s">
        <v>678</v>
      </c>
      <c r="W2744" s="13" t="s">
        <v>50</v>
      </c>
      <c r="X2744" s="192">
        <v>720000</v>
      </c>
      <c r="Y2744" s="193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85">
        <f t="shared" si="681"/>
        <v>84537.931034482754</v>
      </c>
      <c r="AD2744" s="141">
        <v>0.12</v>
      </c>
      <c r="AE2744" s="186">
        <f t="shared" si="682"/>
        <v>1</v>
      </c>
      <c r="AF2744" s="186">
        <f>IF(AND(COUNTIFS($J$18:J2744,J2744)=1,AE2744=1),1,"")</f>
        <v>1</v>
      </c>
      <c r="AG2744" s="186">
        <f>IF(C2744="","",IF(AND(COUNTIFS($J$18:J2744,J2744)=1,C2744&lt;&gt;""),1,""))</f>
        <v>1</v>
      </c>
      <c r="AH2744" s="186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214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79" t="s">
        <v>170</v>
      </c>
      <c r="B2745" s="179"/>
      <c r="C2745" s="179" t="s">
        <v>170</v>
      </c>
      <c r="D2745" s="39" t="str">
        <f t="shared" si="677"/>
        <v/>
      </c>
      <c r="E2745" s="13" t="s">
        <v>170</v>
      </c>
      <c r="F2745" s="13" t="s">
        <v>170</v>
      </c>
      <c r="G2745" s="179" t="s">
        <v>170</v>
      </c>
      <c r="H2745" s="191"/>
      <c r="I2745" s="39" t="str">
        <f t="shared" si="678"/>
        <v>Cancel</v>
      </c>
      <c r="J2745" s="191" t="s">
        <v>2573</v>
      </c>
      <c r="K2745" s="191" t="s">
        <v>2574</v>
      </c>
      <c r="L2745" s="17" t="s">
        <v>78</v>
      </c>
      <c r="M2745" s="13" t="s">
        <v>46</v>
      </c>
      <c r="N2745" s="13">
        <v>1</v>
      </c>
      <c r="O2745" s="13"/>
      <c r="P2745" s="39" t="str">
        <f t="shared" si="679"/>
        <v>MAIN UNIT</v>
      </c>
      <c r="Q2745" s="13" t="s">
        <v>47</v>
      </c>
      <c r="R2745" s="13" t="s">
        <v>498</v>
      </c>
      <c r="S2745" s="13" t="s">
        <v>36</v>
      </c>
      <c r="T2745" s="13" t="s">
        <v>64</v>
      </c>
      <c r="U2745" s="13" t="s">
        <v>65</v>
      </c>
      <c r="V2745" s="13" t="s">
        <v>49</v>
      </c>
      <c r="W2745" s="13" t="s">
        <v>95</v>
      </c>
      <c r="X2745" s="192">
        <v>12500000</v>
      </c>
      <c r="Y2745" s="193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85">
        <f t="shared" si="681"/>
        <v>108450</v>
      </c>
      <c r="AD2745" s="141">
        <v>0.12</v>
      </c>
      <c r="AE2745" s="186">
        <f t="shared" si="682"/>
        <v>0</v>
      </c>
      <c r="AF2745" s="186" t="str">
        <f>IF(AND(COUNTIFS($J$18:J2745,J2745)=1,AE2745=1),1,"")</f>
        <v/>
      </c>
      <c r="AG2745" s="186">
        <f>IF(C2745="","",IF(AND(COUNTIFS($J$18:J2745,J2745)=1,C2745&lt;&gt;""),1,""))</f>
        <v>1</v>
      </c>
      <c r="AH2745" s="186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170</v>
      </c>
      <c r="AP2745" s="28" t="str">
        <f t="shared" si="686"/>
        <v>CancelCancel</v>
      </c>
      <c r="AQ2745" s="28" t="str">
        <f t="shared" si="687"/>
        <v>CancelCancelJPY</v>
      </c>
      <c r="AR2745" s="214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79" t="s">
        <v>170</v>
      </c>
      <c r="B2746" s="179"/>
      <c r="C2746" s="179" t="s">
        <v>170</v>
      </c>
      <c r="D2746" s="39" t="str">
        <f t="shared" si="677"/>
        <v/>
      </c>
      <c r="E2746" s="13" t="s">
        <v>170</v>
      </c>
      <c r="F2746" s="13" t="s">
        <v>170</v>
      </c>
      <c r="G2746" s="179" t="s">
        <v>170</v>
      </c>
      <c r="H2746" s="191"/>
      <c r="I2746" s="39" t="str">
        <f t="shared" si="678"/>
        <v>Cancel</v>
      </c>
      <c r="J2746" s="191" t="s">
        <v>2569</v>
      </c>
      <c r="K2746" s="191" t="s">
        <v>626</v>
      </c>
      <c r="L2746" s="17" t="s">
        <v>78</v>
      </c>
      <c r="M2746" s="13" t="s">
        <v>46</v>
      </c>
      <c r="N2746" s="13">
        <v>1</v>
      </c>
      <c r="O2746" s="13"/>
      <c r="P2746" s="39" t="str">
        <f t="shared" si="679"/>
        <v>MAIN UNIT</v>
      </c>
      <c r="Q2746" s="13" t="s">
        <v>47</v>
      </c>
      <c r="R2746" s="13" t="s">
        <v>48</v>
      </c>
      <c r="S2746" s="13" t="s">
        <v>36</v>
      </c>
      <c r="T2746" s="13" t="s">
        <v>370</v>
      </c>
      <c r="U2746" s="13" t="s">
        <v>65</v>
      </c>
      <c r="V2746" s="13" t="s">
        <v>121</v>
      </c>
      <c r="W2746" s="13" t="s">
        <v>95</v>
      </c>
      <c r="X2746" s="192">
        <v>12650000</v>
      </c>
      <c r="Y2746" s="193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85">
        <f t="shared" si="681"/>
        <v>111573</v>
      </c>
      <c r="AD2746" s="141">
        <v>0.12</v>
      </c>
      <c r="AE2746" s="186">
        <f t="shared" si="682"/>
        <v>0</v>
      </c>
      <c r="AF2746" s="186" t="str">
        <f>IF(AND(COUNTIFS($J$18:J2746,J2746)=1,AE2746=1),1,"")</f>
        <v/>
      </c>
      <c r="AG2746" s="186" t="str">
        <f>IF(C2746="","",IF(AND(COUNTIFS($J$18:J2746,J2746)=1,C2746&lt;&gt;""),1,""))</f>
        <v/>
      </c>
      <c r="AH2746" s="186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214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79" t="s">
        <v>170</v>
      </c>
      <c r="B2747" s="179"/>
      <c r="C2747" s="179" t="s">
        <v>170</v>
      </c>
      <c r="D2747" s="39" t="str">
        <f t="shared" si="677"/>
        <v/>
      </c>
      <c r="E2747" s="13" t="s">
        <v>170</v>
      </c>
      <c r="F2747" s="13" t="s">
        <v>170</v>
      </c>
      <c r="G2747" s="179" t="s">
        <v>170</v>
      </c>
      <c r="H2747" s="191"/>
      <c r="I2747" s="39" t="str">
        <f t="shared" si="678"/>
        <v>Cancel</v>
      </c>
      <c r="J2747" s="191" t="s">
        <v>2569</v>
      </c>
      <c r="K2747" s="191" t="s">
        <v>626</v>
      </c>
      <c r="L2747" s="17" t="s">
        <v>78</v>
      </c>
      <c r="M2747" s="13" t="s">
        <v>46</v>
      </c>
      <c r="N2747" s="13">
        <v>1</v>
      </c>
      <c r="O2747" s="13"/>
      <c r="P2747" s="39" t="str">
        <f t="shared" si="679"/>
        <v>MAIN UNIT</v>
      </c>
      <c r="Q2747" s="13" t="s">
        <v>47</v>
      </c>
      <c r="R2747" s="13" t="s">
        <v>48</v>
      </c>
      <c r="S2747" s="13" t="s">
        <v>36</v>
      </c>
      <c r="T2747" s="13" t="s">
        <v>370</v>
      </c>
      <c r="U2747" s="13" t="s">
        <v>65</v>
      </c>
      <c r="V2747" s="13" t="s">
        <v>121</v>
      </c>
      <c r="W2747" s="13" t="s">
        <v>95</v>
      </c>
      <c r="X2747" s="192">
        <v>12650000</v>
      </c>
      <c r="Y2747" s="193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85">
        <f t="shared" si="681"/>
        <v>111573</v>
      </c>
      <c r="AD2747" s="141">
        <v>0.12</v>
      </c>
      <c r="AE2747" s="186">
        <f t="shared" si="682"/>
        <v>0</v>
      </c>
      <c r="AF2747" s="186" t="str">
        <f>IF(AND(COUNTIFS($J$18:J2747,J2747)=1,AE2747=1),1,"")</f>
        <v/>
      </c>
      <c r="AG2747" s="186" t="str">
        <f>IF(C2747="","",IF(AND(COUNTIFS($J$18:J2747,J2747)=1,C2747&lt;&gt;""),1,""))</f>
        <v/>
      </c>
      <c r="AH2747" s="186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214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79" t="s">
        <v>170</v>
      </c>
      <c r="B2748" s="179"/>
      <c r="C2748" s="179" t="s">
        <v>170</v>
      </c>
      <c r="D2748" s="39" t="str">
        <f t="shared" si="677"/>
        <v/>
      </c>
      <c r="E2748" s="13" t="s">
        <v>170</v>
      </c>
      <c r="F2748" s="13" t="s">
        <v>170</v>
      </c>
      <c r="G2748" s="179" t="s">
        <v>170</v>
      </c>
      <c r="H2748" s="191"/>
      <c r="I2748" s="39" t="str">
        <f t="shared" si="678"/>
        <v>Cancel</v>
      </c>
      <c r="J2748" s="191" t="s">
        <v>2575</v>
      </c>
      <c r="K2748" s="191" t="s">
        <v>3330</v>
      </c>
      <c r="L2748" s="17" t="s">
        <v>78</v>
      </c>
      <c r="M2748" s="13" t="s">
        <v>46</v>
      </c>
      <c r="N2748" s="13">
        <v>1</v>
      </c>
      <c r="O2748" s="13"/>
      <c r="P2748" s="39" t="str">
        <f t="shared" si="679"/>
        <v>MAIN UNIT</v>
      </c>
      <c r="Q2748" s="13" t="s">
        <v>55</v>
      </c>
      <c r="R2748" s="13" t="s">
        <v>48</v>
      </c>
      <c r="S2748" s="13" t="s">
        <v>36</v>
      </c>
      <c r="T2748" s="13" t="s">
        <v>64</v>
      </c>
      <c r="U2748" s="13" t="s">
        <v>65</v>
      </c>
      <c r="V2748" s="13" t="s">
        <v>113</v>
      </c>
      <c r="W2748" s="13" t="s">
        <v>95</v>
      </c>
      <c r="X2748" s="192">
        <v>16058000</v>
      </c>
      <c r="Y2748" s="193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85">
        <f t="shared" si="681"/>
        <v>138163.03200000001</v>
      </c>
      <c r="AD2748" s="141">
        <v>0.12</v>
      </c>
      <c r="AE2748" s="186">
        <f t="shared" si="682"/>
        <v>1</v>
      </c>
      <c r="AF2748" s="186" t="str">
        <f>IF(AND(COUNTIFS($J$18:J2748,J2748)=1,AE2748=1),1,"")</f>
        <v/>
      </c>
      <c r="AG2748" s="186" t="str">
        <f>IF(C2748="","",IF(AND(COUNTIFS($J$18:J2748,J2748)=1,C2748&lt;&gt;""),1,""))</f>
        <v/>
      </c>
      <c r="AH2748" s="186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214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79" t="s">
        <v>170</v>
      </c>
      <c r="B2749" s="179"/>
      <c r="C2749" s="179" t="s">
        <v>170</v>
      </c>
      <c r="D2749" s="39" t="str">
        <f t="shared" si="677"/>
        <v/>
      </c>
      <c r="E2749" s="13" t="s">
        <v>170</v>
      </c>
      <c r="F2749" s="13" t="s">
        <v>170</v>
      </c>
      <c r="G2749" s="179" t="s">
        <v>170</v>
      </c>
      <c r="H2749" s="191"/>
      <c r="I2749" s="39" t="str">
        <f t="shared" si="678"/>
        <v>Cancel</v>
      </c>
      <c r="J2749" s="191" t="s">
        <v>2576</v>
      </c>
      <c r="K2749" s="191" t="s">
        <v>2577</v>
      </c>
      <c r="L2749" s="17" t="s">
        <v>63</v>
      </c>
      <c r="M2749" s="13" t="s">
        <v>46</v>
      </c>
      <c r="N2749" s="13">
        <v>1</v>
      </c>
      <c r="O2749" s="13"/>
      <c r="P2749" s="39" t="str">
        <f t="shared" si="679"/>
        <v>MAIN UNIT</v>
      </c>
      <c r="Q2749" s="13" t="s">
        <v>55</v>
      </c>
      <c r="R2749" s="13" t="s">
        <v>48</v>
      </c>
      <c r="S2749" s="13" t="s">
        <v>37</v>
      </c>
      <c r="T2749" s="13" t="s">
        <v>79</v>
      </c>
      <c r="U2749" s="13" t="s">
        <v>57</v>
      </c>
      <c r="V2749" s="13" t="s">
        <v>155</v>
      </c>
      <c r="W2749" s="13" t="s">
        <v>50</v>
      </c>
      <c r="X2749" s="192">
        <v>720000</v>
      </c>
      <c r="Y2749" s="193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85">
        <f t="shared" si="681"/>
        <v>86782.300884955752</v>
      </c>
      <c r="AD2749" s="141">
        <v>0.12</v>
      </c>
      <c r="AE2749" s="186">
        <f t="shared" si="682"/>
        <v>1</v>
      </c>
      <c r="AF2749" s="186">
        <f>IF(AND(COUNTIFS($J$18:J2749,J2749)=1,AE2749=1),1,"")</f>
        <v>1</v>
      </c>
      <c r="AG2749" s="186">
        <f>IF(C2749="","",IF(AND(COUNTIFS($J$18:J2749,J2749)=1,C2749&lt;&gt;""),1,""))</f>
        <v>1</v>
      </c>
      <c r="AH2749" s="186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214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79" t="s">
        <v>170</v>
      </c>
      <c r="B2750" s="179"/>
      <c r="C2750" s="179" t="s">
        <v>170</v>
      </c>
      <c r="D2750" s="39" t="str">
        <f t="shared" si="677"/>
        <v/>
      </c>
      <c r="E2750" s="13" t="s">
        <v>170</v>
      </c>
      <c r="F2750" s="13" t="s">
        <v>170</v>
      </c>
      <c r="G2750" s="179" t="s">
        <v>170</v>
      </c>
      <c r="H2750" s="191"/>
      <c r="I2750" s="39" t="str">
        <f t="shared" si="678"/>
        <v>Cancel</v>
      </c>
      <c r="J2750" s="191" t="s">
        <v>2578</v>
      </c>
      <c r="K2750" s="191" t="s">
        <v>610</v>
      </c>
      <c r="L2750" s="17" t="s">
        <v>78</v>
      </c>
      <c r="M2750" s="13" t="s">
        <v>46</v>
      </c>
      <c r="N2750" s="13">
        <v>1</v>
      </c>
      <c r="O2750" s="13"/>
      <c r="P2750" s="39" t="str">
        <f t="shared" si="679"/>
        <v>MAIN UNIT</v>
      </c>
      <c r="Q2750" s="13" t="s">
        <v>55</v>
      </c>
      <c r="R2750" s="13" t="s">
        <v>48</v>
      </c>
      <c r="S2750" s="13" t="s">
        <v>36</v>
      </c>
      <c r="T2750" s="13" t="s">
        <v>64</v>
      </c>
      <c r="U2750" s="13" t="s">
        <v>65</v>
      </c>
      <c r="V2750" s="13" t="s">
        <v>108</v>
      </c>
      <c r="W2750" s="13" t="s">
        <v>95</v>
      </c>
      <c r="X2750" s="192">
        <v>15000000</v>
      </c>
      <c r="Y2750" s="193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85">
        <f t="shared" si="681"/>
        <v>135360</v>
      </c>
      <c r="AD2750" s="141">
        <v>0.12</v>
      </c>
      <c r="AE2750" s="186">
        <f t="shared" si="682"/>
        <v>1</v>
      </c>
      <c r="AF2750" s="186">
        <f>IF(AND(COUNTIFS($J$18:J2750,J2750)=1,AE2750=1),1,"")</f>
        <v>1</v>
      </c>
      <c r="AG2750" s="186">
        <f>IF(C2750="","",IF(AND(COUNTIFS($J$18:J2750,J2750)=1,C2750&lt;&gt;""),1,""))</f>
        <v>1</v>
      </c>
      <c r="AH2750" s="186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214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79" t="s">
        <v>170</v>
      </c>
      <c r="B2751" s="179"/>
      <c r="C2751" s="179" t="s">
        <v>170</v>
      </c>
      <c r="D2751" s="39" t="str">
        <f t="shared" si="677"/>
        <v/>
      </c>
      <c r="E2751" s="13" t="s">
        <v>170</v>
      </c>
      <c r="F2751" s="13" t="s">
        <v>170</v>
      </c>
      <c r="G2751" s="179" t="s">
        <v>170</v>
      </c>
      <c r="H2751" s="191"/>
      <c r="I2751" s="39" t="str">
        <f t="shared" si="678"/>
        <v>Cancel</v>
      </c>
      <c r="J2751" s="191" t="s">
        <v>2578</v>
      </c>
      <c r="K2751" s="191" t="s">
        <v>610</v>
      </c>
      <c r="L2751" s="17" t="s">
        <v>78</v>
      </c>
      <c r="M2751" s="13" t="s">
        <v>46</v>
      </c>
      <c r="N2751" s="13">
        <v>1</v>
      </c>
      <c r="O2751" s="13"/>
      <c r="P2751" s="39" t="str">
        <f t="shared" si="679"/>
        <v>MAIN UNIT</v>
      </c>
      <c r="Q2751" s="13" t="s">
        <v>55</v>
      </c>
      <c r="R2751" s="13" t="s">
        <v>48</v>
      </c>
      <c r="S2751" s="13" t="s">
        <v>36</v>
      </c>
      <c r="T2751" s="13" t="s">
        <v>64</v>
      </c>
      <c r="U2751" s="13" t="s">
        <v>65</v>
      </c>
      <c r="V2751" s="13" t="s">
        <v>108</v>
      </c>
      <c r="W2751" s="13" t="s">
        <v>95</v>
      </c>
      <c r="X2751" s="192">
        <v>15000000</v>
      </c>
      <c r="Y2751" s="193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85">
        <f t="shared" si="681"/>
        <v>133200</v>
      </c>
      <c r="AD2751" s="141">
        <v>0.12</v>
      </c>
      <c r="AE2751" s="186">
        <f t="shared" si="682"/>
        <v>1</v>
      </c>
      <c r="AF2751" s="186" t="str">
        <f>IF(AND(COUNTIFS($J$18:J2751,J2751)=1,AE2751=1),1,"")</f>
        <v/>
      </c>
      <c r="AG2751" s="186" t="str">
        <f>IF(C2751="","",IF(AND(COUNTIFS($J$18:J2751,J2751)=1,C2751&lt;&gt;""),1,""))</f>
        <v/>
      </c>
      <c r="AH2751" s="186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214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79" t="s">
        <v>170</v>
      </c>
      <c r="B2752" s="179"/>
      <c r="C2752" s="179" t="s">
        <v>170</v>
      </c>
      <c r="D2752" s="39" t="str">
        <f t="shared" si="677"/>
        <v/>
      </c>
      <c r="E2752" s="13" t="s">
        <v>170</v>
      </c>
      <c r="F2752" s="13" t="s">
        <v>170</v>
      </c>
      <c r="G2752" s="179" t="s">
        <v>170</v>
      </c>
      <c r="H2752" s="191"/>
      <c r="I2752" s="39" t="str">
        <f t="shared" si="678"/>
        <v>Cancel</v>
      </c>
      <c r="J2752" s="191" t="s">
        <v>2578</v>
      </c>
      <c r="K2752" s="191" t="s">
        <v>610</v>
      </c>
      <c r="L2752" s="17" t="s">
        <v>78</v>
      </c>
      <c r="M2752" s="13" t="s">
        <v>46</v>
      </c>
      <c r="N2752" s="13">
        <v>1</v>
      </c>
      <c r="O2752" s="13"/>
      <c r="P2752" s="39" t="str">
        <f t="shared" si="679"/>
        <v>MAIN UNIT</v>
      </c>
      <c r="Q2752" s="13" t="s">
        <v>55</v>
      </c>
      <c r="R2752" s="13" t="s">
        <v>48</v>
      </c>
      <c r="S2752" s="13" t="s">
        <v>36</v>
      </c>
      <c r="T2752" s="13" t="s">
        <v>64</v>
      </c>
      <c r="U2752" s="13" t="s">
        <v>65</v>
      </c>
      <c r="V2752" s="13" t="s">
        <v>108</v>
      </c>
      <c r="W2752" s="13" t="s">
        <v>95</v>
      </c>
      <c r="X2752" s="192">
        <v>15000000</v>
      </c>
      <c r="Y2752" s="193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85">
        <f t="shared" si="681"/>
        <v>133200</v>
      </c>
      <c r="AD2752" s="141">
        <v>0.12</v>
      </c>
      <c r="AE2752" s="186">
        <f t="shared" si="682"/>
        <v>1</v>
      </c>
      <c r="AF2752" s="186" t="str">
        <f>IF(AND(COUNTIFS($J$18:J2752,J2752)=1,AE2752=1),1,"")</f>
        <v/>
      </c>
      <c r="AG2752" s="186" t="str">
        <f>IF(C2752="","",IF(AND(COUNTIFS($J$18:J2752,J2752)=1,C2752&lt;&gt;""),1,""))</f>
        <v/>
      </c>
      <c r="AH2752" s="186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214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79" t="s">
        <v>170</v>
      </c>
      <c r="B2753" s="179"/>
      <c r="C2753" s="179" t="s">
        <v>170</v>
      </c>
      <c r="D2753" s="39" t="str">
        <f t="shared" si="677"/>
        <v/>
      </c>
      <c r="E2753" s="13" t="s">
        <v>170</v>
      </c>
      <c r="F2753" s="13" t="s">
        <v>170</v>
      </c>
      <c r="G2753" s="179" t="s">
        <v>170</v>
      </c>
      <c r="H2753" s="191"/>
      <c r="I2753" s="39" t="str">
        <f t="shared" si="678"/>
        <v>Cancel</v>
      </c>
      <c r="J2753" s="191" t="s">
        <v>2578</v>
      </c>
      <c r="K2753" s="191" t="s">
        <v>610</v>
      </c>
      <c r="L2753" s="17" t="s">
        <v>54</v>
      </c>
      <c r="M2753" s="13" t="s">
        <v>46</v>
      </c>
      <c r="N2753" s="13">
        <v>1</v>
      </c>
      <c r="O2753" s="13"/>
      <c r="P2753" s="39" t="str">
        <f t="shared" si="679"/>
        <v>MAIN UNIT</v>
      </c>
      <c r="Q2753" s="13" t="s">
        <v>55</v>
      </c>
      <c r="R2753" s="13" t="s">
        <v>48</v>
      </c>
      <c r="S2753" s="13" t="s">
        <v>36</v>
      </c>
      <c r="T2753" s="13" t="s">
        <v>64</v>
      </c>
      <c r="U2753" s="13" t="s">
        <v>65</v>
      </c>
      <c r="V2753" s="13" t="s">
        <v>108</v>
      </c>
      <c r="W2753" s="13" t="s">
        <v>95</v>
      </c>
      <c r="X2753" s="192">
        <v>12000000</v>
      </c>
      <c r="Y2753" s="193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85">
        <f t="shared" si="681"/>
        <v>106560</v>
      </c>
      <c r="AD2753" s="141">
        <v>0.12</v>
      </c>
      <c r="AE2753" s="186">
        <f t="shared" si="682"/>
        <v>1</v>
      </c>
      <c r="AF2753" s="186" t="str">
        <f>IF(AND(COUNTIFS($J$18:J2753,J2753)=1,AE2753=1),1,"")</f>
        <v/>
      </c>
      <c r="AG2753" s="186" t="str">
        <f>IF(C2753="","",IF(AND(COUNTIFS($J$18:J2753,J2753)=1,C2753&lt;&gt;""),1,""))</f>
        <v/>
      </c>
      <c r="AH2753" s="186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214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79" t="s">
        <v>170</v>
      </c>
      <c r="B2754" s="179"/>
      <c r="C2754" s="179" t="s">
        <v>170</v>
      </c>
      <c r="D2754" s="39" t="str">
        <f t="shared" si="677"/>
        <v/>
      </c>
      <c r="E2754" s="13" t="s">
        <v>170</v>
      </c>
      <c r="F2754" s="13" t="s">
        <v>170</v>
      </c>
      <c r="G2754" s="179" t="s">
        <v>170</v>
      </c>
      <c r="H2754" s="191"/>
      <c r="I2754" s="39" t="str">
        <f t="shared" si="678"/>
        <v>Cancel</v>
      </c>
      <c r="J2754" s="191" t="s">
        <v>2578</v>
      </c>
      <c r="K2754" s="191" t="s">
        <v>610</v>
      </c>
      <c r="L2754" s="17" t="s">
        <v>54</v>
      </c>
      <c r="M2754" s="13" t="s">
        <v>46</v>
      </c>
      <c r="N2754" s="13">
        <v>1</v>
      </c>
      <c r="O2754" s="13"/>
      <c r="P2754" s="39" t="str">
        <f t="shared" si="679"/>
        <v>MAIN UNIT</v>
      </c>
      <c r="Q2754" s="13" t="s">
        <v>55</v>
      </c>
      <c r="R2754" s="13" t="s">
        <v>48</v>
      </c>
      <c r="S2754" s="13" t="s">
        <v>36</v>
      </c>
      <c r="T2754" s="13" t="s">
        <v>64</v>
      </c>
      <c r="U2754" s="13" t="s">
        <v>65</v>
      </c>
      <c r="V2754" s="13" t="s">
        <v>108</v>
      </c>
      <c r="W2754" s="13" t="s">
        <v>95</v>
      </c>
      <c r="X2754" s="192">
        <v>12000000</v>
      </c>
      <c r="Y2754" s="193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85">
        <f t="shared" si="681"/>
        <v>106560</v>
      </c>
      <c r="AD2754" s="141">
        <v>0.12</v>
      </c>
      <c r="AE2754" s="186">
        <f t="shared" si="682"/>
        <v>1</v>
      </c>
      <c r="AF2754" s="186" t="str">
        <f>IF(AND(COUNTIFS($J$18:J2754,J2754)=1,AE2754=1),1,"")</f>
        <v/>
      </c>
      <c r="AG2754" s="186" t="str">
        <f>IF(C2754="","",IF(AND(COUNTIFS($J$18:J2754,J2754)=1,C2754&lt;&gt;""),1,""))</f>
        <v/>
      </c>
      <c r="AH2754" s="186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214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79" t="s">
        <v>170</v>
      </c>
      <c r="B2755" s="179"/>
      <c r="C2755" s="179" t="s">
        <v>170</v>
      </c>
      <c r="D2755" s="39" t="str">
        <f t="shared" si="677"/>
        <v/>
      </c>
      <c r="E2755" s="13" t="s">
        <v>170</v>
      </c>
      <c r="F2755" s="13" t="s">
        <v>170</v>
      </c>
      <c r="G2755" s="179" t="s">
        <v>170</v>
      </c>
      <c r="H2755" s="191"/>
      <c r="I2755" s="39" t="str">
        <f t="shared" si="678"/>
        <v>Cancel</v>
      </c>
      <c r="J2755" s="191" t="s">
        <v>2578</v>
      </c>
      <c r="K2755" s="191" t="s">
        <v>610</v>
      </c>
      <c r="L2755" s="17" t="s">
        <v>54</v>
      </c>
      <c r="M2755" s="13" t="s">
        <v>46</v>
      </c>
      <c r="N2755" s="13">
        <v>1</v>
      </c>
      <c r="O2755" s="13"/>
      <c r="P2755" s="39" t="str">
        <f t="shared" si="679"/>
        <v>MAIN UNIT</v>
      </c>
      <c r="Q2755" s="13" t="s">
        <v>55</v>
      </c>
      <c r="R2755" s="13" t="s">
        <v>48</v>
      </c>
      <c r="S2755" s="13" t="s">
        <v>36</v>
      </c>
      <c r="T2755" s="13" t="s">
        <v>64</v>
      </c>
      <c r="U2755" s="13" t="s">
        <v>65</v>
      </c>
      <c r="V2755" s="13" t="s">
        <v>108</v>
      </c>
      <c r="W2755" s="13" t="s">
        <v>95</v>
      </c>
      <c r="X2755" s="192">
        <v>12000000</v>
      </c>
      <c r="Y2755" s="193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85">
        <f t="shared" si="681"/>
        <v>106560</v>
      </c>
      <c r="AD2755" s="141">
        <v>0.12</v>
      </c>
      <c r="AE2755" s="186">
        <f t="shared" si="682"/>
        <v>1</v>
      </c>
      <c r="AF2755" s="186" t="str">
        <f>IF(AND(COUNTIFS($J$18:J2755,J2755)=1,AE2755=1),1,"")</f>
        <v/>
      </c>
      <c r="AG2755" s="186" t="str">
        <f>IF(C2755="","",IF(AND(COUNTIFS($J$18:J2755,J2755)=1,C2755&lt;&gt;""),1,""))</f>
        <v/>
      </c>
      <c r="AH2755" s="186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214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79" t="s">
        <v>170</v>
      </c>
      <c r="B2756" s="179"/>
      <c r="C2756" s="179" t="s">
        <v>1530</v>
      </c>
      <c r="D2756" s="39" t="str">
        <f t="shared" si="677"/>
        <v/>
      </c>
      <c r="E2756" s="13" t="s">
        <v>170</v>
      </c>
      <c r="F2756" s="13" t="s">
        <v>170</v>
      </c>
      <c r="G2756" s="179" t="s">
        <v>170</v>
      </c>
      <c r="H2756" s="191"/>
      <c r="I2756" s="39" t="str">
        <f t="shared" si="678"/>
        <v>Cancel</v>
      </c>
      <c r="J2756" s="191" t="s">
        <v>2579</v>
      </c>
      <c r="K2756" s="191" t="s">
        <v>2580</v>
      </c>
      <c r="L2756" s="17" t="s">
        <v>78</v>
      </c>
      <c r="M2756" s="13" t="s">
        <v>46</v>
      </c>
      <c r="N2756" s="13">
        <v>1</v>
      </c>
      <c r="O2756" s="13"/>
      <c r="P2756" s="39" t="str">
        <f t="shared" si="679"/>
        <v>MAIN UNIT</v>
      </c>
      <c r="Q2756" s="13" t="s">
        <v>55</v>
      </c>
      <c r="R2756" s="13" t="s">
        <v>48</v>
      </c>
      <c r="S2756" s="13" t="s">
        <v>36</v>
      </c>
      <c r="T2756" s="13" t="s">
        <v>64</v>
      </c>
      <c r="U2756" s="13" t="s">
        <v>65</v>
      </c>
      <c r="V2756" s="13" t="s">
        <v>49</v>
      </c>
      <c r="W2756" s="13" t="s">
        <v>95</v>
      </c>
      <c r="X2756" s="192">
        <v>12786600</v>
      </c>
      <c r="Y2756" s="193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85">
        <f t="shared" si="681"/>
        <v>113545.00799999999</v>
      </c>
      <c r="AD2756" s="141">
        <v>0.12</v>
      </c>
      <c r="AE2756" s="186">
        <f t="shared" si="682"/>
        <v>1</v>
      </c>
      <c r="AF2756" s="186">
        <f>IF(AND(COUNTIFS($J$18:J2756,J2756)=1,AE2756=1),1,"")</f>
        <v>1</v>
      </c>
      <c r="AG2756" s="186">
        <f>IF(C2756="","",IF(AND(COUNTIFS($J$18:J2756,J2756)=1,C2756&lt;&gt;""),1,""))</f>
        <v>1</v>
      </c>
      <c r="AH2756" s="186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214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79" t="s">
        <v>170</v>
      </c>
      <c r="B2757" s="179"/>
      <c r="C2757" s="179" t="s">
        <v>170</v>
      </c>
      <c r="D2757" s="39" t="str">
        <f t="shared" si="677"/>
        <v/>
      </c>
      <c r="E2757" s="13" t="s">
        <v>170</v>
      </c>
      <c r="F2757" s="13" t="s">
        <v>170</v>
      </c>
      <c r="G2757" s="179" t="s">
        <v>170</v>
      </c>
      <c r="H2757" s="191"/>
      <c r="I2757" s="39" t="str">
        <f t="shared" si="678"/>
        <v>Cancel</v>
      </c>
      <c r="J2757" s="191" t="s">
        <v>2581</v>
      </c>
      <c r="K2757" s="191" t="s">
        <v>2580</v>
      </c>
      <c r="L2757" s="17" t="s">
        <v>78</v>
      </c>
      <c r="M2757" s="13" t="s">
        <v>46</v>
      </c>
      <c r="N2757" s="13">
        <v>1</v>
      </c>
      <c r="O2757" s="13"/>
      <c r="P2757" s="39" t="str">
        <f t="shared" si="679"/>
        <v>MAIN UNIT</v>
      </c>
      <c r="Q2757" s="13" t="s">
        <v>55</v>
      </c>
      <c r="R2757" s="13" t="s">
        <v>48</v>
      </c>
      <c r="S2757" s="13" t="s">
        <v>36</v>
      </c>
      <c r="T2757" s="13" t="s">
        <v>64</v>
      </c>
      <c r="U2757" s="13" t="s">
        <v>65</v>
      </c>
      <c r="V2757" s="13" t="s">
        <v>49</v>
      </c>
      <c r="W2757" s="13" t="s">
        <v>95</v>
      </c>
      <c r="X2757" s="192">
        <v>12786600</v>
      </c>
      <c r="Y2757" s="193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85">
        <f t="shared" si="681"/>
        <v>110936.5416</v>
      </c>
      <c r="AD2757" s="141">
        <v>0.12</v>
      </c>
      <c r="AE2757" s="186">
        <f t="shared" si="682"/>
        <v>1</v>
      </c>
      <c r="AF2757" s="186">
        <f>IF(AND(COUNTIFS($J$18:J2757,J2757)=1,AE2757=1),1,"")</f>
        <v>1</v>
      </c>
      <c r="AG2757" s="186">
        <f>IF(C2757="","",IF(AND(COUNTIFS($J$18:J2757,J2757)=1,C2757&lt;&gt;""),1,""))</f>
        <v>1</v>
      </c>
      <c r="AH2757" s="186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214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79" t="s">
        <v>170</v>
      </c>
      <c r="B2758" s="179"/>
      <c r="C2758" s="179" t="s">
        <v>170</v>
      </c>
      <c r="D2758" s="39" t="str">
        <f t="shared" si="677"/>
        <v/>
      </c>
      <c r="E2758" s="13" t="s">
        <v>170</v>
      </c>
      <c r="F2758" s="13" t="s">
        <v>170</v>
      </c>
      <c r="G2758" s="179" t="s">
        <v>170</v>
      </c>
      <c r="H2758" s="191"/>
      <c r="I2758" s="39" t="str">
        <f t="shared" si="678"/>
        <v>Cancel</v>
      </c>
      <c r="J2758" s="191" t="s">
        <v>2569</v>
      </c>
      <c r="K2758" s="191" t="s">
        <v>626</v>
      </c>
      <c r="L2758" s="17" t="s">
        <v>78</v>
      </c>
      <c r="M2758" s="13" t="s">
        <v>46</v>
      </c>
      <c r="N2758" s="13">
        <v>1</v>
      </c>
      <c r="O2758" s="13"/>
      <c r="P2758" s="39" t="str">
        <f t="shared" si="679"/>
        <v>MAIN UNIT</v>
      </c>
      <c r="Q2758" s="13" t="s">
        <v>47</v>
      </c>
      <c r="R2758" s="13" t="s">
        <v>48</v>
      </c>
      <c r="S2758" s="13" t="s">
        <v>36</v>
      </c>
      <c r="T2758" s="13" t="s">
        <v>370</v>
      </c>
      <c r="U2758" s="13" t="s">
        <v>65</v>
      </c>
      <c r="V2758" s="13" t="s">
        <v>121</v>
      </c>
      <c r="W2758" s="13" t="s">
        <v>95</v>
      </c>
      <c r="X2758" s="192">
        <v>12650000</v>
      </c>
      <c r="Y2758" s="193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85">
        <f t="shared" si="681"/>
        <v>111573</v>
      </c>
      <c r="AD2758" s="141">
        <v>0.12</v>
      </c>
      <c r="AE2758" s="186">
        <f t="shared" si="682"/>
        <v>0</v>
      </c>
      <c r="AF2758" s="186" t="str">
        <f>IF(AND(COUNTIFS($J$18:J2758,J2758)=1,AE2758=1),1,"")</f>
        <v/>
      </c>
      <c r="AG2758" s="186" t="str">
        <f>IF(C2758="","",IF(AND(COUNTIFS($J$18:J2758,J2758)=1,C2758&lt;&gt;""),1,""))</f>
        <v/>
      </c>
      <c r="AH2758" s="186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214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79" t="s">
        <v>170</v>
      </c>
      <c r="B2759" s="179"/>
      <c r="C2759" s="179" t="s">
        <v>170</v>
      </c>
      <c r="D2759" s="39" t="str">
        <f t="shared" si="677"/>
        <v/>
      </c>
      <c r="E2759" s="13" t="s">
        <v>170</v>
      </c>
      <c r="F2759" s="13" t="s">
        <v>170</v>
      </c>
      <c r="G2759" s="179" t="s">
        <v>170</v>
      </c>
      <c r="H2759" s="191"/>
      <c r="I2759" s="39" t="str">
        <f t="shared" si="678"/>
        <v>Cancel</v>
      </c>
      <c r="J2759" s="191" t="s">
        <v>2569</v>
      </c>
      <c r="K2759" s="191" t="s">
        <v>626</v>
      </c>
      <c r="L2759" s="17" t="s">
        <v>78</v>
      </c>
      <c r="M2759" s="13" t="s">
        <v>46</v>
      </c>
      <c r="N2759" s="13">
        <v>1</v>
      </c>
      <c r="O2759" s="13"/>
      <c r="P2759" s="39" t="str">
        <f t="shared" si="679"/>
        <v>MAIN UNIT</v>
      </c>
      <c r="Q2759" s="13" t="s">
        <v>47</v>
      </c>
      <c r="R2759" s="13" t="s">
        <v>48</v>
      </c>
      <c r="S2759" s="13" t="s">
        <v>36</v>
      </c>
      <c r="T2759" s="13" t="s">
        <v>370</v>
      </c>
      <c r="U2759" s="13" t="s">
        <v>65</v>
      </c>
      <c r="V2759" s="13" t="s">
        <v>121</v>
      </c>
      <c r="W2759" s="13" t="s">
        <v>95</v>
      </c>
      <c r="X2759" s="192">
        <v>12650000</v>
      </c>
      <c r="Y2759" s="193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85">
        <f t="shared" si="681"/>
        <v>111573</v>
      </c>
      <c r="AD2759" s="141">
        <v>0.12</v>
      </c>
      <c r="AE2759" s="186">
        <f t="shared" si="682"/>
        <v>0</v>
      </c>
      <c r="AF2759" s="186" t="str">
        <f>IF(AND(COUNTIFS($J$18:J2759,J2759)=1,AE2759=1),1,"")</f>
        <v/>
      </c>
      <c r="AG2759" s="186" t="str">
        <f>IF(C2759="","",IF(AND(COUNTIFS($J$18:J2759,J2759)=1,C2759&lt;&gt;""),1,""))</f>
        <v/>
      </c>
      <c r="AH2759" s="186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214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79" t="s">
        <v>170</v>
      </c>
      <c r="B2760" s="179"/>
      <c r="C2760" s="179" t="s">
        <v>170</v>
      </c>
      <c r="D2760" s="39" t="str">
        <f t="shared" si="677"/>
        <v/>
      </c>
      <c r="E2760" s="13" t="s">
        <v>170</v>
      </c>
      <c r="F2760" s="13" t="s">
        <v>170</v>
      </c>
      <c r="G2760" s="179" t="s">
        <v>170</v>
      </c>
      <c r="H2760" s="191"/>
      <c r="I2760" s="39" t="str">
        <f t="shared" si="678"/>
        <v>Cancel</v>
      </c>
      <c r="J2760" s="191" t="s">
        <v>2569</v>
      </c>
      <c r="K2760" s="191" t="s">
        <v>626</v>
      </c>
      <c r="L2760" s="17" t="s">
        <v>78</v>
      </c>
      <c r="M2760" s="13" t="s">
        <v>46</v>
      </c>
      <c r="N2760" s="13">
        <v>1</v>
      </c>
      <c r="O2760" s="13"/>
      <c r="P2760" s="39" t="str">
        <f t="shared" si="679"/>
        <v>MAIN UNIT</v>
      </c>
      <c r="Q2760" s="13" t="s">
        <v>47</v>
      </c>
      <c r="R2760" s="13" t="s">
        <v>48</v>
      </c>
      <c r="S2760" s="13" t="s">
        <v>36</v>
      </c>
      <c r="T2760" s="13" t="s">
        <v>370</v>
      </c>
      <c r="U2760" s="13" t="s">
        <v>65</v>
      </c>
      <c r="V2760" s="13" t="s">
        <v>121</v>
      </c>
      <c r="W2760" s="13" t="s">
        <v>95</v>
      </c>
      <c r="X2760" s="192">
        <v>12650000</v>
      </c>
      <c r="Y2760" s="193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85">
        <f t="shared" si="681"/>
        <v>111573</v>
      </c>
      <c r="AD2760" s="141">
        <v>0.12</v>
      </c>
      <c r="AE2760" s="186">
        <f t="shared" si="682"/>
        <v>0</v>
      </c>
      <c r="AF2760" s="186" t="str">
        <f>IF(AND(COUNTIFS($J$18:J2760,J2760)=1,AE2760=1),1,"")</f>
        <v/>
      </c>
      <c r="AG2760" s="186" t="str">
        <f>IF(C2760="","",IF(AND(COUNTIFS($J$18:J2760,J2760)=1,C2760&lt;&gt;""),1,""))</f>
        <v/>
      </c>
      <c r="AH2760" s="186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214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79" t="s">
        <v>170</v>
      </c>
      <c r="B2761" s="179"/>
      <c r="C2761" s="179" t="s">
        <v>170</v>
      </c>
      <c r="D2761" s="39" t="str">
        <f t="shared" si="677"/>
        <v/>
      </c>
      <c r="E2761" s="13" t="s">
        <v>170</v>
      </c>
      <c r="F2761" s="13" t="s">
        <v>170</v>
      </c>
      <c r="G2761" s="179" t="s">
        <v>170</v>
      </c>
      <c r="H2761" s="191"/>
      <c r="I2761" s="39" t="str">
        <f t="shared" si="678"/>
        <v>Cancel</v>
      </c>
      <c r="J2761" s="191" t="s">
        <v>2573</v>
      </c>
      <c r="K2761" s="191" t="s">
        <v>2574</v>
      </c>
      <c r="L2761" s="17" t="s">
        <v>78</v>
      </c>
      <c r="M2761" s="13" t="s">
        <v>46</v>
      </c>
      <c r="N2761" s="13">
        <v>1</v>
      </c>
      <c r="O2761" s="13"/>
      <c r="P2761" s="39" t="str">
        <f t="shared" si="679"/>
        <v>MAIN UNIT</v>
      </c>
      <c r="Q2761" s="13" t="s">
        <v>47</v>
      </c>
      <c r="R2761" s="13" t="s">
        <v>498</v>
      </c>
      <c r="S2761" s="13" t="s">
        <v>36</v>
      </c>
      <c r="T2761" s="13" t="s">
        <v>64</v>
      </c>
      <c r="U2761" s="13" t="s">
        <v>65</v>
      </c>
      <c r="V2761" s="13" t="s">
        <v>49</v>
      </c>
      <c r="W2761" s="13" t="s">
        <v>95</v>
      </c>
      <c r="X2761" s="192">
        <v>12500000</v>
      </c>
      <c r="Y2761" s="193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85">
        <f t="shared" si="681"/>
        <v>108450</v>
      </c>
      <c r="AD2761" s="141">
        <v>0.12</v>
      </c>
      <c r="AE2761" s="186">
        <f t="shared" si="682"/>
        <v>0</v>
      </c>
      <c r="AF2761" s="186" t="str">
        <f>IF(AND(COUNTIFS($J$18:J2761,J2761)=1,AE2761=1),1,"")</f>
        <v/>
      </c>
      <c r="AG2761" s="186" t="str">
        <f>IF(C2761="","",IF(AND(COUNTIFS($J$18:J2761,J2761)=1,C2761&lt;&gt;""),1,""))</f>
        <v/>
      </c>
      <c r="AH2761" s="186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170</v>
      </c>
      <c r="AP2761" s="28" t="str">
        <f t="shared" si="686"/>
        <v>CancelCancel</v>
      </c>
      <c r="AQ2761" s="28" t="str">
        <f t="shared" si="687"/>
        <v>CancelCancelJPY</v>
      </c>
      <c r="AR2761" s="214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79" t="s">
        <v>170</v>
      </c>
      <c r="B2762" s="179"/>
      <c r="C2762" s="179" t="s">
        <v>170</v>
      </c>
      <c r="D2762" s="39" t="str">
        <f t="shared" si="677"/>
        <v/>
      </c>
      <c r="E2762" s="13" t="s">
        <v>170</v>
      </c>
      <c r="F2762" s="13" t="s">
        <v>170</v>
      </c>
      <c r="G2762" s="179" t="s">
        <v>170</v>
      </c>
      <c r="H2762" s="191"/>
      <c r="I2762" s="39" t="str">
        <f t="shared" si="678"/>
        <v>Cancel</v>
      </c>
      <c r="J2762" s="191" t="s">
        <v>2582</v>
      </c>
      <c r="K2762" s="191" t="s">
        <v>3331</v>
      </c>
      <c r="L2762" s="17" t="s">
        <v>54</v>
      </c>
      <c r="M2762" s="13" t="s">
        <v>46</v>
      </c>
      <c r="N2762" s="13">
        <v>1</v>
      </c>
      <c r="O2762" s="13"/>
      <c r="P2762" s="39" t="str">
        <f t="shared" si="679"/>
        <v>MAIN UNIT</v>
      </c>
      <c r="Q2762" s="13" t="s">
        <v>47</v>
      </c>
      <c r="R2762" s="13" t="s">
        <v>48</v>
      </c>
      <c r="S2762" s="13" t="s">
        <v>36</v>
      </c>
      <c r="T2762" s="13" t="s">
        <v>64</v>
      </c>
      <c r="U2762" s="13" t="s">
        <v>65</v>
      </c>
      <c r="V2762" s="13" t="s">
        <v>66</v>
      </c>
      <c r="W2762" s="13" t="s">
        <v>95</v>
      </c>
      <c r="X2762" s="192">
        <v>9350000</v>
      </c>
      <c r="Y2762" s="193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85">
        <f t="shared" si="681"/>
        <v>81120.599999999991</v>
      </c>
      <c r="AD2762" s="141">
        <v>0.12</v>
      </c>
      <c r="AE2762" s="186">
        <f t="shared" si="682"/>
        <v>0</v>
      </c>
      <c r="AF2762" s="186" t="str">
        <f>IF(AND(COUNTIFS($J$18:J2762,J2762)=1,AE2762=1),1,"")</f>
        <v/>
      </c>
      <c r="AG2762" s="186">
        <f>IF(C2762="","",IF(AND(COUNTIFS($J$18:J2762,J2762)=1,C2762&lt;&gt;""),1,""))</f>
        <v>1</v>
      </c>
      <c r="AH2762" s="186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214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79" t="s">
        <v>170</v>
      </c>
      <c r="B2763" s="179"/>
      <c r="C2763" s="179" t="s">
        <v>170</v>
      </c>
      <c r="D2763" s="39" t="str">
        <f t="shared" si="677"/>
        <v/>
      </c>
      <c r="E2763" s="13" t="s">
        <v>170</v>
      </c>
      <c r="F2763" s="13" t="s">
        <v>170</v>
      </c>
      <c r="G2763" s="179" t="s">
        <v>170</v>
      </c>
      <c r="H2763" s="191"/>
      <c r="I2763" s="39" t="str">
        <f t="shared" si="678"/>
        <v>Cancel</v>
      </c>
      <c r="J2763" s="191" t="s">
        <v>2582</v>
      </c>
      <c r="K2763" s="191" t="s">
        <v>3331</v>
      </c>
      <c r="L2763" s="17" t="s">
        <v>54</v>
      </c>
      <c r="M2763" s="13" t="s">
        <v>46</v>
      </c>
      <c r="N2763" s="13">
        <v>1</v>
      </c>
      <c r="O2763" s="13"/>
      <c r="P2763" s="39" t="str">
        <f t="shared" si="679"/>
        <v>MAIN UNIT</v>
      </c>
      <c r="Q2763" s="13" t="s">
        <v>47</v>
      </c>
      <c r="R2763" s="13" t="s">
        <v>48</v>
      </c>
      <c r="S2763" s="13" t="s">
        <v>36</v>
      </c>
      <c r="T2763" s="13" t="s">
        <v>64</v>
      </c>
      <c r="U2763" s="13" t="s">
        <v>65</v>
      </c>
      <c r="V2763" s="13" t="s">
        <v>66</v>
      </c>
      <c r="W2763" s="13" t="s">
        <v>95</v>
      </c>
      <c r="X2763" s="192">
        <v>9350000</v>
      </c>
      <c r="Y2763" s="193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85">
        <f t="shared" si="681"/>
        <v>81120.599999999991</v>
      </c>
      <c r="AD2763" s="141">
        <v>0.12</v>
      </c>
      <c r="AE2763" s="186">
        <f t="shared" si="682"/>
        <v>0</v>
      </c>
      <c r="AF2763" s="186" t="str">
        <f>IF(AND(COUNTIFS($J$18:J2763,J2763)=1,AE2763=1),1,"")</f>
        <v/>
      </c>
      <c r="AG2763" s="186" t="str">
        <f>IF(C2763="","",IF(AND(COUNTIFS($J$18:J2763,J2763)=1,C2763&lt;&gt;""),1,""))</f>
        <v/>
      </c>
      <c r="AH2763" s="186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214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79" t="s">
        <v>170</v>
      </c>
      <c r="B2764" s="179"/>
      <c r="C2764" s="179" t="s">
        <v>170</v>
      </c>
      <c r="D2764" s="39" t="str">
        <f t="shared" si="677"/>
        <v/>
      </c>
      <c r="E2764" s="13" t="s">
        <v>170</v>
      </c>
      <c r="F2764" s="13" t="s">
        <v>170</v>
      </c>
      <c r="G2764" s="179" t="s">
        <v>170</v>
      </c>
      <c r="H2764" s="191"/>
      <c r="I2764" s="39" t="str">
        <f t="shared" si="678"/>
        <v>Cancel</v>
      </c>
      <c r="J2764" s="191" t="s">
        <v>2582</v>
      </c>
      <c r="K2764" s="191" t="s">
        <v>3331</v>
      </c>
      <c r="L2764" s="17" t="s">
        <v>54</v>
      </c>
      <c r="M2764" s="13" t="s">
        <v>46</v>
      </c>
      <c r="N2764" s="13">
        <v>1</v>
      </c>
      <c r="O2764" s="13"/>
      <c r="P2764" s="39" t="str">
        <f t="shared" si="679"/>
        <v>MAIN UNIT</v>
      </c>
      <c r="Q2764" s="13" t="s">
        <v>47</v>
      </c>
      <c r="R2764" s="13" t="s">
        <v>48</v>
      </c>
      <c r="S2764" s="13" t="s">
        <v>36</v>
      </c>
      <c r="T2764" s="13" t="s">
        <v>64</v>
      </c>
      <c r="U2764" s="13" t="s">
        <v>65</v>
      </c>
      <c r="V2764" s="13" t="s">
        <v>66</v>
      </c>
      <c r="W2764" s="13" t="s">
        <v>95</v>
      </c>
      <c r="X2764" s="192">
        <v>9350000</v>
      </c>
      <c r="Y2764" s="193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85">
        <f t="shared" si="681"/>
        <v>81120.599999999991</v>
      </c>
      <c r="AD2764" s="141">
        <v>0.12</v>
      </c>
      <c r="AE2764" s="186">
        <f t="shared" si="682"/>
        <v>0</v>
      </c>
      <c r="AF2764" s="186" t="str">
        <f>IF(AND(COUNTIFS($J$18:J2764,J2764)=1,AE2764=1),1,"")</f>
        <v/>
      </c>
      <c r="AG2764" s="186" t="str">
        <f>IF(C2764="","",IF(AND(COUNTIFS($J$18:J2764,J2764)=1,C2764&lt;&gt;""),1,""))</f>
        <v/>
      </c>
      <c r="AH2764" s="186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214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79" t="s">
        <v>170</v>
      </c>
      <c r="B2765" s="179"/>
      <c r="C2765" s="179" t="s">
        <v>170</v>
      </c>
      <c r="D2765" s="39" t="str">
        <f t="shared" si="677"/>
        <v/>
      </c>
      <c r="E2765" s="13" t="s">
        <v>170</v>
      </c>
      <c r="F2765" s="13" t="s">
        <v>170</v>
      </c>
      <c r="G2765" s="179" t="s">
        <v>170</v>
      </c>
      <c r="H2765" s="191"/>
      <c r="I2765" s="39" t="str">
        <f t="shared" si="678"/>
        <v>Cancel</v>
      </c>
      <c r="J2765" s="191" t="s">
        <v>2582</v>
      </c>
      <c r="K2765" s="191" t="s">
        <v>3331</v>
      </c>
      <c r="L2765" s="17" t="s">
        <v>54</v>
      </c>
      <c r="M2765" s="13" t="s">
        <v>46</v>
      </c>
      <c r="N2765" s="13">
        <v>1</v>
      </c>
      <c r="O2765" s="13"/>
      <c r="P2765" s="39" t="str">
        <f t="shared" si="679"/>
        <v>MAIN UNIT</v>
      </c>
      <c r="Q2765" s="13" t="s">
        <v>47</v>
      </c>
      <c r="R2765" s="13" t="s">
        <v>48</v>
      </c>
      <c r="S2765" s="13" t="s">
        <v>36</v>
      </c>
      <c r="T2765" s="13" t="s">
        <v>64</v>
      </c>
      <c r="U2765" s="13" t="s">
        <v>65</v>
      </c>
      <c r="V2765" s="13" t="s">
        <v>66</v>
      </c>
      <c r="W2765" s="13" t="s">
        <v>95</v>
      </c>
      <c r="X2765" s="192">
        <v>9350000</v>
      </c>
      <c r="Y2765" s="193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85">
        <f t="shared" si="681"/>
        <v>81120.599999999991</v>
      </c>
      <c r="AD2765" s="141">
        <v>0.12</v>
      </c>
      <c r="AE2765" s="186">
        <f t="shared" si="682"/>
        <v>0</v>
      </c>
      <c r="AF2765" s="186" t="str">
        <f>IF(AND(COUNTIFS($J$18:J2765,J2765)=1,AE2765=1),1,"")</f>
        <v/>
      </c>
      <c r="AG2765" s="186" t="str">
        <f>IF(C2765="","",IF(AND(COUNTIFS($J$18:J2765,J2765)=1,C2765&lt;&gt;""),1,""))</f>
        <v/>
      </c>
      <c r="AH2765" s="186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214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79" t="s">
        <v>170</v>
      </c>
      <c r="B2766" s="179"/>
      <c r="C2766" s="179" t="s">
        <v>170</v>
      </c>
      <c r="D2766" s="39" t="str">
        <f t="shared" si="677"/>
        <v/>
      </c>
      <c r="E2766" s="13" t="s">
        <v>170</v>
      </c>
      <c r="F2766" s="13" t="s">
        <v>170</v>
      </c>
      <c r="G2766" s="179" t="s">
        <v>170</v>
      </c>
      <c r="H2766" s="191"/>
      <c r="I2766" s="39" t="str">
        <f t="shared" si="678"/>
        <v>Cancel</v>
      </c>
      <c r="J2766" s="191" t="s">
        <v>2582</v>
      </c>
      <c r="K2766" s="191" t="s">
        <v>3331</v>
      </c>
      <c r="L2766" s="17" t="s">
        <v>54</v>
      </c>
      <c r="M2766" s="13" t="s">
        <v>46</v>
      </c>
      <c r="N2766" s="13">
        <v>1</v>
      </c>
      <c r="O2766" s="13"/>
      <c r="P2766" s="39" t="str">
        <f t="shared" si="679"/>
        <v>MAIN UNIT</v>
      </c>
      <c r="Q2766" s="13" t="s">
        <v>47</v>
      </c>
      <c r="R2766" s="13" t="s">
        <v>48</v>
      </c>
      <c r="S2766" s="13" t="s">
        <v>36</v>
      </c>
      <c r="T2766" s="13" t="s">
        <v>64</v>
      </c>
      <c r="U2766" s="13" t="s">
        <v>65</v>
      </c>
      <c r="V2766" s="13" t="s">
        <v>66</v>
      </c>
      <c r="W2766" s="13" t="s">
        <v>95</v>
      </c>
      <c r="X2766" s="192">
        <v>9350000</v>
      </c>
      <c r="Y2766" s="193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85">
        <f t="shared" si="681"/>
        <v>81120.599999999991</v>
      </c>
      <c r="AD2766" s="141">
        <v>0.12</v>
      </c>
      <c r="AE2766" s="186">
        <f t="shared" si="682"/>
        <v>0</v>
      </c>
      <c r="AF2766" s="186" t="str">
        <f>IF(AND(COUNTIFS($J$18:J2766,J2766)=1,AE2766=1),1,"")</f>
        <v/>
      </c>
      <c r="AG2766" s="186" t="str">
        <f>IF(C2766="","",IF(AND(COUNTIFS($J$18:J2766,J2766)=1,C2766&lt;&gt;""),1,""))</f>
        <v/>
      </c>
      <c r="AH2766" s="186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214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79" t="s">
        <v>170</v>
      </c>
      <c r="B2767" s="179"/>
      <c r="C2767" s="179" t="s">
        <v>170</v>
      </c>
      <c r="D2767" s="39" t="str">
        <f t="shared" si="677"/>
        <v/>
      </c>
      <c r="E2767" s="13" t="s">
        <v>170</v>
      </c>
      <c r="F2767" s="13" t="s">
        <v>170</v>
      </c>
      <c r="G2767" s="179" t="s">
        <v>170</v>
      </c>
      <c r="H2767" s="191"/>
      <c r="I2767" s="39" t="str">
        <f t="shared" si="678"/>
        <v>Cancel</v>
      </c>
      <c r="J2767" s="191" t="s">
        <v>2582</v>
      </c>
      <c r="K2767" s="191" t="s">
        <v>3331</v>
      </c>
      <c r="L2767" s="17" t="s">
        <v>54</v>
      </c>
      <c r="M2767" s="13" t="s">
        <v>46</v>
      </c>
      <c r="N2767" s="13">
        <v>1</v>
      </c>
      <c r="O2767" s="13"/>
      <c r="P2767" s="39" t="str">
        <f t="shared" si="679"/>
        <v>MAIN UNIT</v>
      </c>
      <c r="Q2767" s="13" t="s">
        <v>47</v>
      </c>
      <c r="R2767" s="13" t="s">
        <v>48</v>
      </c>
      <c r="S2767" s="13" t="s">
        <v>36</v>
      </c>
      <c r="T2767" s="13" t="s">
        <v>64</v>
      </c>
      <c r="U2767" s="13" t="s">
        <v>65</v>
      </c>
      <c r="V2767" s="13" t="s">
        <v>66</v>
      </c>
      <c r="W2767" s="13" t="s">
        <v>95</v>
      </c>
      <c r="X2767" s="192">
        <v>9350000</v>
      </c>
      <c r="Y2767" s="193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85">
        <f t="shared" si="681"/>
        <v>81120.599999999991</v>
      </c>
      <c r="AD2767" s="141">
        <v>0.12</v>
      </c>
      <c r="AE2767" s="186">
        <f t="shared" si="682"/>
        <v>0</v>
      </c>
      <c r="AF2767" s="186" t="str">
        <f>IF(AND(COUNTIFS($J$18:J2767,J2767)=1,AE2767=1),1,"")</f>
        <v/>
      </c>
      <c r="AG2767" s="186" t="str">
        <f>IF(C2767="","",IF(AND(COUNTIFS($J$18:J2767,J2767)=1,C2767&lt;&gt;""),1,""))</f>
        <v/>
      </c>
      <c r="AH2767" s="186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214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79" t="s">
        <v>170</v>
      </c>
      <c r="B2768" s="179"/>
      <c r="C2768" s="179" t="s">
        <v>170</v>
      </c>
      <c r="D2768" s="39" t="str">
        <f t="shared" si="677"/>
        <v/>
      </c>
      <c r="E2768" s="13" t="s">
        <v>170</v>
      </c>
      <c r="F2768" s="13" t="s">
        <v>170</v>
      </c>
      <c r="G2768" s="179" t="s">
        <v>170</v>
      </c>
      <c r="H2768" s="191"/>
      <c r="I2768" s="39" t="str">
        <f t="shared" si="678"/>
        <v>Cancel</v>
      </c>
      <c r="J2768" s="191" t="s">
        <v>2583</v>
      </c>
      <c r="K2768" s="191" t="s">
        <v>1143</v>
      </c>
      <c r="L2768" s="17" t="s">
        <v>78</v>
      </c>
      <c r="M2768" s="13" t="s">
        <v>46</v>
      </c>
      <c r="N2768" s="13">
        <v>1</v>
      </c>
      <c r="O2768" s="13"/>
      <c r="P2768" s="39" t="str">
        <f t="shared" si="679"/>
        <v>MAIN UNIT</v>
      </c>
      <c r="Q2768" s="13" t="s">
        <v>47</v>
      </c>
      <c r="R2768" s="13" t="s">
        <v>48</v>
      </c>
      <c r="S2768" s="13" t="s">
        <v>36</v>
      </c>
      <c r="T2768" s="13" t="s">
        <v>64</v>
      </c>
      <c r="U2768" s="13" t="s">
        <v>65</v>
      </c>
      <c r="V2768" s="13" t="s">
        <v>118</v>
      </c>
      <c r="W2768" s="13" t="s">
        <v>95</v>
      </c>
      <c r="X2768" s="192">
        <v>12770000</v>
      </c>
      <c r="Y2768" s="193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85">
        <f t="shared" si="681"/>
        <v>110792.51999999999</v>
      </c>
      <c r="AD2768" s="141">
        <v>0.12</v>
      </c>
      <c r="AE2768" s="186">
        <f t="shared" si="682"/>
        <v>0</v>
      </c>
      <c r="AF2768" s="186" t="str">
        <f>IF(AND(COUNTIFS($J$18:J2768,J2768)=1,AE2768=1),1,"")</f>
        <v/>
      </c>
      <c r="AG2768" s="186">
        <f>IF(C2768="","",IF(AND(COUNTIFS($J$18:J2768,J2768)=1,C2768&lt;&gt;""),1,""))</f>
        <v>1</v>
      </c>
      <c r="AH2768" s="186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214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79" t="s">
        <v>170</v>
      </c>
      <c r="B2769" s="179"/>
      <c r="C2769" s="179" t="s">
        <v>170</v>
      </c>
      <c r="D2769" s="39" t="str">
        <f t="shared" si="677"/>
        <v/>
      </c>
      <c r="E2769" s="13" t="s">
        <v>170</v>
      </c>
      <c r="F2769" s="13" t="s">
        <v>170</v>
      </c>
      <c r="G2769" s="179" t="s">
        <v>170</v>
      </c>
      <c r="H2769" s="191"/>
      <c r="I2769" s="39" t="str">
        <f t="shared" si="678"/>
        <v>Cancel</v>
      </c>
      <c r="J2769" s="191" t="s">
        <v>2583</v>
      </c>
      <c r="K2769" s="191" t="s">
        <v>1143</v>
      </c>
      <c r="L2769" s="17" t="s">
        <v>78</v>
      </c>
      <c r="M2769" s="13" t="s">
        <v>46</v>
      </c>
      <c r="N2769" s="13">
        <v>1</v>
      </c>
      <c r="O2769" s="13"/>
      <c r="P2769" s="39" t="str">
        <f t="shared" si="679"/>
        <v>MAIN UNIT</v>
      </c>
      <c r="Q2769" s="13" t="s">
        <v>47</v>
      </c>
      <c r="R2769" s="13" t="s">
        <v>48</v>
      </c>
      <c r="S2769" s="13" t="s">
        <v>36</v>
      </c>
      <c r="T2769" s="13" t="s">
        <v>64</v>
      </c>
      <c r="U2769" s="13" t="s">
        <v>65</v>
      </c>
      <c r="V2769" s="13" t="s">
        <v>118</v>
      </c>
      <c r="W2769" s="13" t="s">
        <v>95</v>
      </c>
      <c r="X2769" s="192">
        <v>12770000</v>
      </c>
      <c r="Y2769" s="193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85">
        <f t="shared" si="681"/>
        <v>110792.51999999999</v>
      </c>
      <c r="AD2769" s="141">
        <v>0.12</v>
      </c>
      <c r="AE2769" s="186">
        <f t="shared" si="682"/>
        <v>0</v>
      </c>
      <c r="AF2769" s="186" t="str">
        <f>IF(AND(COUNTIFS($J$18:J2769,J2769)=1,AE2769=1),1,"")</f>
        <v/>
      </c>
      <c r="AG2769" s="186" t="str">
        <f>IF(C2769="","",IF(AND(COUNTIFS($J$18:J2769,J2769)=1,C2769&lt;&gt;""),1,""))</f>
        <v/>
      </c>
      <c r="AH2769" s="186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214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79" t="s">
        <v>170</v>
      </c>
      <c r="B2770" s="179"/>
      <c r="C2770" s="179" t="s">
        <v>170</v>
      </c>
      <c r="D2770" s="39" t="str">
        <f t="shared" si="677"/>
        <v/>
      </c>
      <c r="E2770" s="13" t="s">
        <v>170</v>
      </c>
      <c r="F2770" s="13" t="s">
        <v>170</v>
      </c>
      <c r="G2770" s="179" t="s">
        <v>170</v>
      </c>
      <c r="H2770" s="191"/>
      <c r="I2770" s="39" t="str">
        <f t="shared" si="678"/>
        <v>Cancel</v>
      </c>
      <c r="J2770" s="191" t="s">
        <v>2583</v>
      </c>
      <c r="K2770" s="191" t="s">
        <v>1143</v>
      </c>
      <c r="L2770" s="17" t="s">
        <v>78</v>
      </c>
      <c r="M2770" s="13" t="s">
        <v>46</v>
      </c>
      <c r="N2770" s="13">
        <v>1</v>
      </c>
      <c r="O2770" s="13"/>
      <c r="P2770" s="39" t="str">
        <f t="shared" si="679"/>
        <v>MAIN UNIT</v>
      </c>
      <c r="Q2770" s="13" t="s">
        <v>47</v>
      </c>
      <c r="R2770" s="13" t="s">
        <v>48</v>
      </c>
      <c r="S2770" s="13" t="s">
        <v>36</v>
      </c>
      <c r="T2770" s="13" t="s">
        <v>64</v>
      </c>
      <c r="U2770" s="13" t="s">
        <v>65</v>
      </c>
      <c r="V2770" s="13" t="s">
        <v>118</v>
      </c>
      <c r="W2770" s="13" t="s">
        <v>95</v>
      </c>
      <c r="X2770" s="192">
        <v>12770000</v>
      </c>
      <c r="Y2770" s="193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85">
        <f t="shared" si="681"/>
        <v>110792.51999999999</v>
      </c>
      <c r="AD2770" s="141">
        <v>0.12</v>
      </c>
      <c r="AE2770" s="186">
        <f t="shared" si="682"/>
        <v>0</v>
      </c>
      <c r="AF2770" s="186" t="str">
        <f>IF(AND(COUNTIFS($J$18:J2770,J2770)=1,AE2770=1),1,"")</f>
        <v/>
      </c>
      <c r="AG2770" s="186" t="str">
        <f>IF(C2770="","",IF(AND(COUNTIFS($J$18:J2770,J2770)=1,C2770&lt;&gt;""),1,""))</f>
        <v/>
      </c>
      <c r="AH2770" s="186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214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79" t="s">
        <v>170</v>
      </c>
      <c r="B2771" s="179"/>
      <c r="C2771" s="179" t="s">
        <v>170</v>
      </c>
      <c r="D2771" s="39" t="str">
        <f t="shared" si="677"/>
        <v/>
      </c>
      <c r="E2771" s="13" t="s">
        <v>170</v>
      </c>
      <c r="F2771" s="13" t="s">
        <v>170</v>
      </c>
      <c r="G2771" s="179" t="s">
        <v>170</v>
      </c>
      <c r="H2771" s="191"/>
      <c r="I2771" s="39" t="str">
        <f t="shared" si="678"/>
        <v>Cancel</v>
      </c>
      <c r="J2771" s="191" t="s">
        <v>2584</v>
      </c>
      <c r="K2771" s="191" t="s">
        <v>194</v>
      </c>
      <c r="L2771" s="17" t="s">
        <v>78</v>
      </c>
      <c r="M2771" s="13" t="s">
        <v>46</v>
      </c>
      <c r="N2771" s="13">
        <v>3</v>
      </c>
      <c r="O2771" s="13"/>
      <c r="P2771" s="39" t="str">
        <f t="shared" si="679"/>
        <v>MAIN UNIT</v>
      </c>
      <c r="Q2771" s="13" t="s">
        <v>47</v>
      </c>
      <c r="R2771" s="13" t="s">
        <v>48</v>
      </c>
      <c r="S2771" s="13" t="s">
        <v>37</v>
      </c>
      <c r="T2771" s="13" t="s">
        <v>195</v>
      </c>
      <c r="U2771" s="13" t="s">
        <v>196</v>
      </c>
      <c r="V2771" s="13" t="s">
        <v>197</v>
      </c>
      <c r="W2771" s="13" t="s">
        <v>50</v>
      </c>
      <c r="X2771" s="192">
        <v>779167</v>
      </c>
      <c r="Y2771" s="193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85">
        <f t="shared" si="681"/>
        <v>287947.02584070794</v>
      </c>
      <c r="AD2771" s="141">
        <v>0.12</v>
      </c>
      <c r="AE2771" s="186">
        <f t="shared" si="682"/>
        <v>0</v>
      </c>
      <c r="AF2771" s="186" t="str">
        <f>IF(AND(COUNTIFS($J$18:J2771,J2771)=1,AE2771=1),1,"")</f>
        <v/>
      </c>
      <c r="AG2771" s="186">
        <f>IF(C2771="","",IF(AND(COUNTIFS($J$18:J2771,J2771)=1,C2771&lt;&gt;""),1,""))</f>
        <v>1</v>
      </c>
      <c r="AH2771" s="186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214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79" t="s">
        <v>170</v>
      </c>
      <c r="B2772" s="179"/>
      <c r="C2772" s="179" t="s">
        <v>170</v>
      </c>
      <c r="D2772" s="39" t="str">
        <f t="shared" si="677"/>
        <v/>
      </c>
      <c r="E2772" s="13" t="s">
        <v>170</v>
      </c>
      <c r="F2772" s="13" t="s">
        <v>170</v>
      </c>
      <c r="G2772" s="179" t="s">
        <v>170</v>
      </c>
      <c r="H2772" s="191"/>
      <c r="I2772" s="39" t="str">
        <f t="shared" si="678"/>
        <v>Cancel</v>
      </c>
      <c r="J2772" s="191" t="s">
        <v>2585</v>
      </c>
      <c r="K2772" s="191" t="s">
        <v>194</v>
      </c>
      <c r="L2772" s="17" t="s">
        <v>54</v>
      </c>
      <c r="M2772" s="13" t="s">
        <v>46</v>
      </c>
      <c r="N2772" s="13">
        <v>2</v>
      </c>
      <c r="O2772" s="13"/>
      <c r="P2772" s="39" t="str">
        <f t="shared" si="679"/>
        <v>MAIN UNIT</v>
      </c>
      <c r="Q2772" s="13" t="s">
        <v>47</v>
      </c>
      <c r="R2772" s="13" t="s">
        <v>48</v>
      </c>
      <c r="S2772" s="13" t="s">
        <v>37</v>
      </c>
      <c r="T2772" s="13" t="s">
        <v>195</v>
      </c>
      <c r="U2772" s="13" t="s">
        <v>196</v>
      </c>
      <c r="V2772" s="13" t="s">
        <v>197</v>
      </c>
      <c r="W2772" s="13" t="s">
        <v>50</v>
      </c>
      <c r="X2772" s="192">
        <v>573750</v>
      </c>
      <c r="Y2772" s="193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85">
        <f t="shared" si="681"/>
        <v>141355.75221238937</v>
      </c>
      <c r="AD2772" s="141">
        <v>0.12</v>
      </c>
      <c r="AE2772" s="186">
        <f t="shared" si="682"/>
        <v>0</v>
      </c>
      <c r="AF2772" s="186" t="str">
        <f>IF(AND(COUNTIFS($J$18:J2772,J2772)=1,AE2772=1),1,"")</f>
        <v/>
      </c>
      <c r="AG2772" s="186">
        <f>IF(C2772="","",IF(AND(COUNTIFS($J$18:J2772,J2772)=1,C2772&lt;&gt;""),1,""))</f>
        <v>1</v>
      </c>
      <c r="AH2772" s="186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214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79" t="s">
        <v>170</v>
      </c>
      <c r="B2773" s="179"/>
      <c r="C2773" s="179" t="s">
        <v>170</v>
      </c>
      <c r="D2773" s="39" t="str">
        <f t="shared" si="677"/>
        <v/>
      </c>
      <c r="E2773" s="13" t="s">
        <v>170</v>
      </c>
      <c r="F2773" s="13" t="s">
        <v>170</v>
      </c>
      <c r="G2773" s="179" t="s">
        <v>170</v>
      </c>
      <c r="H2773" s="191"/>
      <c r="I2773" s="39" t="str">
        <f t="shared" si="678"/>
        <v>Cancel</v>
      </c>
      <c r="J2773" s="191" t="s">
        <v>2585</v>
      </c>
      <c r="K2773" s="191" t="s">
        <v>194</v>
      </c>
      <c r="L2773" s="17" t="s">
        <v>78</v>
      </c>
      <c r="M2773" s="13" t="s">
        <v>46</v>
      </c>
      <c r="N2773" s="13">
        <v>2</v>
      </c>
      <c r="O2773" s="13"/>
      <c r="P2773" s="39" t="str">
        <f t="shared" si="679"/>
        <v>MAIN UNIT</v>
      </c>
      <c r="Q2773" s="13" t="s">
        <v>47</v>
      </c>
      <c r="R2773" s="13" t="s">
        <v>48</v>
      </c>
      <c r="S2773" s="13" t="s">
        <v>37</v>
      </c>
      <c r="T2773" s="13" t="s">
        <v>195</v>
      </c>
      <c r="U2773" s="13" t="s">
        <v>196</v>
      </c>
      <c r="V2773" s="13" t="s">
        <v>197</v>
      </c>
      <c r="W2773" s="13" t="s">
        <v>50</v>
      </c>
      <c r="X2773" s="192">
        <v>760000</v>
      </c>
      <c r="Y2773" s="193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85">
        <f t="shared" si="681"/>
        <v>187242.47787610616</v>
      </c>
      <c r="AD2773" s="141">
        <v>0.12</v>
      </c>
      <c r="AE2773" s="186">
        <f t="shared" si="682"/>
        <v>0</v>
      </c>
      <c r="AF2773" s="186" t="str">
        <f>IF(AND(COUNTIFS($J$18:J2773,J2773)=1,AE2773=1),1,"")</f>
        <v/>
      </c>
      <c r="AG2773" s="186" t="str">
        <f>IF(C2773="","",IF(AND(COUNTIFS($J$18:J2773,J2773)=1,C2773&lt;&gt;""),1,""))</f>
        <v/>
      </c>
      <c r="AH2773" s="186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214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79" t="s">
        <v>170</v>
      </c>
      <c r="B2774" s="179"/>
      <c r="C2774" s="179" t="s">
        <v>170</v>
      </c>
      <c r="D2774" s="39" t="str">
        <f t="shared" si="677"/>
        <v/>
      </c>
      <c r="E2774" s="13" t="s">
        <v>170</v>
      </c>
      <c r="F2774" s="13" t="s">
        <v>170</v>
      </c>
      <c r="G2774" s="179" t="s">
        <v>170</v>
      </c>
      <c r="H2774" s="191"/>
      <c r="I2774" s="39" t="str">
        <f t="shared" si="678"/>
        <v>Cancel</v>
      </c>
      <c r="J2774" s="191" t="s">
        <v>2586</v>
      </c>
      <c r="K2774" s="191" t="s">
        <v>2587</v>
      </c>
      <c r="L2774" s="17" t="s">
        <v>54</v>
      </c>
      <c r="M2774" s="13" t="s">
        <v>46</v>
      </c>
      <c r="N2774" s="13">
        <v>1</v>
      </c>
      <c r="O2774" s="13"/>
      <c r="P2774" s="39" t="str">
        <f t="shared" si="679"/>
        <v>MAIN UNIT</v>
      </c>
      <c r="Q2774" s="13" t="s">
        <v>618</v>
      </c>
      <c r="R2774" s="13" t="s">
        <v>648</v>
      </c>
      <c r="S2774" s="13" t="s">
        <v>691</v>
      </c>
      <c r="T2774" s="13" t="s">
        <v>64</v>
      </c>
      <c r="U2774" s="13" t="s">
        <v>65</v>
      </c>
      <c r="V2774" s="13" t="s">
        <v>66</v>
      </c>
      <c r="W2774" s="13" t="s">
        <v>95</v>
      </c>
      <c r="X2774" s="192">
        <v>8150000</v>
      </c>
      <c r="Y2774" s="193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85">
        <f t="shared" si="681"/>
        <v>78595.747499999998</v>
      </c>
      <c r="AD2774" s="141">
        <v>0.13450000000000001</v>
      </c>
      <c r="AE2774" s="186">
        <f t="shared" si="682"/>
        <v>1</v>
      </c>
      <c r="AF2774" s="186">
        <f>IF(AND(COUNTIFS($J$18:J2774,J2774)=1,AE2774=1),1,"")</f>
        <v>1</v>
      </c>
      <c r="AG2774" s="186">
        <f>IF(C2774="","",IF(AND(COUNTIFS($J$18:J2774,J2774)=1,C2774&lt;&gt;""),1,""))</f>
        <v>1</v>
      </c>
      <c r="AH2774" s="186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214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79" t="s">
        <v>170</v>
      </c>
      <c r="B2775" s="179"/>
      <c r="C2775" s="179" t="s">
        <v>170</v>
      </c>
      <c r="D2775" s="39" t="str">
        <f t="shared" si="677"/>
        <v/>
      </c>
      <c r="E2775" s="13" t="s">
        <v>170</v>
      </c>
      <c r="F2775" s="13" t="s">
        <v>170</v>
      </c>
      <c r="G2775" s="179" t="s">
        <v>170</v>
      </c>
      <c r="H2775" s="191"/>
      <c r="I2775" s="39" t="str">
        <f t="shared" si="678"/>
        <v>Cancel</v>
      </c>
      <c r="J2775" s="191" t="s">
        <v>2586</v>
      </c>
      <c r="K2775" s="191" t="s">
        <v>2587</v>
      </c>
      <c r="L2775" s="17" t="s">
        <v>54</v>
      </c>
      <c r="M2775" s="13" t="s">
        <v>46</v>
      </c>
      <c r="N2775" s="13">
        <v>1</v>
      </c>
      <c r="O2775" s="13"/>
      <c r="P2775" s="39" t="str">
        <f t="shared" si="679"/>
        <v>MAIN UNIT</v>
      </c>
      <c r="Q2775" s="13" t="s">
        <v>618</v>
      </c>
      <c r="R2775" s="13" t="s">
        <v>648</v>
      </c>
      <c r="S2775" s="13" t="s">
        <v>691</v>
      </c>
      <c r="T2775" s="13" t="s">
        <v>64</v>
      </c>
      <c r="U2775" s="13" t="s">
        <v>65</v>
      </c>
      <c r="V2775" s="13" t="s">
        <v>66</v>
      </c>
      <c r="W2775" s="13" t="s">
        <v>95</v>
      </c>
      <c r="X2775" s="192">
        <v>8150000</v>
      </c>
      <c r="Y2775" s="193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85">
        <f t="shared" si="681"/>
        <v>70122.599999999991</v>
      </c>
      <c r="AD2775" s="141">
        <v>0.12</v>
      </c>
      <c r="AE2775" s="186">
        <f t="shared" si="682"/>
        <v>1</v>
      </c>
      <c r="AF2775" s="186" t="str">
        <f>IF(AND(COUNTIFS($J$18:J2775,J2775)=1,AE2775=1),1,"")</f>
        <v/>
      </c>
      <c r="AG2775" s="186" t="str">
        <f>IF(C2775="","",IF(AND(COUNTIFS($J$18:J2775,J2775)=1,C2775&lt;&gt;""),1,""))</f>
        <v/>
      </c>
      <c r="AH2775" s="186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214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79" t="s">
        <v>170</v>
      </c>
      <c r="B2776" s="179"/>
      <c r="C2776" s="179" t="s">
        <v>1530</v>
      </c>
      <c r="D2776" s="39" t="str">
        <f t="shared" si="677"/>
        <v/>
      </c>
      <c r="E2776" s="13" t="s">
        <v>170</v>
      </c>
      <c r="F2776" s="13" t="s">
        <v>170</v>
      </c>
      <c r="G2776" s="179" t="s">
        <v>170</v>
      </c>
      <c r="H2776" s="191"/>
      <c r="I2776" s="39" t="str">
        <f t="shared" si="678"/>
        <v>Cancel</v>
      </c>
      <c r="J2776" s="191" t="s">
        <v>2588</v>
      </c>
      <c r="K2776" s="191" t="s">
        <v>802</v>
      </c>
      <c r="L2776" s="17" t="s">
        <v>78</v>
      </c>
      <c r="M2776" s="13" t="s">
        <v>46</v>
      </c>
      <c r="N2776" s="13">
        <v>1</v>
      </c>
      <c r="O2776" s="13"/>
      <c r="P2776" s="39" t="str">
        <f t="shared" si="679"/>
        <v>MAIN UNIT</v>
      </c>
      <c r="Q2776" s="13" t="s">
        <v>618</v>
      </c>
      <c r="R2776" s="13" t="s">
        <v>48</v>
      </c>
      <c r="S2776" s="13" t="s">
        <v>36</v>
      </c>
      <c r="T2776" s="13" t="s">
        <v>3332</v>
      </c>
      <c r="U2776" s="13" t="s">
        <v>3333</v>
      </c>
      <c r="V2776" s="13" t="s">
        <v>98</v>
      </c>
      <c r="W2776" s="13" t="s">
        <v>95</v>
      </c>
      <c r="X2776" s="192">
        <v>14642375</v>
      </c>
      <c r="Y2776" s="193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85">
        <f t="shared" si="681"/>
        <v>128970.03900000002</v>
      </c>
      <c r="AD2776" s="141">
        <v>0.12</v>
      </c>
      <c r="AE2776" s="186">
        <f t="shared" si="682"/>
        <v>1</v>
      </c>
      <c r="AF2776" s="186">
        <f>IF(AND(COUNTIFS($J$18:J2776,J2776)=1,AE2776=1),1,"")</f>
        <v>1</v>
      </c>
      <c r="AG2776" s="186">
        <f>IF(C2776="","",IF(AND(COUNTIFS($J$18:J2776,J2776)=1,C2776&lt;&gt;""),1,""))</f>
        <v>1</v>
      </c>
      <c r="AH2776" s="186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214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79" t="s">
        <v>170</v>
      </c>
      <c r="B2777" s="179"/>
      <c r="C2777" s="179" t="s">
        <v>1530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170</v>
      </c>
      <c r="F2777" s="13" t="s">
        <v>170</v>
      </c>
      <c r="G2777" s="179" t="s">
        <v>170</v>
      </c>
      <c r="H2777" s="191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1" t="s">
        <v>2589</v>
      </c>
      <c r="K2777" s="191" t="s">
        <v>802</v>
      </c>
      <c r="L2777" s="17" t="s">
        <v>78</v>
      </c>
      <c r="M2777" s="13" t="s">
        <v>46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618</v>
      </c>
      <c r="R2777" s="13" t="s">
        <v>48</v>
      </c>
      <c r="S2777" s="13" t="s">
        <v>36</v>
      </c>
      <c r="T2777" s="13" t="s">
        <v>3332</v>
      </c>
      <c r="U2777" s="13" t="s">
        <v>3333</v>
      </c>
      <c r="V2777" s="13" t="s">
        <v>98</v>
      </c>
      <c r="W2777" s="13" t="s">
        <v>95</v>
      </c>
      <c r="X2777" s="192">
        <v>14642375</v>
      </c>
      <c r="Y2777" s="193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85">
        <f t="shared" ref="AC2777:AC2840" si="696">IF(R2777&lt;&gt;"",AB2777*AD2777,"")</f>
        <v>128970.03900000002</v>
      </c>
      <c r="AD2777" s="141">
        <v>0.12</v>
      </c>
      <c r="AE2777" s="186">
        <f t="shared" ref="AE2777:AE2840" si="697">IF(Q2777="","",IF(Q2777="Yes",1,0))</f>
        <v>1</v>
      </c>
      <c r="AF2777" s="186" t="str">
        <f>IF(AND(COUNTIFS($J$18:J2777,J2777)=1,AE2777=1),1,"")</f>
        <v/>
      </c>
      <c r="AG2777" s="186" t="str">
        <f>IF(C2777="","",IF(AND(COUNTIFS($J$18:J2777,J2777)=1,C2777&lt;&gt;""),1,""))</f>
        <v/>
      </c>
      <c r="AH2777" s="186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214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79" t="s">
        <v>170</v>
      </c>
      <c r="B2778" s="179"/>
      <c r="C2778" s="179" t="s">
        <v>170</v>
      </c>
      <c r="D2778" s="39" t="str">
        <f t="shared" si="692"/>
        <v/>
      </c>
      <c r="E2778" s="13" t="s">
        <v>170</v>
      </c>
      <c r="F2778" s="13" t="s">
        <v>170</v>
      </c>
      <c r="G2778" s="179" t="s">
        <v>170</v>
      </c>
      <c r="H2778" s="191"/>
      <c r="I2778" s="39" t="str">
        <f t="shared" si="693"/>
        <v>Cancel</v>
      </c>
      <c r="J2778" s="191" t="s">
        <v>2590</v>
      </c>
      <c r="K2778" s="191" t="s">
        <v>3119</v>
      </c>
      <c r="L2778" s="17" t="s">
        <v>54</v>
      </c>
      <c r="M2778" s="13" t="s">
        <v>46</v>
      </c>
      <c r="N2778" s="13">
        <v>1</v>
      </c>
      <c r="O2778" s="13"/>
      <c r="P2778" s="39" t="str">
        <f t="shared" si="694"/>
        <v>MAIN UNIT</v>
      </c>
      <c r="Q2778" s="13" t="s">
        <v>47</v>
      </c>
      <c r="R2778" s="13" t="s">
        <v>48</v>
      </c>
      <c r="S2778" s="13" t="s">
        <v>37</v>
      </c>
      <c r="T2778" s="13" t="s">
        <v>195</v>
      </c>
      <c r="U2778" s="13" t="s">
        <v>196</v>
      </c>
      <c r="V2778" s="13" t="s">
        <v>197</v>
      </c>
      <c r="W2778" s="13" t="s">
        <v>50</v>
      </c>
      <c r="X2778" s="192">
        <v>613750</v>
      </c>
      <c r="Y2778" s="193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85">
        <f t="shared" si="696"/>
        <v>73975.884955752219</v>
      </c>
      <c r="AD2778" s="141">
        <v>0.12</v>
      </c>
      <c r="AE2778" s="186">
        <f t="shared" si="697"/>
        <v>0</v>
      </c>
      <c r="AF2778" s="186" t="str">
        <f>IF(AND(COUNTIFS($J$18:J2778,J2778)=1,AE2778=1),1,"")</f>
        <v/>
      </c>
      <c r="AG2778" s="186">
        <f>IF(C2778="","",IF(AND(COUNTIFS($J$18:J2778,J2778)=1,C2778&lt;&gt;""),1,""))</f>
        <v>1</v>
      </c>
      <c r="AH2778" s="186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214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79" t="s">
        <v>170</v>
      </c>
      <c r="B2779" s="179"/>
      <c r="C2779" s="179" t="s">
        <v>170</v>
      </c>
      <c r="D2779" s="39" t="str">
        <f t="shared" si="692"/>
        <v/>
      </c>
      <c r="E2779" s="13" t="s">
        <v>170</v>
      </c>
      <c r="F2779" s="13" t="s">
        <v>170</v>
      </c>
      <c r="G2779" s="179" t="s">
        <v>170</v>
      </c>
      <c r="H2779" s="191"/>
      <c r="I2779" s="39" t="str">
        <f t="shared" si="693"/>
        <v>Cancel</v>
      </c>
      <c r="J2779" s="191" t="s">
        <v>2590</v>
      </c>
      <c r="K2779" s="191" t="s">
        <v>3119</v>
      </c>
      <c r="L2779" s="17" t="s">
        <v>78</v>
      </c>
      <c r="M2779" s="13" t="s">
        <v>46</v>
      </c>
      <c r="N2779" s="13">
        <v>1</v>
      </c>
      <c r="O2779" s="13"/>
      <c r="P2779" s="39" t="str">
        <f t="shared" si="694"/>
        <v>MAIN UNIT</v>
      </c>
      <c r="Q2779" s="13" t="s">
        <v>47</v>
      </c>
      <c r="R2779" s="13" t="s">
        <v>48</v>
      </c>
      <c r="S2779" s="13" t="s">
        <v>37</v>
      </c>
      <c r="T2779" s="13" t="s">
        <v>195</v>
      </c>
      <c r="U2779" s="13" t="s">
        <v>196</v>
      </c>
      <c r="V2779" s="13" t="s">
        <v>197</v>
      </c>
      <c r="W2779" s="13" t="s">
        <v>50</v>
      </c>
      <c r="X2779" s="192">
        <v>760000</v>
      </c>
      <c r="Y2779" s="193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85">
        <f t="shared" si="696"/>
        <v>91603.539823008847</v>
      </c>
      <c r="AD2779" s="141">
        <v>0.12</v>
      </c>
      <c r="AE2779" s="186">
        <f t="shared" si="697"/>
        <v>0</v>
      </c>
      <c r="AF2779" s="186" t="str">
        <f>IF(AND(COUNTIFS($J$18:J2779,J2779)=1,AE2779=1),1,"")</f>
        <v/>
      </c>
      <c r="AG2779" s="186" t="str">
        <f>IF(C2779="","",IF(AND(COUNTIFS($J$18:J2779,J2779)=1,C2779&lt;&gt;""),1,""))</f>
        <v/>
      </c>
      <c r="AH2779" s="186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214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79" t="s">
        <v>170</v>
      </c>
      <c r="B2780" s="179"/>
      <c r="C2780" s="179" t="s">
        <v>170</v>
      </c>
      <c r="D2780" s="39" t="str">
        <f t="shared" si="692"/>
        <v/>
      </c>
      <c r="E2780" s="13" t="s">
        <v>170</v>
      </c>
      <c r="F2780" s="13" t="s">
        <v>170</v>
      </c>
      <c r="G2780" s="179" t="s">
        <v>170</v>
      </c>
      <c r="H2780" s="191"/>
      <c r="I2780" s="39" t="str">
        <f t="shared" si="693"/>
        <v>Cancel</v>
      </c>
      <c r="J2780" s="191" t="s">
        <v>2591</v>
      </c>
      <c r="K2780" s="191" t="s">
        <v>3119</v>
      </c>
      <c r="L2780" s="17" t="s">
        <v>54</v>
      </c>
      <c r="M2780" s="13" t="s">
        <v>46</v>
      </c>
      <c r="N2780" s="13">
        <v>1</v>
      </c>
      <c r="O2780" s="13"/>
      <c r="P2780" s="39" t="str">
        <f t="shared" si="694"/>
        <v>MAIN UNIT</v>
      </c>
      <c r="Q2780" s="13" t="s">
        <v>47</v>
      </c>
      <c r="R2780" s="13" t="s">
        <v>48</v>
      </c>
      <c r="S2780" s="13" t="s">
        <v>37</v>
      </c>
      <c r="T2780" s="13" t="s">
        <v>195</v>
      </c>
      <c r="U2780" s="13" t="s">
        <v>196</v>
      </c>
      <c r="V2780" s="13" t="s">
        <v>197</v>
      </c>
      <c r="W2780" s="13" t="s">
        <v>50</v>
      </c>
      <c r="X2780" s="192">
        <v>613750</v>
      </c>
      <c r="Y2780" s="193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85">
        <f t="shared" si="696"/>
        <v>73975.884955752219</v>
      </c>
      <c r="AD2780" s="141">
        <v>0.12</v>
      </c>
      <c r="AE2780" s="186">
        <f t="shared" si="697"/>
        <v>0</v>
      </c>
      <c r="AF2780" s="186" t="str">
        <f>IF(AND(COUNTIFS($J$18:J2780,J2780)=1,AE2780=1),1,"")</f>
        <v/>
      </c>
      <c r="AG2780" s="186">
        <f>IF(C2780="","",IF(AND(COUNTIFS($J$18:J2780,J2780)=1,C2780&lt;&gt;""),1,""))</f>
        <v>1</v>
      </c>
      <c r="AH2780" s="186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214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79" t="s">
        <v>170</v>
      </c>
      <c r="B2781" s="179"/>
      <c r="C2781" s="179" t="s">
        <v>170</v>
      </c>
      <c r="D2781" s="39" t="str">
        <f t="shared" si="692"/>
        <v/>
      </c>
      <c r="E2781" s="13" t="s">
        <v>170</v>
      </c>
      <c r="F2781" s="13" t="s">
        <v>170</v>
      </c>
      <c r="G2781" s="179" t="s">
        <v>170</v>
      </c>
      <c r="H2781" s="191"/>
      <c r="I2781" s="39" t="str">
        <f t="shared" si="693"/>
        <v>Cancel</v>
      </c>
      <c r="J2781" s="191" t="s">
        <v>2591</v>
      </c>
      <c r="K2781" s="191" t="s">
        <v>3119</v>
      </c>
      <c r="L2781" s="17" t="s">
        <v>78</v>
      </c>
      <c r="M2781" s="13" t="s">
        <v>46</v>
      </c>
      <c r="N2781" s="13">
        <v>2</v>
      </c>
      <c r="O2781" s="13"/>
      <c r="P2781" s="39" t="str">
        <f t="shared" si="694"/>
        <v>MAIN UNIT</v>
      </c>
      <c r="Q2781" s="13" t="s">
        <v>47</v>
      </c>
      <c r="R2781" s="13" t="s">
        <v>48</v>
      </c>
      <c r="S2781" s="13" t="s">
        <v>37</v>
      </c>
      <c r="T2781" s="13" t="s">
        <v>195</v>
      </c>
      <c r="U2781" s="13" t="s">
        <v>196</v>
      </c>
      <c r="V2781" s="13" t="s">
        <v>197</v>
      </c>
      <c r="W2781" s="13" t="s">
        <v>50</v>
      </c>
      <c r="X2781" s="192">
        <v>764375</v>
      </c>
      <c r="Y2781" s="193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85">
        <f t="shared" si="696"/>
        <v>184261.72566371682</v>
      </c>
      <c r="AD2781" s="141">
        <v>0.12</v>
      </c>
      <c r="AE2781" s="186">
        <f t="shared" si="697"/>
        <v>0</v>
      </c>
      <c r="AF2781" s="186" t="str">
        <f>IF(AND(COUNTIFS($J$18:J2781,J2781)=1,AE2781=1),1,"")</f>
        <v/>
      </c>
      <c r="AG2781" s="186" t="str">
        <f>IF(C2781="","",IF(AND(COUNTIFS($J$18:J2781,J2781)=1,C2781&lt;&gt;""),1,""))</f>
        <v/>
      </c>
      <c r="AH2781" s="186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214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79" t="s">
        <v>170</v>
      </c>
      <c r="B2782" s="179"/>
      <c r="C2782" s="179" t="s">
        <v>170</v>
      </c>
      <c r="D2782" s="39" t="str">
        <f t="shared" si="692"/>
        <v/>
      </c>
      <c r="E2782" s="13" t="s">
        <v>170</v>
      </c>
      <c r="F2782" s="13" t="s">
        <v>170</v>
      </c>
      <c r="G2782" s="179" t="s">
        <v>170</v>
      </c>
      <c r="H2782" s="191"/>
      <c r="I2782" s="39" t="str">
        <f t="shared" si="693"/>
        <v>Cancel</v>
      </c>
      <c r="J2782" s="191" t="s">
        <v>2592</v>
      </c>
      <c r="K2782" s="191" t="s">
        <v>2593</v>
      </c>
      <c r="L2782" s="17" t="s">
        <v>54</v>
      </c>
      <c r="M2782" s="13" t="s">
        <v>46</v>
      </c>
      <c r="N2782" s="13">
        <v>1</v>
      </c>
      <c r="O2782" s="13"/>
      <c r="P2782" s="39" t="str">
        <f t="shared" si="694"/>
        <v>MAIN UNIT</v>
      </c>
      <c r="Q2782" s="13" t="s">
        <v>47</v>
      </c>
      <c r="R2782" s="13" t="s">
        <v>48</v>
      </c>
      <c r="S2782" s="13" t="s">
        <v>36</v>
      </c>
      <c r="T2782" s="13" t="s">
        <v>64</v>
      </c>
      <c r="U2782" s="13" t="s">
        <v>65</v>
      </c>
      <c r="V2782" s="13" t="s">
        <v>121</v>
      </c>
      <c r="W2782" s="13" t="s">
        <v>95</v>
      </c>
      <c r="X2782" s="192">
        <v>9000000</v>
      </c>
      <c r="Y2782" s="193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85">
        <f t="shared" si="696"/>
        <v>77436</v>
      </c>
      <c r="AD2782" s="141">
        <v>0.12</v>
      </c>
      <c r="AE2782" s="186">
        <f t="shared" si="697"/>
        <v>0</v>
      </c>
      <c r="AF2782" s="186" t="str">
        <f>IF(AND(COUNTIFS($J$18:J2782,J2782)=1,AE2782=1),1,"")</f>
        <v/>
      </c>
      <c r="AG2782" s="186">
        <f>IF(C2782="","",IF(AND(COUNTIFS($J$18:J2782,J2782)=1,C2782&lt;&gt;""),1,""))</f>
        <v>1</v>
      </c>
      <c r="AH2782" s="186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214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79" t="s">
        <v>170</v>
      </c>
      <c r="B2783" s="179"/>
      <c r="C2783" s="179" t="s">
        <v>170</v>
      </c>
      <c r="D2783" s="39" t="str">
        <f t="shared" si="692"/>
        <v/>
      </c>
      <c r="E2783" s="13" t="s">
        <v>170</v>
      </c>
      <c r="F2783" s="13" t="s">
        <v>170</v>
      </c>
      <c r="G2783" s="179" t="s">
        <v>170</v>
      </c>
      <c r="H2783" s="191"/>
      <c r="I2783" s="39" t="str">
        <f t="shared" si="693"/>
        <v>Cancel</v>
      </c>
      <c r="J2783" s="191" t="s">
        <v>2592</v>
      </c>
      <c r="K2783" s="191" t="s">
        <v>2593</v>
      </c>
      <c r="L2783" s="17" t="s">
        <v>54</v>
      </c>
      <c r="M2783" s="13" t="s">
        <v>46</v>
      </c>
      <c r="N2783" s="13">
        <v>1</v>
      </c>
      <c r="O2783" s="13"/>
      <c r="P2783" s="39" t="str">
        <f t="shared" si="694"/>
        <v>MAIN UNIT</v>
      </c>
      <c r="Q2783" s="13" t="s">
        <v>47</v>
      </c>
      <c r="R2783" s="13" t="s">
        <v>48</v>
      </c>
      <c r="S2783" s="13" t="s">
        <v>36</v>
      </c>
      <c r="T2783" s="13" t="s">
        <v>64</v>
      </c>
      <c r="U2783" s="13" t="s">
        <v>65</v>
      </c>
      <c r="V2783" s="13" t="s">
        <v>121</v>
      </c>
      <c r="W2783" s="13" t="s">
        <v>95</v>
      </c>
      <c r="X2783" s="192">
        <v>9000000</v>
      </c>
      <c r="Y2783" s="193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85">
        <f t="shared" si="696"/>
        <v>77436</v>
      </c>
      <c r="AD2783" s="141">
        <v>0.12</v>
      </c>
      <c r="AE2783" s="186">
        <f t="shared" si="697"/>
        <v>0</v>
      </c>
      <c r="AF2783" s="186" t="str">
        <f>IF(AND(COUNTIFS($J$18:J2783,J2783)=1,AE2783=1),1,"")</f>
        <v/>
      </c>
      <c r="AG2783" s="186" t="str">
        <f>IF(C2783="","",IF(AND(COUNTIFS($J$18:J2783,J2783)=1,C2783&lt;&gt;""),1,""))</f>
        <v/>
      </c>
      <c r="AH2783" s="186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214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79" t="s">
        <v>170</v>
      </c>
      <c r="B2784" s="179"/>
      <c r="C2784" s="179" t="s">
        <v>170</v>
      </c>
      <c r="D2784" s="39" t="str">
        <f t="shared" si="692"/>
        <v/>
      </c>
      <c r="E2784" s="13" t="s">
        <v>170</v>
      </c>
      <c r="F2784" s="13" t="s">
        <v>170</v>
      </c>
      <c r="G2784" s="179" t="s">
        <v>170</v>
      </c>
      <c r="H2784" s="191"/>
      <c r="I2784" s="39" t="str">
        <f t="shared" si="693"/>
        <v>Cancel</v>
      </c>
      <c r="J2784" s="191" t="s">
        <v>2592</v>
      </c>
      <c r="K2784" s="191" t="s">
        <v>2593</v>
      </c>
      <c r="L2784" s="17" t="s">
        <v>78</v>
      </c>
      <c r="M2784" s="13" t="s">
        <v>46</v>
      </c>
      <c r="N2784" s="13">
        <v>1</v>
      </c>
      <c r="O2784" s="13"/>
      <c r="P2784" s="39" t="str">
        <f t="shared" si="694"/>
        <v>MAIN UNIT</v>
      </c>
      <c r="Q2784" s="13" t="s">
        <v>47</v>
      </c>
      <c r="R2784" s="13" t="s">
        <v>48</v>
      </c>
      <c r="S2784" s="13" t="s">
        <v>36</v>
      </c>
      <c r="T2784" s="13" t="s">
        <v>64</v>
      </c>
      <c r="U2784" s="13" t="s">
        <v>65</v>
      </c>
      <c r="V2784" s="13" t="s">
        <v>121</v>
      </c>
      <c r="W2784" s="13" t="s">
        <v>95</v>
      </c>
      <c r="X2784" s="192">
        <v>13275000</v>
      </c>
      <c r="Y2784" s="193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85">
        <f t="shared" si="696"/>
        <v>114058.8</v>
      </c>
      <c r="AD2784" s="141">
        <v>0.12</v>
      </c>
      <c r="AE2784" s="186">
        <f t="shared" si="697"/>
        <v>0</v>
      </c>
      <c r="AF2784" s="186" t="str">
        <f>IF(AND(COUNTIFS($J$18:J2784,J2784)=1,AE2784=1),1,"")</f>
        <v/>
      </c>
      <c r="AG2784" s="186" t="str">
        <f>IF(C2784="","",IF(AND(COUNTIFS($J$18:J2784,J2784)=1,C2784&lt;&gt;""),1,""))</f>
        <v/>
      </c>
      <c r="AH2784" s="186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214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79" t="s">
        <v>170</v>
      </c>
      <c r="B2785" s="179"/>
      <c r="C2785" s="179" t="s">
        <v>170</v>
      </c>
      <c r="D2785" s="39" t="str">
        <f t="shared" si="692"/>
        <v/>
      </c>
      <c r="E2785" s="13" t="s">
        <v>170</v>
      </c>
      <c r="F2785" s="13" t="s">
        <v>170</v>
      </c>
      <c r="G2785" s="179" t="s">
        <v>170</v>
      </c>
      <c r="H2785" s="191"/>
      <c r="I2785" s="39" t="str">
        <f t="shared" si="693"/>
        <v>Cancel</v>
      </c>
      <c r="J2785" s="191" t="s">
        <v>2592</v>
      </c>
      <c r="K2785" s="191" t="s">
        <v>2593</v>
      </c>
      <c r="L2785" s="17" t="s">
        <v>78</v>
      </c>
      <c r="M2785" s="13" t="s">
        <v>46</v>
      </c>
      <c r="N2785" s="13">
        <v>1</v>
      </c>
      <c r="O2785" s="13"/>
      <c r="P2785" s="39" t="str">
        <f t="shared" si="694"/>
        <v>MAIN UNIT</v>
      </c>
      <c r="Q2785" s="13" t="s">
        <v>47</v>
      </c>
      <c r="R2785" s="13" t="s">
        <v>48</v>
      </c>
      <c r="S2785" s="13" t="s">
        <v>36</v>
      </c>
      <c r="T2785" s="13" t="s">
        <v>64</v>
      </c>
      <c r="U2785" s="13" t="s">
        <v>65</v>
      </c>
      <c r="V2785" s="13" t="s">
        <v>121</v>
      </c>
      <c r="W2785" s="13" t="s">
        <v>95</v>
      </c>
      <c r="X2785" s="192">
        <v>13275000</v>
      </c>
      <c r="Y2785" s="193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85">
        <f t="shared" si="696"/>
        <v>114218.09999999999</v>
      </c>
      <c r="AD2785" s="141">
        <v>0.12</v>
      </c>
      <c r="AE2785" s="186">
        <f t="shared" si="697"/>
        <v>0</v>
      </c>
      <c r="AF2785" s="186" t="str">
        <f>IF(AND(COUNTIFS($J$18:J2785,J2785)=1,AE2785=1),1,"")</f>
        <v/>
      </c>
      <c r="AG2785" s="186" t="str">
        <f>IF(C2785="","",IF(AND(COUNTIFS($J$18:J2785,J2785)=1,C2785&lt;&gt;""),1,""))</f>
        <v/>
      </c>
      <c r="AH2785" s="186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214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79" t="s">
        <v>170</v>
      </c>
      <c r="B2786" s="179"/>
      <c r="C2786" s="179" t="s">
        <v>170</v>
      </c>
      <c r="D2786" s="39" t="str">
        <f t="shared" si="692"/>
        <v/>
      </c>
      <c r="E2786" s="13" t="s">
        <v>170</v>
      </c>
      <c r="F2786" s="13" t="s">
        <v>170</v>
      </c>
      <c r="G2786" s="179" t="s">
        <v>170</v>
      </c>
      <c r="H2786" s="191"/>
      <c r="I2786" s="39" t="str">
        <f t="shared" si="693"/>
        <v>Cancel</v>
      </c>
      <c r="J2786" s="191" t="s">
        <v>2594</v>
      </c>
      <c r="K2786" s="191" t="s">
        <v>822</v>
      </c>
      <c r="L2786" s="17" t="s">
        <v>54</v>
      </c>
      <c r="M2786" s="13" t="s">
        <v>46</v>
      </c>
      <c r="N2786" s="13">
        <v>1</v>
      </c>
      <c r="O2786" s="13"/>
      <c r="P2786" s="39" t="str">
        <f t="shared" si="694"/>
        <v>MAIN UNIT</v>
      </c>
      <c r="Q2786" s="13" t="s">
        <v>55</v>
      </c>
      <c r="R2786" s="13" t="s">
        <v>48</v>
      </c>
      <c r="S2786" s="13" t="s">
        <v>36</v>
      </c>
      <c r="T2786" s="13" t="s">
        <v>64</v>
      </c>
      <c r="U2786" s="13" t="s">
        <v>65</v>
      </c>
      <c r="V2786" s="13" t="s">
        <v>121</v>
      </c>
      <c r="W2786" s="13" t="s">
        <v>95</v>
      </c>
      <c r="X2786" s="192">
        <v>9000000</v>
      </c>
      <c r="Y2786" s="193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85">
        <f t="shared" si="696"/>
        <v>77328</v>
      </c>
      <c r="AD2786" s="141">
        <v>0.12</v>
      </c>
      <c r="AE2786" s="186">
        <f t="shared" si="697"/>
        <v>1</v>
      </c>
      <c r="AF2786" s="186">
        <f>IF(AND(COUNTIFS($J$18:J2786,J2786)=1,AE2786=1),1,"")</f>
        <v>1</v>
      </c>
      <c r="AG2786" s="186">
        <f>IF(C2786="","",IF(AND(COUNTIFS($J$18:J2786,J2786)=1,C2786&lt;&gt;""),1,""))</f>
        <v>1</v>
      </c>
      <c r="AH2786" s="186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214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79" t="s">
        <v>170</v>
      </c>
      <c r="B2787" s="179"/>
      <c r="C2787" s="179" t="s">
        <v>170</v>
      </c>
      <c r="D2787" s="39" t="str">
        <f t="shared" si="692"/>
        <v/>
      </c>
      <c r="E2787" s="13" t="s">
        <v>170</v>
      </c>
      <c r="F2787" s="13" t="s">
        <v>170</v>
      </c>
      <c r="G2787" s="179" t="s">
        <v>170</v>
      </c>
      <c r="H2787" s="191"/>
      <c r="I2787" s="39" t="str">
        <f t="shared" si="693"/>
        <v>Cancel</v>
      </c>
      <c r="J2787" s="191" t="s">
        <v>2594</v>
      </c>
      <c r="K2787" s="191" t="s">
        <v>822</v>
      </c>
      <c r="L2787" s="17" t="s">
        <v>78</v>
      </c>
      <c r="M2787" s="13" t="s">
        <v>46</v>
      </c>
      <c r="N2787" s="13">
        <v>1</v>
      </c>
      <c r="O2787" s="13"/>
      <c r="P2787" s="39" t="str">
        <f t="shared" si="694"/>
        <v>MAIN UNIT</v>
      </c>
      <c r="Q2787" s="13" t="s">
        <v>55</v>
      </c>
      <c r="R2787" s="13" t="s">
        <v>48</v>
      </c>
      <c r="S2787" s="13" t="s">
        <v>36</v>
      </c>
      <c r="T2787" s="13" t="s">
        <v>64</v>
      </c>
      <c r="U2787" s="13" t="s">
        <v>65</v>
      </c>
      <c r="V2787" s="13" t="s">
        <v>121</v>
      </c>
      <c r="W2787" s="13" t="s">
        <v>95</v>
      </c>
      <c r="X2787" s="192">
        <v>13500000</v>
      </c>
      <c r="Y2787" s="193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85">
        <f t="shared" si="696"/>
        <v>115992</v>
      </c>
      <c r="AD2787" s="141">
        <v>0.12</v>
      </c>
      <c r="AE2787" s="186">
        <f t="shared" si="697"/>
        <v>1</v>
      </c>
      <c r="AF2787" s="186" t="str">
        <f>IF(AND(COUNTIFS($J$18:J2787,J2787)=1,AE2787=1),1,"")</f>
        <v/>
      </c>
      <c r="AG2787" s="186" t="str">
        <f>IF(C2787="","",IF(AND(COUNTIFS($J$18:J2787,J2787)=1,C2787&lt;&gt;""),1,""))</f>
        <v/>
      </c>
      <c r="AH2787" s="186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214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79" t="s">
        <v>170</v>
      </c>
      <c r="B2788" s="179"/>
      <c r="C2788" s="179" t="s">
        <v>170</v>
      </c>
      <c r="D2788" s="39" t="str">
        <f t="shared" si="692"/>
        <v/>
      </c>
      <c r="E2788" s="13" t="s">
        <v>170</v>
      </c>
      <c r="F2788" s="13" t="s">
        <v>170</v>
      </c>
      <c r="G2788" s="179" t="s">
        <v>170</v>
      </c>
      <c r="H2788" s="191"/>
      <c r="I2788" s="39" t="str">
        <f t="shared" si="693"/>
        <v>Cancel</v>
      </c>
      <c r="J2788" s="191" t="s">
        <v>2594</v>
      </c>
      <c r="K2788" s="191" t="s">
        <v>822</v>
      </c>
      <c r="L2788" s="17" t="s">
        <v>78</v>
      </c>
      <c r="M2788" s="13" t="s">
        <v>46</v>
      </c>
      <c r="N2788" s="13">
        <v>1</v>
      </c>
      <c r="O2788" s="13"/>
      <c r="P2788" s="39" t="str">
        <f t="shared" si="694"/>
        <v>MAIN UNIT</v>
      </c>
      <c r="Q2788" s="13" t="s">
        <v>55</v>
      </c>
      <c r="R2788" s="13" t="s">
        <v>48</v>
      </c>
      <c r="S2788" s="13" t="s">
        <v>36</v>
      </c>
      <c r="T2788" s="13" t="s">
        <v>64</v>
      </c>
      <c r="U2788" s="13" t="s">
        <v>65</v>
      </c>
      <c r="V2788" s="13" t="s">
        <v>121</v>
      </c>
      <c r="W2788" s="13" t="s">
        <v>95</v>
      </c>
      <c r="X2788" s="192">
        <v>13500000</v>
      </c>
      <c r="Y2788" s="193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85">
        <f t="shared" si="696"/>
        <v>115992</v>
      </c>
      <c r="AD2788" s="141">
        <v>0.12</v>
      </c>
      <c r="AE2788" s="186">
        <f t="shared" si="697"/>
        <v>1</v>
      </c>
      <c r="AF2788" s="186" t="str">
        <f>IF(AND(COUNTIFS($J$18:J2788,J2788)=1,AE2788=1),1,"")</f>
        <v/>
      </c>
      <c r="AG2788" s="186" t="str">
        <f>IF(C2788="","",IF(AND(COUNTIFS($J$18:J2788,J2788)=1,C2788&lt;&gt;""),1,""))</f>
        <v/>
      </c>
      <c r="AH2788" s="186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214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79" t="s">
        <v>170</v>
      </c>
      <c r="B2789" s="179"/>
      <c r="C2789" s="179" t="s">
        <v>170</v>
      </c>
      <c r="D2789" s="39" t="str">
        <f t="shared" si="692"/>
        <v/>
      </c>
      <c r="E2789" s="13" t="s">
        <v>170</v>
      </c>
      <c r="F2789" s="13" t="s">
        <v>170</v>
      </c>
      <c r="G2789" s="179" t="s">
        <v>170</v>
      </c>
      <c r="H2789" s="191"/>
      <c r="I2789" s="39" t="str">
        <f t="shared" si="693"/>
        <v>Cancel</v>
      </c>
      <c r="J2789" s="191" t="s">
        <v>2569</v>
      </c>
      <c r="K2789" s="191" t="s">
        <v>626</v>
      </c>
      <c r="L2789" s="17" t="s">
        <v>78</v>
      </c>
      <c r="M2789" s="13" t="s">
        <v>46</v>
      </c>
      <c r="N2789" s="13">
        <v>1</v>
      </c>
      <c r="O2789" s="13"/>
      <c r="P2789" s="39" t="str">
        <f t="shared" si="694"/>
        <v>MAIN UNIT</v>
      </c>
      <c r="Q2789" s="13" t="s">
        <v>47</v>
      </c>
      <c r="R2789" s="13" t="s">
        <v>48</v>
      </c>
      <c r="S2789" s="13" t="s">
        <v>36</v>
      </c>
      <c r="T2789" s="13" t="s">
        <v>370</v>
      </c>
      <c r="U2789" s="13" t="s">
        <v>65</v>
      </c>
      <c r="V2789" s="13" t="s">
        <v>121</v>
      </c>
      <c r="W2789" s="13" t="s">
        <v>95</v>
      </c>
      <c r="X2789" s="192">
        <v>12650000</v>
      </c>
      <c r="Y2789" s="193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85">
        <f t="shared" si="696"/>
        <v>111573</v>
      </c>
      <c r="AD2789" s="141">
        <v>0.12</v>
      </c>
      <c r="AE2789" s="186">
        <f t="shared" si="697"/>
        <v>0</v>
      </c>
      <c r="AF2789" s="186" t="str">
        <f>IF(AND(COUNTIFS($J$18:J2789,J2789)=1,AE2789=1),1,"")</f>
        <v/>
      </c>
      <c r="AG2789" s="186" t="str">
        <f>IF(C2789="","",IF(AND(COUNTIFS($J$18:J2789,J2789)=1,C2789&lt;&gt;""),1,""))</f>
        <v/>
      </c>
      <c r="AH2789" s="186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214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79" t="s">
        <v>170</v>
      </c>
      <c r="B2790" s="179"/>
      <c r="C2790" s="179" t="s">
        <v>170</v>
      </c>
      <c r="D2790" s="39" t="str">
        <f t="shared" si="692"/>
        <v/>
      </c>
      <c r="E2790" s="13" t="s">
        <v>170</v>
      </c>
      <c r="F2790" s="13" t="s">
        <v>170</v>
      </c>
      <c r="G2790" s="179" t="s">
        <v>170</v>
      </c>
      <c r="H2790" s="191"/>
      <c r="I2790" s="39" t="str">
        <f t="shared" si="693"/>
        <v>Cancel</v>
      </c>
      <c r="J2790" s="191" t="s">
        <v>2569</v>
      </c>
      <c r="K2790" s="191" t="s">
        <v>626</v>
      </c>
      <c r="L2790" s="17" t="s">
        <v>78</v>
      </c>
      <c r="M2790" s="13" t="s">
        <v>46</v>
      </c>
      <c r="N2790" s="13">
        <v>1</v>
      </c>
      <c r="O2790" s="13"/>
      <c r="P2790" s="39" t="str">
        <f t="shared" si="694"/>
        <v>MAIN UNIT</v>
      </c>
      <c r="Q2790" s="13" t="s">
        <v>47</v>
      </c>
      <c r="R2790" s="13" t="s">
        <v>48</v>
      </c>
      <c r="S2790" s="13" t="s">
        <v>36</v>
      </c>
      <c r="T2790" s="13" t="s">
        <v>370</v>
      </c>
      <c r="U2790" s="13" t="s">
        <v>65</v>
      </c>
      <c r="V2790" s="13" t="s">
        <v>121</v>
      </c>
      <c r="W2790" s="13" t="s">
        <v>95</v>
      </c>
      <c r="X2790" s="192">
        <v>12650000</v>
      </c>
      <c r="Y2790" s="193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85">
        <f t="shared" si="696"/>
        <v>111573</v>
      </c>
      <c r="AD2790" s="141">
        <v>0.12</v>
      </c>
      <c r="AE2790" s="186">
        <f t="shared" si="697"/>
        <v>0</v>
      </c>
      <c r="AF2790" s="186" t="str">
        <f>IF(AND(COUNTIFS($J$18:J2790,J2790)=1,AE2790=1),1,"")</f>
        <v/>
      </c>
      <c r="AG2790" s="186" t="str">
        <f>IF(C2790="","",IF(AND(COUNTIFS($J$18:J2790,J2790)=1,C2790&lt;&gt;""),1,""))</f>
        <v/>
      </c>
      <c r="AH2790" s="186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214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79" t="s">
        <v>170</v>
      </c>
      <c r="B2791" s="179"/>
      <c r="C2791" s="179" t="s">
        <v>170</v>
      </c>
      <c r="D2791" s="39" t="str">
        <f t="shared" si="692"/>
        <v/>
      </c>
      <c r="E2791" s="13" t="s">
        <v>170</v>
      </c>
      <c r="F2791" s="13" t="s">
        <v>170</v>
      </c>
      <c r="G2791" s="179" t="s">
        <v>170</v>
      </c>
      <c r="H2791" s="191"/>
      <c r="I2791" s="39" t="str">
        <f t="shared" si="693"/>
        <v>Cancel</v>
      </c>
      <c r="J2791" s="191" t="s">
        <v>2569</v>
      </c>
      <c r="K2791" s="191" t="s">
        <v>626</v>
      </c>
      <c r="L2791" s="17" t="s">
        <v>78</v>
      </c>
      <c r="M2791" s="13" t="s">
        <v>46</v>
      </c>
      <c r="N2791" s="13">
        <v>1</v>
      </c>
      <c r="O2791" s="13"/>
      <c r="P2791" s="39" t="str">
        <f t="shared" si="694"/>
        <v>MAIN UNIT</v>
      </c>
      <c r="Q2791" s="13" t="s">
        <v>47</v>
      </c>
      <c r="R2791" s="13" t="s">
        <v>48</v>
      </c>
      <c r="S2791" s="13" t="s">
        <v>36</v>
      </c>
      <c r="T2791" s="13" t="s">
        <v>370</v>
      </c>
      <c r="U2791" s="13" t="s">
        <v>65</v>
      </c>
      <c r="V2791" s="13" t="s">
        <v>121</v>
      </c>
      <c r="W2791" s="13" t="s">
        <v>95</v>
      </c>
      <c r="X2791" s="192">
        <v>12650000</v>
      </c>
      <c r="Y2791" s="193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85">
        <f t="shared" si="696"/>
        <v>111573</v>
      </c>
      <c r="AD2791" s="141">
        <v>0.12</v>
      </c>
      <c r="AE2791" s="186">
        <f t="shared" si="697"/>
        <v>0</v>
      </c>
      <c r="AF2791" s="186" t="str">
        <f>IF(AND(COUNTIFS($J$18:J2791,J2791)=1,AE2791=1),1,"")</f>
        <v/>
      </c>
      <c r="AG2791" s="186" t="str">
        <f>IF(C2791="","",IF(AND(COUNTIFS($J$18:J2791,J2791)=1,C2791&lt;&gt;""),1,""))</f>
        <v/>
      </c>
      <c r="AH2791" s="186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214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79" t="s">
        <v>170</v>
      </c>
      <c r="B2792" s="179"/>
      <c r="C2792" s="179" t="s">
        <v>170</v>
      </c>
      <c r="D2792" s="39" t="str">
        <f t="shared" si="692"/>
        <v/>
      </c>
      <c r="E2792" s="13" t="s">
        <v>170</v>
      </c>
      <c r="F2792" s="13" t="s">
        <v>170</v>
      </c>
      <c r="G2792" s="179" t="s">
        <v>170</v>
      </c>
      <c r="H2792" s="191"/>
      <c r="I2792" s="39" t="str">
        <f t="shared" si="693"/>
        <v>Cancel</v>
      </c>
      <c r="J2792" s="191" t="s">
        <v>2569</v>
      </c>
      <c r="K2792" s="191" t="s">
        <v>626</v>
      </c>
      <c r="L2792" s="17" t="s">
        <v>78</v>
      </c>
      <c r="M2792" s="13" t="s">
        <v>46</v>
      </c>
      <c r="N2792" s="13">
        <v>1</v>
      </c>
      <c r="O2792" s="13"/>
      <c r="P2792" s="39" t="str">
        <f t="shared" si="694"/>
        <v>MAIN UNIT</v>
      </c>
      <c r="Q2792" s="13" t="s">
        <v>47</v>
      </c>
      <c r="R2792" s="13" t="s">
        <v>48</v>
      </c>
      <c r="S2792" s="13" t="s">
        <v>36</v>
      </c>
      <c r="T2792" s="13" t="s">
        <v>370</v>
      </c>
      <c r="U2792" s="13" t="s">
        <v>65</v>
      </c>
      <c r="V2792" s="13" t="s">
        <v>121</v>
      </c>
      <c r="W2792" s="13" t="s">
        <v>95</v>
      </c>
      <c r="X2792" s="192">
        <v>12650000</v>
      </c>
      <c r="Y2792" s="193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85">
        <f t="shared" si="696"/>
        <v>111573</v>
      </c>
      <c r="AD2792" s="141">
        <v>0.12</v>
      </c>
      <c r="AE2792" s="186">
        <f t="shared" si="697"/>
        <v>0</v>
      </c>
      <c r="AF2792" s="186" t="str">
        <f>IF(AND(COUNTIFS($J$18:J2792,J2792)=1,AE2792=1),1,"")</f>
        <v/>
      </c>
      <c r="AG2792" s="186" t="str">
        <f>IF(C2792="","",IF(AND(COUNTIFS($J$18:J2792,J2792)=1,C2792&lt;&gt;""),1,""))</f>
        <v/>
      </c>
      <c r="AH2792" s="186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214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79" t="s">
        <v>170</v>
      </c>
      <c r="B2793" s="179"/>
      <c r="C2793" s="179" t="s">
        <v>170</v>
      </c>
      <c r="D2793" s="39" t="str">
        <f t="shared" si="692"/>
        <v/>
      </c>
      <c r="E2793" s="13" t="s">
        <v>170</v>
      </c>
      <c r="F2793" s="13" t="s">
        <v>170</v>
      </c>
      <c r="G2793" s="179" t="s">
        <v>170</v>
      </c>
      <c r="H2793" s="191"/>
      <c r="I2793" s="39" t="str">
        <f t="shared" si="693"/>
        <v>Cancel</v>
      </c>
      <c r="J2793" s="191" t="s">
        <v>2569</v>
      </c>
      <c r="K2793" s="191" t="s">
        <v>626</v>
      </c>
      <c r="L2793" s="17" t="s">
        <v>78</v>
      </c>
      <c r="M2793" s="13" t="s">
        <v>46</v>
      </c>
      <c r="N2793" s="13">
        <v>1</v>
      </c>
      <c r="O2793" s="13"/>
      <c r="P2793" s="39" t="str">
        <f t="shared" si="694"/>
        <v>MAIN UNIT</v>
      </c>
      <c r="Q2793" s="13" t="s">
        <v>47</v>
      </c>
      <c r="R2793" s="13" t="s">
        <v>48</v>
      </c>
      <c r="S2793" s="13" t="s">
        <v>36</v>
      </c>
      <c r="T2793" s="13" t="s">
        <v>370</v>
      </c>
      <c r="U2793" s="13" t="s">
        <v>65</v>
      </c>
      <c r="V2793" s="13" t="s">
        <v>121</v>
      </c>
      <c r="W2793" s="13" t="s">
        <v>95</v>
      </c>
      <c r="X2793" s="192">
        <v>12650000</v>
      </c>
      <c r="Y2793" s="193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85">
        <f t="shared" si="696"/>
        <v>111573</v>
      </c>
      <c r="AD2793" s="141">
        <v>0.12</v>
      </c>
      <c r="AE2793" s="186">
        <f t="shared" si="697"/>
        <v>0</v>
      </c>
      <c r="AF2793" s="186" t="str">
        <f>IF(AND(COUNTIFS($J$18:J2793,J2793)=1,AE2793=1),1,"")</f>
        <v/>
      </c>
      <c r="AG2793" s="186" t="str">
        <f>IF(C2793="","",IF(AND(COUNTIFS($J$18:J2793,J2793)=1,C2793&lt;&gt;""),1,""))</f>
        <v/>
      </c>
      <c r="AH2793" s="186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214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79" t="s">
        <v>170</v>
      </c>
      <c r="B2794" s="179"/>
      <c r="C2794" s="179" t="s">
        <v>170</v>
      </c>
      <c r="D2794" s="39" t="str">
        <f t="shared" si="692"/>
        <v/>
      </c>
      <c r="E2794" s="13" t="s">
        <v>170</v>
      </c>
      <c r="F2794" s="13" t="s">
        <v>170</v>
      </c>
      <c r="G2794" s="179" t="s">
        <v>170</v>
      </c>
      <c r="H2794" s="191"/>
      <c r="I2794" s="39" t="str">
        <f t="shared" si="693"/>
        <v>Cancel</v>
      </c>
      <c r="J2794" s="191" t="s">
        <v>2595</v>
      </c>
      <c r="K2794" s="191" t="s">
        <v>2596</v>
      </c>
      <c r="L2794" s="17" t="s">
        <v>54</v>
      </c>
      <c r="M2794" s="13" t="s">
        <v>46</v>
      </c>
      <c r="N2794" s="13">
        <v>1</v>
      </c>
      <c r="O2794" s="13"/>
      <c r="P2794" s="39" t="str">
        <f t="shared" si="694"/>
        <v>MAIN UNIT</v>
      </c>
      <c r="Q2794" s="13" t="s">
        <v>586</v>
      </c>
      <c r="R2794" s="13" t="s">
        <v>242</v>
      </c>
      <c r="S2794" s="13" t="s">
        <v>243</v>
      </c>
      <c r="T2794" s="13" t="s">
        <v>2597</v>
      </c>
      <c r="U2794" s="13" t="s">
        <v>65</v>
      </c>
      <c r="V2794" s="13" t="s">
        <v>265</v>
      </c>
      <c r="W2794" s="13" t="s">
        <v>642</v>
      </c>
      <c r="X2794" s="192">
        <v>9100000</v>
      </c>
      <c r="Y2794" s="193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85">
        <f t="shared" si="696"/>
        <v>82118.399999999994</v>
      </c>
      <c r="AD2794" s="141">
        <v>0.12</v>
      </c>
      <c r="AE2794" s="186">
        <f t="shared" si="697"/>
        <v>0</v>
      </c>
      <c r="AF2794" s="186" t="str">
        <f>IF(AND(COUNTIFS($J$18:J2794,J2794)=1,AE2794=1),1,"")</f>
        <v/>
      </c>
      <c r="AG2794" s="186">
        <f>IF(C2794="","",IF(AND(COUNTIFS($J$18:J2794,J2794)=1,C2794&lt;&gt;""),1,""))</f>
        <v>1</v>
      </c>
      <c r="AH2794" s="186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214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79" t="s">
        <v>170</v>
      </c>
      <c r="B2795" s="179"/>
      <c r="C2795" s="179" t="s">
        <v>170</v>
      </c>
      <c r="D2795" s="39" t="str">
        <f t="shared" si="692"/>
        <v/>
      </c>
      <c r="E2795" s="13" t="s">
        <v>170</v>
      </c>
      <c r="F2795" s="13" t="s">
        <v>170</v>
      </c>
      <c r="G2795" s="179" t="s">
        <v>170</v>
      </c>
      <c r="H2795" s="191"/>
      <c r="I2795" s="39" t="str">
        <f t="shared" si="693"/>
        <v>Cancel</v>
      </c>
      <c r="J2795" s="191" t="s">
        <v>2598</v>
      </c>
      <c r="K2795" s="191" t="s">
        <v>2596</v>
      </c>
      <c r="L2795" s="17" t="s">
        <v>54</v>
      </c>
      <c r="M2795" s="13" t="s">
        <v>46</v>
      </c>
      <c r="N2795" s="13">
        <v>1</v>
      </c>
      <c r="O2795" s="13"/>
      <c r="P2795" s="39" t="str">
        <f t="shared" si="694"/>
        <v>MAIN UNIT</v>
      </c>
      <c r="Q2795" s="13" t="s">
        <v>586</v>
      </c>
      <c r="R2795" s="13" t="s">
        <v>242</v>
      </c>
      <c r="S2795" s="13" t="s">
        <v>243</v>
      </c>
      <c r="T2795" s="13" t="s">
        <v>2597</v>
      </c>
      <c r="U2795" s="13" t="s">
        <v>65</v>
      </c>
      <c r="V2795" s="13" t="s">
        <v>265</v>
      </c>
      <c r="W2795" s="13" t="s">
        <v>642</v>
      </c>
      <c r="X2795" s="192">
        <v>9100000</v>
      </c>
      <c r="Y2795" s="193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85">
        <f t="shared" si="696"/>
        <v>82118.399999999994</v>
      </c>
      <c r="AD2795" s="141">
        <v>0.12</v>
      </c>
      <c r="AE2795" s="186">
        <f t="shared" si="697"/>
        <v>0</v>
      </c>
      <c r="AF2795" s="186" t="str">
        <f>IF(AND(COUNTIFS($J$18:J2795,J2795)=1,AE2795=1),1,"")</f>
        <v/>
      </c>
      <c r="AG2795" s="186" t="str">
        <f>IF(C2795="","",IF(AND(COUNTIFS($J$18:J2795,J2795)=1,C2795&lt;&gt;""),1,""))</f>
        <v/>
      </c>
      <c r="AH2795" s="186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214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79" t="s">
        <v>170</v>
      </c>
      <c r="B2796" s="179"/>
      <c r="C2796" s="179" t="s">
        <v>170</v>
      </c>
      <c r="D2796" s="39" t="str">
        <f t="shared" si="692"/>
        <v/>
      </c>
      <c r="E2796" s="13" t="s">
        <v>170</v>
      </c>
      <c r="F2796" s="13" t="s">
        <v>170</v>
      </c>
      <c r="G2796" s="179" t="s">
        <v>170</v>
      </c>
      <c r="H2796" s="191"/>
      <c r="I2796" s="39" t="str">
        <f t="shared" si="693"/>
        <v>Cancel</v>
      </c>
      <c r="J2796" s="191" t="s">
        <v>2595</v>
      </c>
      <c r="K2796" s="191" t="s">
        <v>2596</v>
      </c>
      <c r="L2796" s="17" t="s">
        <v>54</v>
      </c>
      <c r="M2796" s="13" t="s">
        <v>46</v>
      </c>
      <c r="N2796" s="13">
        <v>1</v>
      </c>
      <c r="O2796" s="13"/>
      <c r="P2796" s="39" t="str">
        <f t="shared" si="694"/>
        <v>MAIN UNIT</v>
      </c>
      <c r="Q2796" s="13" t="s">
        <v>586</v>
      </c>
      <c r="R2796" s="13" t="s">
        <v>242</v>
      </c>
      <c r="S2796" s="13" t="s">
        <v>243</v>
      </c>
      <c r="T2796" s="13" t="s">
        <v>2597</v>
      </c>
      <c r="U2796" s="13" t="s">
        <v>65</v>
      </c>
      <c r="V2796" s="13" t="s">
        <v>265</v>
      </c>
      <c r="W2796" s="13" t="s">
        <v>642</v>
      </c>
      <c r="X2796" s="192">
        <v>9100000</v>
      </c>
      <c r="Y2796" s="193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85">
        <f t="shared" si="696"/>
        <v>82118.399999999994</v>
      </c>
      <c r="AD2796" s="141">
        <v>0.12</v>
      </c>
      <c r="AE2796" s="186">
        <f t="shared" si="697"/>
        <v>0</v>
      </c>
      <c r="AF2796" s="186" t="str">
        <f>IF(AND(COUNTIFS($J$18:J2796,J2796)=1,AE2796=1),1,"")</f>
        <v/>
      </c>
      <c r="AG2796" s="186" t="str">
        <f>IF(C2796="","",IF(AND(COUNTIFS($J$18:J2796,J2796)=1,C2796&lt;&gt;""),1,""))</f>
        <v/>
      </c>
      <c r="AH2796" s="186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214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79" t="s">
        <v>170</v>
      </c>
      <c r="B2797" s="179"/>
      <c r="C2797" s="179" t="s">
        <v>170</v>
      </c>
      <c r="D2797" s="39" t="str">
        <f t="shared" si="692"/>
        <v/>
      </c>
      <c r="E2797" s="13" t="s">
        <v>170</v>
      </c>
      <c r="F2797" s="13" t="s">
        <v>170</v>
      </c>
      <c r="G2797" s="179" t="s">
        <v>170</v>
      </c>
      <c r="H2797" s="191"/>
      <c r="I2797" s="39" t="str">
        <f t="shared" si="693"/>
        <v>Cancel</v>
      </c>
      <c r="J2797" s="191" t="s">
        <v>2599</v>
      </c>
      <c r="K2797" s="191" t="s">
        <v>1446</v>
      </c>
      <c r="L2797" s="17" t="s">
        <v>78</v>
      </c>
      <c r="M2797" s="13" t="s">
        <v>46</v>
      </c>
      <c r="N2797" s="13">
        <v>1</v>
      </c>
      <c r="O2797" s="13"/>
      <c r="P2797" s="39" t="str">
        <f t="shared" si="694"/>
        <v>MAIN UNIT</v>
      </c>
      <c r="Q2797" s="13" t="s">
        <v>55</v>
      </c>
      <c r="R2797" s="13" t="s">
        <v>48</v>
      </c>
      <c r="S2797" s="13" t="s">
        <v>36</v>
      </c>
      <c r="T2797" s="13" t="s">
        <v>64</v>
      </c>
      <c r="U2797" s="13" t="s">
        <v>65</v>
      </c>
      <c r="V2797" s="13" t="s">
        <v>670</v>
      </c>
      <c r="W2797" s="13" t="s">
        <v>95</v>
      </c>
      <c r="X2797" s="192">
        <v>12274000</v>
      </c>
      <c r="Y2797" s="193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85">
        <f t="shared" si="696"/>
        <v>107520.23999999999</v>
      </c>
      <c r="AD2797" s="141">
        <v>0.12</v>
      </c>
      <c r="AE2797" s="186">
        <f t="shared" si="697"/>
        <v>1</v>
      </c>
      <c r="AF2797" s="186">
        <f>IF(AND(COUNTIFS($J$18:J2797,J2797)=1,AE2797=1),1,"")</f>
        <v>1</v>
      </c>
      <c r="AG2797" s="186">
        <f>IF(C2797="","",IF(AND(COUNTIFS($J$18:J2797,J2797)=1,C2797&lt;&gt;""),1,""))</f>
        <v>1</v>
      </c>
      <c r="AH2797" s="186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214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79" t="s">
        <v>170</v>
      </c>
      <c r="B2798" s="179"/>
      <c r="C2798" s="179" t="s">
        <v>170</v>
      </c>
      <c r="D2798" s="39" t="str">
        <f t="shared" si="692"/>
        <v/>
      </c>
      <c r="E2798" s="13" t="s">
        <v>170</v>
      </c>
      <c r="F2798" s="13" t="s">
        <v>170</v>
      </c>
      <c r="G2798" s="179" t="s">
        <v>170</v>
      </c>
      <c r="H2798" s="191"/>
      <c r="I2798" s="39" t="str">
        <f t="shared" si="693"/>
        <v>Cancel</v>
      </c>
      <c r="J2798" s="191" t="s">
        <v>2569</v>
      </c>
      <c r="K2798" s="191" t="s">
        <v>626</v>
      </c>
      <c r="L2798" s="17" t="s">
        <v>78</v>
      </c>
      <c r="M2798" s="13" t="s">
        <v>46</v>
      </c>
      <c r="N2798" s="13">
        <v>1</v>
      </c>
      <c r="O2798" s="13"/>
      <c r="P2798" s="39" t="str">
        <f t="shared" si="694"/>
        <v>MAIN UNIT</v>
      </c>
      <c r="Q2798" s="13" t="s">
        <v>47</v>
      </c>
      <c r="R2798" s="13" t="s">
        <v>48</v>
      </c>
      <c r="S2798" s="13" t="s">
        <v>36</v>
      </c>
      <c r="T2798" s="13" t="s">
        <v>370</v>
      </c>
      <c r="U2798" s="13" t="s">
        <v>65</v>
      </c>
      <c r="V2798" s="13" t="s">
        <v>121</v>
      </c>
      <c r="W2798" s="13" t="s">
        <v>95</v>
      </c>
      <c r="X2798" s="192">
        <v>12650000</v>
      </c>
      <c r="Y2798" s="193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85">
        <f t="shared" si="696"/>
        <v>111573</v>
      </c>
      <c r="AD2798" s="141">
        <v>0.12</v>
      </c>
      <c r="AE2798" s="186">
        <f t="shared" si="697"/>
        <v>0</v>
      </c>
      <c r="AF2798" s="186" t="str">
        <f>IF(AND(COUNTIFS($J$18:J2798,J2798)=1,AE2798=1),1,"")</f>
        <v/>
      </c>
      <c r="AG2798" s="186" t="str">
        <f>IF(C2798="","",IF(AND(COUNTIFS($J$18:J2798,J2798)=1,C2798&lt;&gt;""),1,""))</f>
        <v/>
      </c>
      <c r="AH2798" s="186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214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79" t="s">
        <v>170</v>
      </c>
      <c r="B2799" s="179"/>
      <c r="C2799" s="179" t="s">
        <v>170</v>
      </c>
      <c r="D2799" s="39" t="str">
        <f t="shared" si="692"/>
        <v/>
      </c>
      <c r="E2799" s="13" t="s">
        <v>170</v>
      </c>
      <c r="F2799" s="13" t="s">
        <v>170</v>
      </c>
      <c r="G2799" s="179" t="s">
        <v>170</v>
      </c>
      <c r="H2799" s="191"/>
      <c r="I2799" s="39" t="str">
        <f t="shared" si="693"/>
        <v>Cancel</v>
      </c>
      <c r="J2799" s="191" t="s">
        <v>2600</v>
      </c>
      <c r="K2799" s="191" t="s">
        <v>3145</v>
      </c>
      <c r="L2799" s="17" t="s">
        <v>78</v>
      </c>
      <c r="M2799" s="13" t="s">
        <v>46</v>
      </c>
      <c r="N2799" s="13">
        <v>1</v>
      </c>
      <c r="O2799" s="13"/>
      <c r="P2799" s="39" t="str">
        <f t="shared" si="694"/>
        <v>MAIN UNIT</v>
      </c>
      <c r="Q2799" s="13" t="s">
        <v>47</v>
      </c>
      <c r="R2799" s="13" t="s">
        <v>48</v>
      </c>
      <c r="S2799" s="13" t="s">
        <v>37</v>
      </c>
      <c r="T2799" s="13" t="s">
        <v>79</v>
      </c>
      <c r="U2799" s="13" t="s">
        <v>57</v>
      </c>
      <c r="V2799" s="13" t="s">
        <v>155</v>
      </c>
      <c r="W2799" s="13" t="s">
        <v>50</v>
      </c>
      <c r="X2799" s="192">
        <v>891600</v>
      </c>
      <c r="Y2799" s="193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85">
        <f t="shared" si="696"/>
        <v>107465.41592920355</v>
      </c>
      <c r="AD2799" s="141">
        <v>0.12</v>
      </c>
      <c r="AE2799" s="186">
        <f t="shared" si="697"/>
        <v>0</v>
      </c>
      <c r="AF2799" s="186" t="str">
        <f>IF(AND(COUNTIFS($J$18:J2799,J2799)=1,AE2799=1),1,"")</f>
        <v/>
      </c>
      <c r="AG2799" s="186">
        <f>IF(C2799="","",IF(AND(COUNTIFS($J$18:J2799,J2799)=1,C2799&lt;&gt;""),1,""))</f>
        <v>1</v>
      </c>
      <c r="AH2799" s="186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214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79" t="s">
        <v>170</v>
      </c>
      <c r="B2800" s="179"/>
      <c r="C2800" s="179" t="s">
        <v>170</v>
      </c>
      <c r="D2800" s="39" t="str">
        <f t="shared" si="692"/>
        <v/>
      </c>
      <c r="E2800" s="13" t="s">
        <v>170</v>
      </c>
      <c r="F2800" s="13" t="s">
        <v>170</v>
      </c>
      <c r="G2800" s="179" t="s">
        <v>170</v>
      </c>
      <c r="H2800" s="191"/>
      <c r="I2800" s="39" t="str">
        <f t="shared" si="693"/>
        <v>Cancel</v>
      </c>
      <c r="J2800" s="191" t="s">
        <v>2600</v>
      </c>
      <c r="K2800" s="191" t="s">
        <v>3145</v>
      </c>
      <c r="L2800" s="17" t="s">
        <v>54</v>
      </c>
      <c r="M2800" s="13" t="s">
        <v>46</v>
      </c>
      <c r="N2800" s="13">
        <v>1</v>
      </c>
      <c r="O2800" s="13"/>
      <c r="P2800" s="39" t="str">
        <f t="shared" si="694"/>
        <v>MAIN UNIT</v>
      </c>
      <c r="Q2800" s="13" t="s">
        <v>47</v>
      </c>
      <c r="R2800" s="13" t="s">
        <v>48</v>
      </c>
      <c r="S2800" s="13" t="s">
        <v>37</v>
      </c>
      <c r="T2800" s="13" t="s">
        <v>79</v>
      </c>
      <c r="U2800" s="13" t="s">
        <v>57</v>
      </c>
      <c r="V2800" s="13" t="s">
        <v>155</v>
      </c>
      <c r="W2800" s="13" t="s">
        <v>50</v>
      </c>
      <c r="X2800" s="192">
        <v>818400</v>
      </c>
      <c r="Y2800" s="193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85">
        <f t="shared" si="696"/>
        <v>98642.548672566394</v>
      </c>
      <c r="AD2800" s="141">
        <v>0.12</v>
      </c>
      <c r="AE2800" s="186">
        <f t="shared" si="697"/>
        <v>0</v>
      </c>
      <c r="AF2800" s="186" t="str">
        <f>IF(AND(COUNTIFS($J$18:J2800,J2800)=1,AE2800=1),1,"")</f>
        <v/>
      </c>
      <c r="AG2800" s="186" t="str">
        <f>IF(C2800="","",IF(AND(COUNTIFS($J$18:J2800,J2800)=1,C2800&lt;&gt;""),1,""))</f>
        <v/>
      </c>
      <c r="AH2800" s="186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214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79" t="s">
        <v>170</v>
      </c>
      <c r="B2801" s="179"/>
      <c r="C2801" s="179" t="s">
        <v>170</v>
      </c>
      <c r="D2801" s="39" t="str">
        <f t="shared" si="692"/>
        <v/>
      </c>
      <c r="E2801" s="13" t="s">
        <v>170</v>
      </c>
      <c r="F2801" s="13" t="s">
        <v>170</v>
      </c>
      <c r="G2801" s="179" t="s">
        <v>170</v>
      </c>
      <c r="H2801" s="191"/>
      <c r="I2801" s="39" t="str">
        <f t="shared" si="693"/>
        <v>Cancel</v>
      </c>
      <c r="J2801" s="191" t="s">
        <v>2601</v>
      </c>
      <c r="K2801" s="191" t="s">
        <v>3146</v>
      </c>
      <c r="L2801" s="17" t="s">
        <v>78</v>
      </c>
      <c r="M2801" s="13" t="s">
        <v>46</v>
      </c>
      <c r="N2801" s="13">
        <v>1</v>
      </c>
      <c r="O2801" s="13"/>
      <c r="P2801" s="39" t="str">
        <f t="shared" si="694"/>
        <v>MAIN UNIT</v>
      </c>
      <c r="Q2801" s="13" t="s">
        <v>586</v>
      </c>
      <c r="R2801" s="13" t="s">
        <v>48</v>
      </c>
      <c r="S2801" s="13" t="s">
        <v>37</v>
      </c>
      <c r="T2801" s="13" t="s">
        <v>87</v>
      </c>
      <c r="U2801" s="13" t="s">
        <v>2602</v>
      </c>
      <c r="V2801" s="13" t="s">
        <v>2603</v>
      </c>
      <c r="W2801" s="13" t="s">
        <v>50</v>
      </c>
      <c r="X2801" s="192">
        <v>920000</v>
      </c>
      <c r="Y2801" s="193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85">
        <f t="shared" si="696"/>
        <v>110888.49557522124</v>
      </c>
      <c r="AD2801" s="141">
        <v>0.12</v>
      </c>
      <c r="AE2801" s="186">
        <f t="shared" si="697"/>
        <v>0</v>
      </c>
      <c r="AF2801" s="186" t="str">
        <f>IF(AND(COUNTIFS($J$18:J2801,J2801)=1,AE2801=1),1,"")</f>
        <v/>
      </c>
      <c r="AG2801" s="186">
        <f>IF(C2801="","",IF(AND(COUNTIFS($J$18:J2801,J2801)=1,C2801&lt;&gt;""),1,""))</f>
        <v>1</v>
      </c>
      <c r="AH2801" s="186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214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79" t="s">
        <v>170</v>
      </c>
      <c r="B2802" s="179"/>
      <c r="C2802" s="179" t="s">
        <v>170</v>
      </c>
      <c r="D2802" s="39" t="str">
        <f t="shared" si="692"/>
        <v/>
      </c>
      <c r="E2802" s="13" t="s">
        <v>170</v>
      </c>
      <c r="F2802" s="13" t="s">
        <v>170</v>
      </c>
      <c r="G2802" s="179" t="s">
        <v>170</v>
      </c>
      <c r="H2802" s="191"/>
      <c r="I2802" s="39" t="str">
        <f t="shared" si="693"/>
        <v>Cancel</v>
      </c>
      <c r="J2802" s="191" t="s">
        <v>2569</v>
      </c>
      <c r="K2802" s="191" t="s">
        <v>626</v>
      </c>
      <c r="L2802" s="17" t="s">
        <v>78</v>
      </c>
      <c r="M2802" s="13" t="s">
        <v>46</v>
      </c>
      <c r="N2802" s="13">
        <v>1</v>
      </c>
      <c r="O2802" s="13"/>
      <c r="P2802" s="39" t="str">
        <f t="shared" si="694"/>
        <v>MAIN UNIT</v>
      </c>
      <c r="Q2802" s="13" t="s">
        <v>47</v>
      </c>
      <c r="R2802" s="13" t="s">
        <v>48</v>
      </c>
      <c r="S2802" s="13" t="s">
        <v>36</v>
      </c>
      <c r="T2802" s="13" t="s">
        <v>370</v>
      </c>
      <c r="U2802" s="13" t="s">
        <v>65</v>
      </c>
      <c r="V2802" s="13" t="s">
        <v>121</v>
      </c>
      <c r="W2802" s="13" t="s">
        <v>95</v>
      </c>
      <c r="X2802" s="192">
        <v>12650000</v>
      </c>
      <c r="Y2802" s="193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85">
        <f t="shared" si="696"/>
        <v>111573</v>
      </c>
      <c r="AD2802" s="141">
        <v>0.12</v>
      </c>
      <c r="AE2802" s="186">
        <f t="shared" si="697"/>
        <v>0</v>
      </c>
      <c r="AF2802" s="186" t="str">
        <f>IF(AND(COUNTIFS($J$18:J2802,J2802)=1,AE2802=1),1,"")</f>
        <v/>
      </c>
      <c r="AG2802" s="186" t="str">
        <f>IF(C2802="","",IF(AND(COUNTIFS($J$18:J2802,J2802)=1,C2802&lt;&gt;""),1,""))</f>
        <v/>
      </c>
      <c r="AH2802" s="186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214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79" t="s">
        <v>170</v>
      </c>
      <c r="B2803" s="179"/>
      <c r="C2803" s="179" t="s">
        <v>170</v>
      </c>
      <c r="D2803" s="39" t="str">
        <f t="shared" si="692"/>
        <v/>
      </c>
      <c r="E2803" s="13" t="s">
        <v>170</v>
      </c>
      <c r="F2803" s="13" t="s">
        <v>170</v>
      </c>
      <c r="G2803" s="179" t="s">
        <v>170</v>
      </c>
      <c r="H2803" s="191"/>
      <c r="I2803" s="39" t="str">
        <f t="shared" si="693"/>
        <v>Cancel</v>
      </c>
      <c r="J2803" s="191" t="s">
        <v>2604</v>
      </c>
      <c r="K2803" s="191" t="s">
        <v>2605</v>
      </c>
      <c r="L2803" s="17" t="s">
        <v>78</v>
      </c>
      <c r="M2803" s="13" t="s">
        <v>46</v>
      </c>
      <c r="N2803" s="13">
        <v>1</v>
      </c>
      <c r="O2803" s="13"/>
      <c r="P2803" s="39" t="str">
        <f t="shared" si="694"/>
        <v>MAIN UNIT</v>
      </c>
      <c r="Q2803" s="13" t="s">
        <v>47</v>
      </c>
      <c r="R2803" s="13" t="s">
        <v>48</v>
      </c>
      <c r="S2803" s="13" t="s">
        <v>36</v>
      </c>
      <c r="T2803" s="13" t="s">
        <v>64</v>
      </c>
      <c r="U2803" s="13" t="s">
        <v>65</v>
      </c>
      <c r="V2803" s="13" t="s">
        <v>66</v>
      </c>
      <c r="W2803" s="13" t="s">
        <v>50</v>
      </c>
      <c r="X2803" s="192">
        <v>910000</v>
      </c>
      <c r="Y2803" s="193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85">
        <f t="shared" si="696"/>
        <v>105817.69911504425</v>
      </c>
      <c r="AD2803" s="141">
        <v>0.12</v>
      </c>
      <c r="AE2803" s="186">
        <f t="shared" si="697"/>
        <v>0</v>
      </c>
      <c r="AF2803" s="186" t="str">
        <f>IF(AND(COUNTIFS($J$18:J2803,J2803)=1,AE2803=1),1,"")</f>
        <v/>
      </c>
      <c r="AG2803" s="186">
        <f>IF(C2803="","",IF(AND(COUNTIFS($J$18:J2803,J2803)=1,C2803&lt;&gt;""),1,""))</f>
        <v>1</v>
      </c>
      <c r="AH2803" s="186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214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79" t="s">
        <v>170</v>
      </c>
      <c r="B2804" s="179"/>
      <c r="C2804" s="179" t="s">
        <v>170</v>
      </c>
      <c r="D2804" s="39" t="str">
        <f t="shared" si="692"/>
        <v/>
      </c>
      <c r="E2804" s="13" t="s">
        <v>170</v>
      </c>
      <c r="F2804" s="13" t="s">
        <v>170</v>
      </c>
      <c r="G2804" s="179" t="s">
        <v>170</v>
      </c>
      <c r="H2804" s="191"/>
      <c r="I2804" s="39" t="str">
        <f t="shared" si="693"/>
        <v>Cancel</v>
      </c>
      <c r="J2804" s="191" t="s">
        <v>2606</v>
      </c>
      <c r="K2804" s="191" t="s">
        <v>1327</v>
      </c>
      <c r="L2804" s="17" t="s">
        <v>271</v>
      </c>
      <c r="M2804" s="13" t="s">
        <v>46</v>
      </c>
      <c r="N2804" s="13">
        <v>1</v>
      </c>
      <c r="O2804" s="13"/>
      <c r="P2804" s="39" t="str">
        <f t="shared" si="694"/>
        <v>MAIN UNIT</v>
      </c>
      <c r="Q2804" s="13" t="s">
        <v>55</v>
      </c>
      <c r="R2804" s="13" t="s">
        <v>48</v>
      </c>
      <c r="S2804" s="13" t="s">
        <v>36</v>
      </c>
      <c r="T2804" s="13" t="s">
        <v>64</v>
      </c>
      <c r="U2804" s="13" t="s">
        <v>65</v>
      </c>
      <c r="V2804" s="13" t="s">
        <v>118</v>
      </c>
      <c r="W2804" s="13" t="s">
        <v>50</v>
      </c>
      <c r="X2804" s="192">
        <v>1416800</v>
      </c>
      <c r="Y2804" s="193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85">
        <f t="shared" si="696"/>
        <v>164750.01769911504</v>
      </c>
      <c r="AD2804" s="141">
        <v>0.12</v>
      </c>
      <c r="AE2804" s="186">
        <f t="shared" si="697"/>
        <v>1</v>
      </c>
      <c r="AF2804" s="186">
        <f>IF(AND(COUNTIFS($J$18:J2804,J2804)=1,AE2804=1),1,"")</f>
        <v>1</v>
      </c>
      <c r="AG2804" s="186">
        <f>IF(C2804="","",IF(AND(COUNTIFS($J$18:J2804,J2804)=1,C2804&lt;&gt;""),1,""))</f>
        <v>1</v>
      </c>
      <c r="AH2804" s="186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214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79" t="s">
        <v>170</v>
      </c>
      <c r="B2805" s="179"/>
      <c r="C2805" s="179" t="s">
        <v>170</v>
      </c>
      <c r="D2805" s="39" t="str">
        <f t="shared" si="692"/>
        <v/>
      </c>
      <c r="E2805" s="13" t="s">
        <v>170</v>
      </c>
      <c r="F2805" s="13" t="s">
        <v>170</v>
      </c>
      <c r="G2805" s="179" t="s">
        <v>170</v>
      </c>
      <c r="H2805" s="191"/>
      <c r="I2805" s="39" t="str">
        <f t="shared" si="693"/>
        <v>Cancel</v>
      </c>
      <c r="J2805" s="191" t="s">
        <v>2606</v>
      </c>
      <c r="K2805" s="191" t="s">
        <v>1327</v>
      </c>
      <c r="L2805" s="17" t="s">
        <v>271</v>
      </c>
      <c r="M2805" s="13" t="s">
        <v>46</v>
      </c>
      <c r="N2805" s="13">
        <v>1</v>
      </c>
      <c r="O2805" s="13"/>
      <c r="P2805" s="39" t="str">
        <f t="shared" si="694"/>
        <v>MAIN UNIT</v>
      </c>
      <c r="Q2805" s="13" t="s">
        <v>55</v>
      </c>
      <c r="R2805" s="13" t="s">
        <v>48</v>
      </c>
      <c r="S2805" s="13" t="s">
        <v>36</v>
      </c>
      <c r="T2805" s="13" t="s">
        <v>64</v>
      </c>
      <c r="U2805" s="13" t="s">
        <v>65</v>
      </c>
      <c r="V2805" s="13" t="s">
        <v>118</v>
      </c>
      <c r="W2805" s="13" t="s">
        <v>50</v>
      </c>
      <c r="X2805" s="192">
        <v>1416800</v>
      </c>
      <c r="Y2805" s="193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85">
        <f t="shared" si="696"/>
        <v>164750.01769911504</v>
      </c>
      <c r="AD2805" s="141">
        <v>0.12</v>
      </c>
      <c r="AE2805" s="186">
        <f t="shared" si="697"/>
        <v>1</v>
      </c>
      <c r="AF2805" s="186" t="str">
        <f>IF(AND(COUNTIFS($J$18:J2805,J2805)=1,AE2805=1),1,"")</f>
        <v/>
      </c>
      <c r="AG2805" s="186" t="str">
        <f>IF(C2805="","",IF(AND(COUNTIFS($J$18:J2805,J2805)=1,C2805&lt;&gt;""),1,""))</f>
        <v/>
      </c>
      <c r="AH2805" s="186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214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79" t="s">
        <v>170</v>
      </c>
      <c r="B2806" s="179"/>
      <c r="C2806" s="179" t="s">
        <v>170</v>
      </c>
      <c r="D2806" s="39" t="str">
        <f t="shared" si="692"/>
        <v/>
      </c>
      <c r="E2806" s="13" t="s">
        <v>170</v>
      </c>
      <c r="F2806" s="13" t="s">
        <v>170</v>
      </c>
      <c r="G2806" s="179" t="s">
        <v>170</v>
      </c>
      <c r="H2806" s="191"/>
      <c r="I2806" s="39" t="str">
        <f t="shared" si="693"/>
        <v>Cancel</v>
      </c>
      <c r="J2806" s="191" t="s">
        <v>2606</v>
      </c>
      <c r="K2806" s="191" t="s">
        <v>1327</v>
      </c>
      <c r="L2806" s="17" t="s">
        <v>271</v>
      </c>
      <c r="M2806" s="13" t="s">
        <v>46</v>
      </c>
      <c r="N2806" s="13">
        <v>1</v>
      </c>
      <c r="O2806" s="13"/>
      <c r="P2806" s="39" t="str">
        <f t="shared" si="694"/>
        <v>MAIN UNIT</v>
      </c>
      <c r="Q2806" s="13" t="s">
        <v>55</v>
      </c>
      <c r="R2806" s="13" t="s">
        <v>48</v>
      </c>
      <c r="S2806" s="13" t="s">
        <v>36</v>
      </c>
      <c r="T2806" s="13" t="s">
        <v>64</v>
      </c>
      <c r="U2806" s="13" t="s">
        <v>65</v>
      </c>
      <c r="V2806" s="13" t="s">
        <v>118</v>
      </c>
      <c r="W2806" s="13" t="s">
        <v>50</v>
      </c>
      <c r="X2806" s="192">
        <v>1416800</v>
      </c>
      <c r="Y2806" s="193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85">
        <f t="shared" si="696"/>
        <v>164750.01769911504</v>
      </c>
      <c r="AD2806" s="141">
        <v>0.12</v>
      </c>
      <c r="AE2806" s="186">
        <f t="shared" si="697"/>
        <v>1</v>
      </c>
      <c r="AF2806" s="186" t="str">
        <f>IF(AND(COUNTIFS($J$18:J2806,J2806)=1,AE2806=1),1,"")</f>
        <v/>
      </c>
      <c r="AG2806" s="186" t="str">
        <f>IF(C2806="","",IF(AND(COUNTIFS($J$18:J2806,J2806)=1,C2806&lt;&gt;""),1,""))</f>
        <v/>
      </c>
      <c r="AH2806" s="186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214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79" t="s">
        <v>170</v>
      </c>
      <c r="B2807" s="179"/>
      <c r="C2807" s="179" t="s">
        <v>170</v>
      </c>
      <c r="D2807" s="39" t="str">
        <f t="shared" si="692"/>
        <v/>
      </c>
      <c r="E2807" s="13" t="s">
        <v>170</v>
      </c>
      <c r="F2807" s="13" t="s">
        <v>170</v>
      </c>
      <c r="G2807" s="179" t="s">
        <v>170</v>
      </c>
      <c r="H2807" s="191"/>
      <c r="I2807" s="39" t="str">
        <f t="shared" si="693"/>
        <v>Cancel</v>
      </c>
      <c r="J2807" s="191" t="s">
        <v>2606</v>
      </c>
      <c r="K2807" s="191" t="s">
        <v>1327</v>
      </c>
      <c r="L2807" s="17" t="s">
        <v>271</v>
      </c>
      <c r="M2807" s="13" t="s">
        <v>46</v>
      </c>
      <c r="N2807" s="13">
        <v>1</v>
      </c>
      <c r="O2807" s="13"/>
      <c r="P2807" s="39" t="str">
        <f t="shared" si="694"/>
        <v>MAIN UNIT</v>
      </c>
      <c r="Q2807" s="13" t="s">
        <v>55</v>
      </c>
      <c r="R2807" s="13" t="s">
        <v>48</v>
      </c>
      <c r="S2807" s="13" t="s">
        <v>36</v>
      </c>
      <c r="T2807" s="13" t="s">
        <v>64</v>
      </c>
      <c r="U2807" s="13" t="s">
        <v>65</v>
      </c>
      <c r="V2807" s="13" t="s">
        <v>118</v>
      </c>
      <c r="W2807" s="13" t="s">
        <v>50</v>
      </c>
      <c r="X2807" s="192">
        <v>1416800</v>
      </c>
      <c r="Y2807" s="193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85">
        <f t="shared" si="696"/>
        <v>164750.01769911504</v>
      </c>
      <c r="AD2807" s="141">
        <v>0.12</v>
      </c>
      <c r="AE2807" s="186">
        <f t="shared" si="697"/>
        <v>1</v>
      </c>
      <c r="AF2807" s="186" t="str">
        <f>IF(AND(COUNTIFS($J$18:J2807,J2807)=1,AE2807=1),1,"")</f>
        <v/>
      </c>
      <c r="AG2807" s="186" t="str">
        <f>IF(C2807="","",IF(AND(COUNTIFS($J$18:J2807,J2807)=1,C2807&lt;&gt;""),1,""))</f>
        <v/>
      </c>
      <c r="AH2807" s="186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214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79" t="s">
        <v>170</v>
      </c>
      <c r="B2808" s="179"/>
      <c r="C2808" s="179" t="s">
        <v>170</v>
      </c>
      <c r="D2808" s="39" t="str">
        <f t="shared" si="692"/>
        <v/>
      </c>
      <c r="E2808" s="13" t="s">
        <v>170</v>
      </c>
      <c r="F2808" s="13" t="s">
        <v>170</v>
      </c>
      <c r="G2808" s="179" t="s">
        <v>170</v>
      </c>
      <c r="H2808" s="191"/>
      <c r="I2808" s="39" t="str">
        <f t="shared" si="693"/>
        <v>Cancel</v>
      </c>
      <c r="J2808" s="191" t="s">
        <v>2606</v>
      </c>
      <c r="K2808" s="191" t="s">
        <v>1327</v>
      </c>
      <c r="L2808" s="17" t="s">
        <v>271</v>
      </c>
      <c r="M2808" s="13" t="s">
        <v>46</v>
      </c>
      <c r="N2808" s="13">
        <v>1</v>
      </c>
      <c r="O2808" s="13"/>
      <c r="P2808" s="39" t="str">
        <f t="shared" si="694"/>
        <v>MAIN UNIT</v>
      </c>
      <c r="Q2808" s="13" t="s">
        <v>55</v>
      </c>
      <c r="R2808" s="13" t="s">
        <v>48</v>
      </c>
      <c r="S2808" s="13" t="s">
        <v>36</v>
      </c>
      <c r="T2808" s="13" t="s">
        <v>64</v>
      </c>
      <c r="U2808" s="13" t="s">
        <v>65</v>
      </c>
      <c r="V2808" s="13" t="s">
        <v>118</v>
      </c>
      <c r="W2808" s="13" t="s">
        <v>50</v>
      </c>
      <c r="X2808" s="192">
        <v>1416800</v>
      </c>
      <c r="Y2808" s="193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85">
        <f t="shared" si="696"/>
        <v>164750.01769911504</v>
      </c>
      <c r="AD2808" s="141">
        <v>0.12</v>
      </c>
      <c r="AE2808" s="186">
        <f t="shared" si="697"/>
        <v>1</v>
      </c>
      <c r="AF2808" s="186" t="str">
        <f>IF(AND(COUNTIFS($J$18:J2808,J2808)=1,AE2808=1),1,"")</f>
        <v/>
      </c>
      <c r="AG2808" s="186" t="str">
        <f>IF(C2808="","",IF(AND(COUNTIFS($J$18:J2808,J2808)=1,C2808&lt;&gt;""),1,""))</f>
        <v/>
      </c>
      <c r="AH2808" s="186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214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79" t="s">
        <v>170</v>
      </c>
      <c r="B2809" s="179"/>
      <c r="C2809" s="179" t="s">
        <v>170</v>
      </c>
      <c r="D2809" s="39" t="str">
        <f t="shared" si="692"/>
        <v/>
      </c>
      <c r="E2809" s="13" t="s">
        <v>170</v>
      </c>
      <c r="F2809" s="13" t="s">
        <v>170</v>
      </c>
      <c r="G2809" s="179" t="s">
        <v>170</v>
      </c>
      <c r="H2809" s="191"/>
      <c r="I2809" s="39" t="str">
        <f t="shared" si="693"/>
        <v>Cancel</v>
      </c>
      <c r="J2809" s="191" t="s">
        <v>2606</v>
      </c>
      <c r="K2809" s="191" t="s">
        <v>1327</v>
      </c>
      <c r="L2809" s="17" t="s">
        <v>271</v>
      </c>
      <c r="M2809" s="13" t="s">
        <v>46</v>
      </c>
      <c r="N2809" s="13">
        <v>1</v>
      </c>
      <c r="O2809" s="13"/>
      <c r="P2809" s="39" t="str">
        <f t="shared" si="694"/>
        <v>MAIN UNIT</v>
      </c>
      <c r="Q2809" s="13" t="s">
        <v>55</v>
      </c>
      <c r="R2809" s="13" t="s">
        <v>48</v>
      </c>
      <c r="S2809" s="13" t="s">
        <v>36</v>
      </c>
      <c r="T2809" s="13" t="s">
        <v>64</v>
      </c>
      <c r="U2809" s="13" t="s">
        <v>65</v>
      </c>
      <c r="V2809" s="13" t="s">
        <v>118</v>
      </c>
      <c r="W2809" s="13" t="s">
        <v>50</v>
      </c>
      <c r="X2809" s="192">
        <v>1416800</v>
      </c>
      <c r="Y2809" s="193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85">
        <f t="shared" si="696"/>
        <v>164750.01769911504</v>
      </c>
      <c r="AD2809" s="141">
        <v>0.12</v>
      </c>
      <c r="AE2809" s="186">
        <f t="shared" si="697"/>
        <v>1</v>
      </c>
      <c r="AF2809" s="186" t="str">
        <f>IF(AND(COUNTIFS($J$18:J2809,J2809)=1,AE2809=1),1,"")</f>
        <v/>
      </c>
      <c r="AG2809" s="186" t="str">
        <f>IF(C2809="","",IF(AND(COUNTIFS($J$18:J2809,J2809)=1,C2809&lt;&gt;""),1,""))</f>
        <v/>
      </c>
      <c r="AH2809" s="186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214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79" t="s">
        <v>170</v>
      </c>
      <c r="B2810" s="179"/>
      <c r="C2810" s="179" t="s">
        <v>170</v>
      </c>
      <c r="D2810" s="39" t="str">
        <f t="shared" si="692"/>
        <v/>
      </c>
      <c r="E2810" s="13" t="s">
        <v>170</v>
      </c>
      <c r="F2810" s="13" t="s">
        <v>170</v>
      </c>
      <c r="G2810" s="179" t="s">
        <v>170</v>
      </c>
      <c r="H2810" s="191"/>
      <c r="I2810" s="39" t="str">
        <f t="shared" si="693"/>
        <v>Cancel</v>
      </c>
      <c r="J2810" s="191" t="s">
        <v>2607</v>
      </c>
      <c r="K2810" s="191" t="s">
        <v>1327</v>
      </c>
      <c r="L2810" s="17" t="s">
        <v>271</v>
      </c>
      <c r="M2810" s="13" t="s">
        <v>46</v>
      </c>
      <c r="N2810" s="13">
        <v>1</v>
      </c>
      <c r="O2810" s="13"/>
      <c r="P2810" s="39" t="str">
        <f t="shared" si="694"/>
        <v>MAIN UNIT</v>
      </c>
      <c r="Q2810" s="13" t="s">
        <v>55</v>
      </c>
      <c r="R2810" s="13" t="s">
        <v>48</v>
      </c>
      <c r="S2810" s="13" t="s">
        <v>36</v>
      </c>
      <c r="T2810" s="13" t="s">
        <v>64</v>
      </c>
      <c r="U2810" s="13" t="s">
        <v>65</v>
      </c>
      <c r="V2810" s="13" t="s">
        <v>118</v>
      </c>
      <c r="W2810" s="13" t="s">
        <v>95</v>
      </c>
      <c r="X2810" s="192">
        <v>18880000</v>
      </c>
      <c r="Y2810" s="193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85">
        <f t="shared" si="696"/>
        <v>167880.95999999999</v>
      </c>
      <c r="AD2810" s="141">
        <v>0.12</v>
      </c>
      <c r="AE2810" s="186">
        <f t="shared" si="697"/>
        <v>1</v>
      </c>
      <c r="AF2810" s="186">
        <f>IF(AND(COUNTIFS($J$18:J2810,J2810)=1,AE2810=1),1,"")</f>
        <v>1</v>
      </c>
      <c r="AG2810" s="186">
        <f>IF(C2810="","",IF(AND(COUNTIFS($J$18:J2810,J2810)=1,C2810&lt;&gt;""),1,""))</f>
        <v>1</v>
      </c>
      <c r="AH2810" s="186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214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79" t="s">
        <v>170</v>
      </c>
      <c r="B2811" s="179"/>
      <c r="C2811" s="179" t="s">
        <v>170</v>
      </c>
      <c r="D2811" s="39" t="str">
        <f t="shared" si="692"/>
        <v/>
      </c>
      <c r="E2811" s="13" t="s">
        <v>170</v>
      </c>
      <c r="F2811" s="13" t="s">
        <v>170</v>
      </c>
      <c r="G2811" s="179" t="s">
        <v>170</v>
      </c>
      <c r="H2811" s="191"/>
      <c r="I2811" s="39" t="str">
        <f t="shared" si="693"/>
        <v>Cancel</v>
      </c>
      <c r="J2811" s="191" t="s">
        <v>2607</v>
      </c>
      <c r="K2811" s="191" t="s">
        <v>1327</v>
      </c>
      <c r="L2811" s="17" t="s">
        <v>271</v>
      </c>
      <c r="M2811" s="13" t="s">
        <v>46</v>
      </c>
      <c r="N2811" s="13">
        <v>1</v>
      </c>
      <c r="O2811" s="13"/>
      <c r="P2811" s="39" t="str">
        <f t="shared" si="694"/>
        <v>MAIN UNIT</v>
      </c>
      <c r="Q2811" s="13" t="s">
        <v>55</v>
      </c>
      <c r="R2811" s="13" t="s">
        <v>48</v>
      </c>
      <c r="S2811" s="13" t="s">
        <v>36</v>
      </c>
      <c r="T2811" s="13" t="s">
        <v>64</v>
      </c>
      <c r="U2811" s="13" t="s">
        <v>65</v>
      </c>
      <c r="V2811" s="13" t="s">
        <v>118</v>
      </c>
      <c r="W2811" s="13" t="s">
        <v>95</v>
      </c>
      <c r="X2811" s="192">
        <v>18880000</v>
      </c>
      <c r="Y2811" s="193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85">
        <f t="shared" si="696"/>
        <v>167880.95999999999</v>
      </c>
      <c r="AD2811" s="141">
        <v>0.12</v>
      </c>
      <c r="AE2811" s="186">
        <f t="shared" si="697"/>
        <v>1</v>
      </c>
      <c r="AF2811" s="186" t="str">
        <f>IF(AND(COUNTIFS($J$18:J2811,J2811)=1,AE2811=1),1,"")</f>
        <v/>
      </c>
      <c r="AG2811" s="186" t="str">
        <f>IF(C2811="","",IF(AND(COUNTIFS($J$18:J2811,J2811)=1,C2811&lt;&gt;""),1,""))</f>
        <v/>
      </c>
      <c r="AH2811" s="186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214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79" t="s">
        <v>170</v>
      </c>
      <c r="B2812" s="179"/>
      <c r="C2812" s="179" t="s">
        <v>170</v>
      </c>
      <c r="D2812" s="39" t="str">
        <f t="shared" si="692"/>
        <v/>
      </c>
      <c r="E2812" s="13" t="s">
        <v>170</v>
      </c>
      <c r="F2812" s="13" t="s">
        <v>170</v>
      </c>
      <c r="G2812" s="179" t="s">
        <v>170</v>
      </c>
      <c r="H2812" s="191"/>
      <c r="I2812" s="39" t="str">
        <f t="shared" si="693"/>
        <v>Cancel</v>
      </c>
      <c r="J2812" s="191" t="s">
        <v>2607</v>
      </c>
      <c r="K2812" s="191" t="s">
        <v>1327</v>
      </c>
      <c r="L2812" s="17" t="s">
        <v>271</v>
      </c>
      <c r="M2812" s="13" t="s">
        <v>46</v>
      </c>
      <c r="N2812" s="13">
        <v>1</v>
      </c>
      <c r="O2812" s="13"/>
      <c r="P2812" s="39" t="str">
        <f t="shared" si="694"/>
        <v>MAIN UNIT</v>
      </c>
      <c r="Q2812" s="13" t="s">
        <v>55</v>
      </c>
      <c r="R2812" s="13" t="s">
        <v>48</v>
      </c>
      <c r="S2812" s="13" t="s">
        <v>36</v>
      </c>
      <c r="T2812" s="13" t="s">
        <v>64</v>
      </c>
      <c r="U2812" s="13" t="s">
        <v>65</v>
      </c>
      <c r="V2812" s="13" t="s">
        <v>118</v>
      </c>
      <c r="W2812" s="13" t="s">
        <v>95</v>
      </c>
      <c r="X2812" s="192">
        <v>18880000</v>
      </c>
      <c r="Y2812" s="193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85">
        <f t="shared" si="696"/>
        <v>167880.95999999999</v>
      </c>
      <c r="AD2812" s="141">
        <v>0.12</v>
      </c>
      <c r="AE2812" s="186">
        <f t="shared" si="697"/>
        <v>1</v>
      </c>
      <c r="AF2812" s="186" t="str">
        <f>IF(AND(COUNTIFS($J$18:J2812,J2812)=1,AE2812=1),1,"")</f>
        <v/>
      </c>
      <c r="AG2812" s="186" t="str">
        <f>IF(C2812="","",IF(AND(COUNTIFS($J$18:J2812,J2812)=1,C2812&lt;&gt;""),1,""))</f>
        <v/>
      </c>
      <c r="AH2812" s="186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214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79" t="s">
        <v>170</v>
      </c>
      <c r="B2813" s="179"/>
      <c r="C2813" s="179" t="s">
        <v>170</v>
      </c>
      <c r="D2813" s="39" t="str">
        <f t="shared" si="692"/>
        <v/>
      </c>
      <c r="E2813" s="13" t="s">
        <v>170</v>
      </c>
      <c r="F2813" s="13" t="s">
        <v>170</v>
      </c>
      <c r="G2813" s="179" t="s">
        <v>170</v>
      </c>
      <c r="H2813" s="191"/>
      <c r="I2813" s="39" t="str">
        <f t="shared" si="693"/>
        <v>Cancel</v>
      </c>
      <c r="J2813" s="191" t="s">
        <v>2607</v>
      </c>
      <c r="K2813" s="191" t="s">
        <v>1327</v>
      </c>
      <c r="L2813" s="17" t="s">
        <v>271</v>
      </c>
      <c r="M2813" s="13" t="s">
        <v>46</v>
      </c>
      <c r="N2813" s="13">
        <v>1</v>
      </c>
      <c r="O2813" s="13"/>
      <c r="P2813" s="39" t="str">
        <f t="shared" si="694"/>
        <v>MAIN UNIT</v>
      </c>
      <c r="Q2813" s="13" t="s">
        <v>55</v>
      </c>
      <c r="R2813" s="13" t="s">
        <v>48</v>
      </c>
      <c r="S2813" s="13" t="s">
        <v>36</v>
      </c>
      <c r="T2813" s="13" t="s">
        <v>64</v>
      </c>
      <c r="U2813" s="13" t="s">
        <v>65</v>
      </c>
      <c r="V2813" s="13" t="s">
        <v>118</v>
      </c>
      <c r="W2813" s="13" t="s">
        <v>95</v>
      </c>
      <c r="X2813" s="192">
        <v>18880000</v>
      </c>
      <c r="Y2813" s="193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85">
        <f t="shared" si="696"/>
        <v>167880.95999999999</v>
      </c>
      <c r="AD2813" s="141">
        <v>0.12</v>
      </c>
      <c r="AE2813" s="186">
        <f t="shared" si="697"/>
        <v>1</v>
      </c>
      <c r="AF2813" s="186" t="str">
        <f>IF(AND(COUNTIFS($J$18:J2813,J2813)=1,AE2813=1),1,"")</f>
        <v/>
      </c>
      <c r="AG2813" s="186" t="str">
        <f>IF(C2813="","",IF(AND(COUNTIFS($J$18:J2813,J2813)=1,C2813&lt;&gt;""),1,""))</f>
        <v/>
      </c>
      <c r="AH2813" s="186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214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79" t="s">
        <v>170</v>
      </c>
      <c r="B2814" s="179"/>
      <c r="C2814" s="179" t="s">
        <v>170</v>
      </c>
      <c r="D2814" s="39" t="str">
        <f t="shared" si="692"/>
        <v/>
      </c>
      <c r="E2814" s="13" t="s">
        <v>170</v>
      </c>
      <c r="F2814" s="13" t="s">
        <v>170</v>
      </c>
      <c r="G2814" s="179" t="s">
        <v>170</v>
      </c>
      <c r="H2814" s="191"/>
      <c r="I2814" s="39" t="str">
        <f t="shared" si="693"/>
        <v>Cancel</v>
      </c>
      <c r="J2814" s="191" t="s">
        <v>2607</v>
      </c>
      <c r="K2814" s="191" t="s">
        <v>1327</v>
      </c>
      <c r="L2814" s="17" t="s">
        <v>271</v>
      </c>
      <c r="M2814" s="13" t="s">
        <v>46</v>
      </c>
      <c r="N2814" s="13">
        <v>1</v>
      </c>
      <c r="O2814" s="13"/>
      <c r="P2814" s="39" t="str">
        <f t="shared" si="694"/>
        <v>MAIN UNIT</v>
      </c>
      <c r="Q2814" s="13" t="s">
        <v>55</v>
      </c>
      <c r="R2814" s="13" t="s">
        <v>48</v>
      </c>
      <c r="S2814" s="13" t="s">
        <v>36</v>
      </c>
      <c r="T2814" s="13" t="s">
        <v>64</v>
      </c>
      <c r="U2814" s="13" t="s">
        <v>65</v>
      </c>
      <c r="V2814" s="13" t="s">
        <v>118</v>
      </c>
      <c r="W2814" s="13" t="s">
        <v>95</v>
      </c>
      <c r="X2814" s="192">
        <v>18880000</v>
      </c>
      <c r="Y2814" s="193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85">
        <f t="shared" si="696"/>
        <v>167880.95999999999</v>
      </c>
      <c r="AD2814" s="141">
        <v>0.12</v>
      </c>
      <c r="AE2814" s="186">
        <f t="shared" si="697"/>
        <v>1</v>
      </c>
      <c r="AF2814" s="186" t="str">
        <f>IF(AND(COUNTIFS($J$18:J2814,J2814)=1,AE2814=1),1,"")</f>
        <v/>
      </c>
      <c r="AG2814" s="186" t="str">
        <f>IF(C2814="","",IF(AND(COUNTIFS($J$18:J2814,J2814)=1,C2814&lt;&gt;""),1,""))</f>
        <v/>
      </c>
      <c r="AH2814" s="186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214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79" t="s">
        <v>170</v>
      </c>
      <c r="B2815" s="179"/>
      <c r="C2815" s="179" t="s">
        <v>170</v>
      </c>
      <c r="D2815" s="39" t="str">
        <f t="shared" si="692"/>
        <v/>
      </c>
      <c r="E2815" s="13" t="s">
        <v>170</v>
      </c>
      <c r="F2815" s="13" t="s">
        <v>170</v>
      </c>
      <c r="G2815" s="179" t="s">
        <v>170</v>
      </c>
      <c r="H2815" s="191"/>
      <c r="I2815" s="39" t="str">
        <f t="shared" si="693"/>
        <v>Cancel</v>
      </c>
      <c r="J2815" s="191" t="s">
        <v>2607</v>
      </c>
      <c r="K2815" s="191" t="s">
        <v>1327</v>
      </c>
      <c r="L2815" s="17" t="s">
        <v>271</v>
      </c>
      <c r="M2815" s="13" t="s">
        <v>46</v>
      </c>
      <c r="N2815" s="13">
        <v>1</v>
      </c>
      <c r="O2815" s="13"/>
      <c r="P2815" s="39" t="str">
        <f t="shared" si="694"/>
        <v>MAIN UNIT</v>
      </c>
      <c r="Q2815" s="13" t="s">
        <v>55</v>
      </c>
      <c r="R2815" s="13" t="s">
        <v>48</v>
      </c>
      <c r="S2815" s="13" t="s">
        <v>36</v>
      </c>
      <c r="T2815" s="13" t="s">
        <v>64</v>
      </c>
      <c r="U2815" s="13" t="s">
        <v>65</v>
      </c>
      <c r="V2815" s="13" t="s">
        <v>118</v>
      </c>
      <c r="W2815" s="13" t="s">
        <v>95</v>
      </c>
      <c r="X2815" s="192">
        <v>18880000</v>
      </c>
      <c r="Y2815" s="193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85">
        <f t="shared" si="696"/>
        <v>167880.95999999999</v>
      </c>
      <c r="AD2815" s="141">
        <v>0.12</v>
      </c>
      <c r="AE2815" s="186">
        <f t="shared" si="697"/>
        <v>1</v>
      </c>
      <c r="AF2815" s="186" t="str">
        <f>IF(AND(COUNTIFS($J$18:J2815,J2815)=1,AE2815=1),1,"")</f>
        <v/>
      </c>
      <c r="AG2815" s="186" t="str">
        <f>IF(C2815="","",IF(AND(COUNTIFS($J$18:J2815,J2815)=1,C2815&lt;&gt;""),1,""))</f>
        <v/>
      </c>
      <c r="AH2815" s="186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214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79" t="s">
        <v>170</v>
      </c>
      <c r="B2816" s="179"/>
      <c r="C2816" s="179" t="s">
        <v>170</v>
      </c>
      <c r="D2816" s="39" t="str">
        <f t="shared" si="692"/>
        <v/>
      </c>
      <c r="E2816" s="13" t="s">
        <v>170</v>
      </c>
      <c r="F2816" s="13" t="s">
        <v>170</v>
      </c>
      <c r="G2816" s="179" t="s">
        <v>170</v>
      </c>
      <c r="H2816" s="191"/>
      <c r="I2816" s="39" t="str">
        <f t="shared" si="693"/>
        <v>Cancel</v>
      </c>
      <c r="J2816" s="191" t="s">
        <v>2608</v>
      </c>
      <c r="K2816" s="191" t="s">
        <v>2609</v>
      </c>
      <c r="L2816" s="17" t="s">
        <v>54</v>
      </c>
      <c r="M2816" s="13" t="s">
        <v>46</v>
      </c>
      <c r="N2816" s="13">
        <v>1</v>
      </c>
      <c r="O2816" s="13"/>
      <c r="P2816" s="39" t="str">
        <f t="shared" si="694"/>
        <v>MAIN UNIT</v>
      </c>
      <c r="Q2816" s="13" t="s">
        <v>690</v>
      </c>
      <c r="R2816" s="13" t="s">
        <v>648</v>
      </c>
      <c r="S2816" s="13" t="s">
        <v>36</v>
      </c>
      <c r="T2816" s="13" t="s">
        <v>64</v>
      </c>
      <c r="U2816" s="13" t="s">
        <v>65</v>
      </c>
      <c r="V2816" s="13" t="s">
        <v>692</v>
      </c>
      <c r="W2816" s="13" t="s">
        <v>715</v>
      </c>
      <c r="X2816" s="192">
        <v>10705500</v>
      </c>
      <c r="Y2816" s="193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85">
        <f t="shared" si="696"/>
        <v>94294.044000000009</v>
      </c>
      <c r="AD2816" s="141">
        <v>0.12</v>
      </c>
      <c r="AE2816" s="186">
        <f t="shared" si="697"/>
        <v>0</v>
      </c>
      <c r="AF2816" s="186" t="str">
        <f>IF(AND(COUNTIFS($J$18:J2816,J2816)=1,AE2816=1),1,"")</f>
        <v/>
      </c>
      <c r="AG2816" s="186">
        <f>IF(C2816="","",IF(AND(COUNTIFS($J$18:J2816,J2816)=1,C2816&lt;&gt;""),1,""))</f>
        <v>1</v>
      </c>
      <c r="AH2816" s="186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214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79" t="s">
        <v>170</v>
      </c>
      <c r="B2817" s="179"/>
      <c r="C2817" s="179" t="s">
        <v>170</v>
      </c>
      <c r="D2817" s="39" t="str">
        <f t="shared" si="692"/>
        <v/>
      </c>
      <c r="E2817" s="13" t="s">
        <v>170</v>
      </c>
      <c r="F2817" s="13" t="s">
        <v>170</v>
      </c>
      <c r="G2817" s="179" t="s">
        <v>170</v>
      </c>
      <c r="H2817" s="191"/>
      <c r="I2817" s="39" t="str">
        <f t="shared" si="693"/>
        <v>Cancel</v>
      </c>
      <c r="J2817" s="191" t="s">
        <v>2608</v>
      </c>
      <c r="K2817" s="191" t="s">
        <v>2610</v>
      </c>
      <c r="L2817" s="17" t="s">
        <v>78</v>
      </c>
      <c r="M2817" s="13" t="s">
        <v>46</v>
      </c>
      <c r="N2817" s="13">
        <v>1</v>
      </c>
      <c r="O2817" s="13"/>
      <c r="P2817" s="39" t="str">
        <f t="shared" si="694"/>
        <v>MAIN UNIT</v>
      </c>
      <c r="Q2817" s="13" t="s">
        <v>690</v>
      </c>
      <c r="R2817" s="13" t="s">
        <v>648</v>
      </c>
      <c r="S2817" s="13" t="s">
        <v>36</v>
      </c>
      <c r="T2817" s="13" t="s">
        <v>64</v>
      </c>
      <c r="U2817" s="13" t="s">
        <v>65</v>
      </c>
      <c r="V2817" s="13" t="s">
        <v>692</v>
      </c>
      <c r="W2817" s="13" t="s">
        <v>715</v>
      </c>
      <c r="X2817" s="192">
        <v>13794500</v>
      </c>
      <c r="Y2817" s="193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85">
        <f t="shared" si="696"/>
        <v>121501.95600000001</v>
      </c>
      <c r="AD2817" s="141">
        <v>0.12</v>
      </c>
      <c r="AE2817" s="186">
        <f t="shared" si="697"/>
        <v>0</v>
      </c>
      <c r="AF2817" s="186" t="str">
        <f>IF(AND(COUNTIFS($J$18:J2817,J2817)=1,AE2817=1),1,"")</f>
        <v/>
      </c>
      <c r="AG2817" s="186" t="str">
        <f>IF(C2817="","",IF(AND(COUNTIFS($J$18:J2817,J2817)=1,C2817&lt;&gt;""),1,""))</f>
        <v/>
      </c>
      <c r="AH2817" s="186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214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79" t="s">
        <v>170</v>
      </c>
      <c r="B2818" s="179"/>
      <c r="C2818" s="179" t="s">
        <v>170</v>
      </c>
      <c r="D2818" s="39" t="str">
        <f t="shared" si="692"/>
        <v/>
      </c>
      <c r="E2818" s="13" t="s">
        <v>170</v>
      </c>
      <c r="F2818" s="13" t="s">
        <v>170</v>
      </c>
      <c r="G2818" s="179" t="s">
        <v>170</v>
      </c>
      <c r="H2818" s="191"/>
      <c r="I2818" s="39" t="str">
        <f t="shared" si="693"/>
        <v>Cancel</v>
      </c>
      <c r="J2818" s="191" t="s">
        <v>2611</v>
      </c>
      <c r="K2818" s="191" t="s">
        <v>2610</v>
      </c>
      <c r="L2818" s="17" t="s">
        <v>54</v>
      </c>
      <c r="M2818" s="13" t="s">
        <v>46</v>
      </c>
      <c r="N2818" s="13">
        <v>1</v>
      </c>
      <c r="O2818" s="13"/>
      <c r="P2818" s="39" t="str">
        <f t="shared" si="694"/>
        <v>MAIN UNIT</v>
      </c>
      <c r="Q2818" s="13" t="s">
        <v>690</v>
      </c>
      <c r="R2818" s="13" t="s">
        <v>648</v>
      </c>
      <c r="S2818" s="13" t="s">
        <v>36</v>
      </c>
      <c r="T2818" s="13" t="s">
        <v>64</v>
      </c>
      <c r="U2818" s="13" t="s">
        <v>65</v>
      </c>
      <c r="V2818" s="13" t="s">
        <v>692</v>
      </c>
      <c r="W2818" s="13" t="s">
        <v>715</v>
      </c>
      <c r="X2818" s="192">
        <v>10705500</v>
      </c>
      <c r="Y2818" s="193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85">
        <f t="shared" si="696"/>
        <v>95064.84</v>
      </c>
      <c r="AD2818" s="141">
        <v>0.12</v>
      </c>
      <c r="AE2818" s="186">
        <f t="shared" si="697"/>
        <v>0</v>
      </c>
      <c r="AF2818" s="186" t="str">
        <f>IF(AND(COUNTIFS($J$18:J2818,J2818)=1,AE2818=1),1,"")</f>
        <v/>
      </c>
      <c r="AG2818" s="186">
        <f>IF(C2818="","",IF(AND(COUNTIFS($J$18:J2818,J2818)=1,C2818&lt;&gt;""),1,""))</f>
        <v>1</v>
      </c>
      <c r="AH2818" s="186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214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79" t="s">
        <v>170</v>
      </c>
      <c r="B2819" s="179"/>
      <c r="C2819" s="179" t="s">
        <v>170</v>
      </c>
      <c r="D2819" s="39" t="str">
        <f t="shared" si="692"/>
        <v/>
      </c>
      <c r="E2819" s="13" t="s">
        <v>170</v>
      </c>
      <c r="F2819" s="13" t="s">
        <v>170</v>
      </c>
      <c r="G2819" s="179" t="s">
        <v>170</v>
      </c>
      <c r="H2819" s="191"/>
      <c r="I2819" s="39" t="str">
        <f t="shared" si="693"/>
        <v>Cancel</v>
      </c>
      <c r="J2819" s="191" t="s">
        <v>2612</v>
      </c>
      <c r="K2819" s="191" t="s">
        <v>2610</v>
      </c>
      <c r="L2819" s="17" t="s">
        <v>78</v>
      </c>
      <c r="M2819" s="13" t="s">
        <v>46</v>
      </c>
      <c r="N2819" s="13">
        <v>1</v>
      </c>
      <c r="O2819" s="13"/>
      <c r="P2819" s="39" t="str">
        <f t="shared" si="694"/>
        <v>MAIN UNIT</v>
      </c>
      <c r="Q2819" s="13" t="s">
        <v>690</v>
      </c>
      <c r="R2819" s="13" t="s">
        <v>648</v>
      </c>
      <c r="S2819" s="13" t="s">
        <v>36</v>
      </c>
      <c r="T2819" s="13" t="s">
        <v>64</v>
      </c>
      <c r="U2819" s="13" t="s">
        <v>65</v>
      </c>
      <c r="V2819" s="13" t="s">
        <v>692</v>
      </c>
      <c r="W2819" s="13" t="s">
        <v>715</v>
      </c>
      <c r="X2819" s="192">
        <v>13794500</v>
      </c>
      <c r="Y2819" s="193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85">
        <f t="shared" si="696"/>
        <v>122495.15999999999</v>
      </c>
      <c r="AD2819" s="141">
        <v>0.12</v>
      </c>
      <c r="AE2819" s="186">
        <f t="shared" si="697"/>
        <v>0</v>
      </c>
      <c r="AF2819" s="186" t="str">
        <f>IF(AND(COUNTIFS($J$18:J2819,J2819)=1,AE2819=1),1,"")</f>
        <v/>
      </c>
      <c r="AG2819" s="186" t="str">
        <f>IF(C2819="","",IF(AND(COUNTIFS($J$18:J2819,J2819)=1,C2819&lt;&gt;""),1,""))</f>
        <v/>
      </c>
      <c r="AH2819" s="186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214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79" t="s">
        <v>170</v>
      </c>
      <c r="B2820" s="179"/>
      <c r="C2820" s="179" t="s">
        <v>170</v>
      </c>
      <c r="D2820" s="39" t="str">
        <f t="shared" si="692"/>
        <v/>
      </c>
      <c r="E2820" s="13" t="s">
        <v>170</v>
      </c>
      <c r="F2820" s="13" t="s">
        <v>170</v>
      </c>
      <c r="G2820" s="179" t="s">
        <v>170</v>
      </c>
      <c r="H2820" s="191"/>
      <c r="I2820" s="39" t="str">
        <f t="shared" si="693"/>
        <v>Cancel</v>
      </c>
      <c r="J2820" s="191" t="s">
        <v>2613</v>
      </c>
      <c r="K2820" s="191" t="s">
        <v>812</v>
      </c>
      <c r="L2820" s="17" t="s">
        <v>54</v>
      </c>
      <c r="M2820" s="13" t="s">
        <v>46</v>
      </c>
      <c r="N2820" s="13">
        <v>1</v>
      </c>
      <c r="O2820" s="13"/>
      <c r="P2820" s="39" t="str">
        <f t="shared" si="694"/>
        <v>MAIN UNIT</v>
      </c>
      <c r="Q2820" s="13" t="s">
        <v>55</v>
      </c>
      <c r="R2820" s="13" t="s">
        <v>48</v>
      </c>
      <c r="S2820" s="13" t="s">
        <v>36</v>
      </c>
      <c r="T2820" s="13" t="s">
        <v>64</v>
      </c>
      <c r="U2820" s="13" t="s">
        <v>65</v>
      </c>
      <c r="V2820" s="13" t="s">
        <v>66</v>
      </c>
      <c r="W2820" s="13" t="s">
        <v>95</v>
      </c>
      <c r="X2820" s="192">
        <v>8150000</v>
      </c>
      <c r="Y2820" s="193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85">
        <f t="shared" si="696"/>
        <v>72372</v>
      </c>
      <c r="AD2820" s="141">
        <v>0.12</v>
      </c>
      <c r="AE2820" s="186">
        <f t="shared" si="697"/>
        <v>1</v>
      </c>
      <c r="AF2820" s="186">
        <f>IF(AND(COUNTIFS($J$18:J2820,J2820)=1,AE2820=1),1,"")</f>
        <v>1</v>
      </c>
      <c r="AG2820" s="186">
        <f>IF(C2820="","",IF(AND(COUNTIFS($J$18:J2820,J2820)=1,C2820&lt;&gt;""),1,""))</f>
        <v>1</v>
      </c>
      <c r="AH2820" s="186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214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79" t="s">
        <v>170</v>
      </c>
      <c r="B2821" s="179"/>
      <c r="C2821" s="179" t="s">
        <v>170</v>
      </c>
      <c r="D2821" s="39" t="str">
        <f t="shared" si="692"/>
        <v/>
      </c>
      <c r="E2821" s="13" t="s">
        <v>170</v>
      </c>
      <c r="F2821" s="13" t="s">
        <v>170</v>
      </c>
      <c r="G2821" s="179" t="s">
        <v>170</v>
      </c>
      <c r="H2821" s="191"/>
      <c r="I2821" s="39" t="str">
        <f t="shared" si="693"/>
        <v>Cancel</v>
      </c>
      <c r="J2821" s="191" t="s">
        <v>2614</v>
      </c>
      <c r="K2821" s="191" t="s">
        <v>3330</v>
      </c>
      <c r="L2821" s="17" t="s">
        <v>54</v>
      </c>
      <c r="M2821" s="13" t="s">
        <v>46</v>
      </c>
      <c r="N2821" s="13">
        <v>1</v>
      </c>
      <c r="O2821" s="13"/>
      <c r="P2821" s="39" t="str">
        <f t="shared" si="694"/>
        <v>MAIN UNIT</v>
      </c>
      <c r="Q2821" s="13" t="s">
        <v>55</v>
      </c>
      <c r="R2821" s="13" t="s">
        <v>48</v>
      </c>
      <c r="S2821" s="13" t="s">
        <v>36</v>
      </c>
      <c r="T2821" s="13" t="s">
        <v>64</v>
      </c>
      <c r="U2821" s="13" t="s">
        <v>65</v>
      </c>
      <c r="V2821" s="13" t="s">
        <v>113</v>
      </c>
      <c r="W2821" s="13" t="s">
        <v>95</v>
      </c>
      <c r="X2821" s="192">
        <v>10000000</v>
      </c>
      <c r="Y2821" s="193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85">
        <f t="shared" si="696"/>
        <v>86040</v>
      </c>
      <c r="AD2821" s="141">
        <v>0.12</v>
      </c>
      <c r="AE2821" s="186">
        <f t="shared" si="697"/>
        <v>1</v>
      </c>
      <c r="AF2821" s="186">
        <f>IF(AND(COUNTIFS($J$18:J2821,J2821)=1,AE2821=1),1,"")</f>
        <v>1</v>
      </c>
      <c r="AG2821" s="186">
        <f>IF(C2821="","",IF(AND(COUNTIFS($J$18:J2821,J2821)=1,C2821&lt;&gt;""),1,""))</f>
        <v>1</v>
      </c>
      <c r="AH2821" s="186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214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79" t="s">
        <v>170</v>
      </c>
      <c r="B2822" s="179"/>
      <c r="C2822" s="179" t="s">
        <v>170</v>
      </c>
      <c r="D2822" s="39" t="str">
        <f t="shared" si="692"/>
        <v/>
      </c>
      <c r="E2822" s="13" t="s">
        <v>170</v>
      </c>
      <c r="F2822" s="13" t="s">
        <v>170</v>
      </c>
      <c r="G2822" s="179" t="s">
        <v>170</v>
      </c>
      <c r="H2822" s="191"/>
      <c r="I2822" s="39" t="str">
        <f t="shared" si="693"/>
        <v>Cancel</v>
      </c>
      <c r="J2822" s="191" t="s">
        <v>2614</v>
      </c>
      <c r="K2822" s="191" t="s">
        <v>3330</v>
      </c>
      <c r="L2822" s="17" t="s">
        <v>54</v>
      </c>
      <c r="M2822" s="13" t="s">
        <v>46</v>
      </c>
      <c r="N2822" s="13">
        <v>1</v>
      </c>
      <c r="O2822" s="13"/>
      <c r="P2822" s="39" t="str">
        <f t="shared" si="694"/>
        <v>MAIN UNIT</v>
      </c>
      <c r="Q2822" s="13" t="s">
        <v>55</v>
      </c>
      <c r="R2822" s="13" t="s">
        <v>48</v>
      </c>
      <c r="S2822" s="13" t="s">
        <v>36</v>
      </c>
      <c r="T2822" s="13" t="s">
        <v>64</v>
      </c>
      <c r="U2822" s="13" t="s">
        <v>65</v>
      </c>
      <c r="V2822" s="13" t="s">
        <v>113</v>
      </c>
      <c r="W2822" s="13" t="s">
        <v>95</v>
      </c>
      <c r="X2822" s="192">
        <v>10000000</v>
      </c>
      <c r="Y2822" s="193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85">
        <f t="shared" si="696"/>
        <v>86040</v>
      </c>
      <c r="AD2822" s="141">
        <v>0.12</v>
      </c>
      <c r="AE2822" s="186">
        <f t="shared" si="697"/>
        <v>1</v>
      </c>
      <c r="AF2822" s="186" t="str">
        <f>IF(AND(COUNTIFS($J$18:J2822,J2822)=1,AE2822=1),1,"")</f>
        <v/>
      </c>
      <c r="AG2822" s="186" t="str">
        <f>IF(C2822="","",IF(AND(COUNTIFS($J$18:J2822,J2822)=1,C2822&lt;&gt;""),1,""))</f>
        <v/>
      </c>
      <c r="AH2822" s="186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214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79" t="s">
        <v>170</v>
      </c>
      <c r="B2823" s="179"/>
      <c r="C2823" s="179" t="s">
        <v>170</v>
      </c>
      <c r="D2823" s="39" t="str">
        <f t="shared" si="692"/>
        <v/>
      </c>
      <c r="E2823" s="13" t="s">
        <v>170</v>
      </c>
      <c r="F2823" s="13" t="s">
        <v>170</v>
      </c>
      <c r="G2823" s="179" t="s">
        <v>170</v>
      </c>
      <c r="H2823" s="191"/>
      <c r="I2823" s="39" t="str">
        <f t="shared" si="693"/>
        <v>Cancel</v>
      </c>
      <c r="J2823" s="191" t="s">
        <v>2614</v>
      </c>
      <c r="K2823" s="191" t="s">
        <v>3330</v>
      </c>
      <c r="L2823" s="17" t="s">
        <v>78</v>
      </c>
      <c r="M2823" s="13" t="s">
        <v>46</v>
      </c>
      <c r="N2823" s="13">
        <v>1</v>
      </c>
      <c r="O2823" s="13"/>
      <c r="P2823" s="39" t="str">
        <f t="shared" si="694"/>
        <v>MAIN UNIT</v>
      </c>
      <c r="Q2823" s="13" t="s">
        <v>55</v>
      </c>
      <c r="R2823" s="13" t="s">
        <v>48</v>
      </c>
      <c r="S2823" s="13" t="s">
        <v>36</v>
      </c>
      <c r="T2823" s="13" t="s">
        <v>64</v>
      </c>
      <c r="U2823" s="13" t="s">
        <v>65</v>
      </c>
      <c r="V2823" s="13" t="s">
        <v>113</v>
      </c>
      <c r="W2823" s="13" t="s">
        <v>95</v>
      </c>
      <c r="X2823" s="192">
        <v>15800000</v>
      </c>
      <c r="Y2823" s="193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85">
        <f t="shared" si="696"/>
        <v>135943.19999999998</v>
      </c>
      <c r="AD2823" s="141">
        <v>0.12</v>
      </c>
      <c r="AE2823" s="186">
        <f t="shared" si="697"/>
        <v>1</v>
      </c>
      <c r="AF2823" s="186" t="str">
        <f>IF(AND(COUNTIFS($J$18:J2823,J2823)=1,AE2823=1),1,"")</f>
        <v/>
      </c>
      <c r="AG2823" s="186" t="str">
        <f>IF(C2823="","",IF(AND(COUNTIFS($J$18:J2823,J2823)=1,C2823&lt;&gt;""),1,""))</f>
        <v/>
      </c>
      <c r="AH2823" s="186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214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79" t="s">
        <v>170</v>
      </c>
      <c r="B2824" s="179"/>
      <c r="C2824" s="179" t="s">
        <v>170</v>
      </c>
      <c r="D2824" s="39" t="str">
        <f t="shared" si="692"/>
        <v/>
      </c>
      <c r="E2824" s="13" t="s">
        <v>170</v>
      </c>
      <c r="F2824" s="13" t="s">
        <v>170</v>
      </c>
      <c r="G2824" s="179" t="s">
        <v>170</v>
      </c>
      <c r="H2824" s="191"/>
      <c r="I2824" s="39" t="str">
        <f t="shared" si="693"/>
        <v>Cancel</v>
      </c>
      <c r="J2824" s="191" t="s">
        <v>2615</v>
      </c>
      <c r="K2824" s="191" t="s">
        <v>3330</v>
      </c>
      <c r="L2824" s="17" t="s">
        <v>78</v>
      </c>
      <c r="M2824" s="13" t="s">
        <v>46</v>
      </c>
      <c r="N2824" s="13">
        <v>1</v>
      </c>
      <c r="O2824" s="13"/>
      <c r="P2824" s="39" t="str">
        <f t="shared" si="694"/>
        <v>MAIN UNIT</v>
      </c>
      <c r="Q2824" s="13" t="s">
        <v>55</v>
      </c>
      <c r="R2824" s="13" t="s">
        <v>48</v>
      </c>
      <c r="S2824" s="13" t="s">
        <v>36</v>
      </c>
      <c r="T2824" s="13" t="s">
        <v>64</v>
      </c>
      <c r="U2824" s="13" t="s">
        <v>65</v>
      </c>
      <c r="V2824" s="13" t="s">
        <v>113</v>
      </c>
      <c r="W2824" s="13" t="s">
        <v>95</v>
      </c>
      <c r="X2824" s="192">
        <v>15800000</v>
      </c>
      <c r="Y2824" s="193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85">
        <f t="shared" si="696"/>
        <v>135943.19999999998</v>
      </c>
      <c r="AD2824" s="141">
        <v>0.12</v>
      </c>
      <c r="AE2824" s="186">
        <f t="shared" si="697"/>
        <v>1</v>
      </c>
      <c r="AF2824" s="186" t="str">
        <f>IF(AND(COUNTIFS($J$18:J2824,J2824)=1,AE2824=1),1,"")</f>
        <v/>
      </c>
      <c r="AG2824" s="186" t="str">
        <f>IF(C2824="","",IF(AND(COUNTIFS($J$18:J2824,J2824)=1,C2824&lt;&gt;""),1,""))</f>
        <v/>
      </c>
      <c r="AH2824" s="186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214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79" t="s">
        <v>170</v>
      </c>
      <c r="B2825" s="179"/>
      <c r="C2825" s="179" t="s">
        <v>170</v>
      </c>
      <c r="D2825" s="39" t="str">
        <f t="shared" si="692"/>
        <v/>
      </c>
      <c r="E2825" s="13" t="s">
        <v>170</v>
      </c>
      <c r="F2825" s="13" t="s">
        <v>170</v>
      </c>
      <c r="G2825" s="179" t="s">
        <v>170</v>
      </c>
      <c r="H2825" s="191"/>
      <c r="I2825" s="39" t="str">
        <f t="shared" si="693"/>
        <v>Cancel</v>
      </c>
      <c r="J2825" s="191" t="s">
        <v>2616</v>
      </c>
      <c r="K2825" s="191" t="s">
        <v>94</v>
      </c>
      <c r="L2825" s="17" t="s">
        <v>78</v>
      </c>
      <c r="M2825" s="13" t="s">
        <v>46</v>
      </c>
      <c r="N2825" s="13">
        <v>1</v>
      </c>
      <c r="O2825" s="13"/>
      <c r="P2825" s="39" t="str">
        <f t="shared" si="694"/>
        <v>MAIN UNIT</v>
      </c>
      <c r="Q2825" s="13" t="s">
        <v>47</v>
      </c>
      <c r="R2825" s="13" t="s">
        <v>48</v>
      </c>
      <c r="S2825" s="13" t="s">
        <v>36</v>
      </c>
      <c r="T2825" s="13" t="s">
        <v>64</v>
      </c>
      <c r="U2825" s="13" t="s">
        <v>65</v>
      </c>
      <c r="V2825" s="13" t="s">
        <v>66</v>
      </c>
      <c r="W2825" s="13" t="s">
        <v>95</v>
      </c>
      <c r="X2825" s="192">
        <v>11000000</v>
      </c>
      <c r="Y2825" s="193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85">
        <f t="shared" si="696"/>
        <v>92664</v>
      </c>
      <c r="AD2825" s="141">
        <v>0.12</v>
      </c>
      <c r="AE2825" s="186">
        <f t="shared" si="697"/>
        <v>0</v>
      </c>
      <c r="AF2825" s="186" t="str">
        <f>IF(AND(COUNTIFS($J$18:J2825,J2825)=1,AE2825=1),1,"")</f>
        <v/>
      </c>
      <c r="AG2825" s="186">
        <f>IF(C2825="","",IF(AND(COUNTIFS($J$18:J2825,J2825)=1,C2825&lt;&gt;""),1,""))</f>
        <v>1</v>
      </c>
      <c r="AH2825" s="186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214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79" t="s">
        <v>170</v>
      </c>
      <c r="B2826" s="179"/>
      <c r="C2826" s="179" t="s">
        <v>170</v>
      </c>
      <c r="D2826" s="39" t="str">
        <f t="shared" si="692"/>
        <v/>
      </c>
      <c r="E2826" s="13" t="s">
        <v>170</v>
      </c>
      <c r="F2826" s="13" t="s">
        <v>170</v>
      </c>
      <c r="G2826" s="179" t="s">
        <v>170</v>
      </c>
      <c r="H2826" s="191"/>
      <c r="I2826" s="39" t="str">
        <f t="shared" si="693"/>
        <v>Cancel</v>
      </c>
      <c r="J2826" s="191" t="s">
        <v>2617</v>
      </c>
      <c r="K2826" s="191" t="s">
        <v>2618</v>
      </c>
      <c r="L2826" s="17" t="s">
        <v>78</v>
      </c>
      <c r="M2826" s="13" t="s">
        <v>46</v>
      </c>
      <c r="N2826" s="13">
        <v>1</v>
      </c>
      <c r="O2826" s="13"/>
      <c r="P2826" s="39" t="str">
        <f t="shared" si="694"/>
        <v>MAIN UNIT</v>
      </c>
      <c r="Q2826" s="13" t="s">
        <v>47</v>
      </c>
      <c r="R2826" s="13" t="s">
        <v>48</v>
      </c>
      <c r="S2826" s="13" t="s">
        <v>36</v>
      </c>
      <c r="T2826" s="13" t="s">
        <v>64</v>
      </c>
      <c r="U2826" s="13" t="s">
        <v>65</v>
      </c>
      <c r="V2826" s="13" t="s">
        <v>121</v>
      </c>
      <c r="W2826" s="13" t="s">
        <v>95</v>
      </c>
      <c r="X2826" s="192">
        <v>14700000</v>
      </c>
      <c r="Y2826" s="193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85">
        <f t="shared" si="696"/>
        <v>128595.59999999999</v>
      </c>
      <c r="AD2826" s="141">
        <v>0.12</v>
      </c>
      <c r="AE2826" s="186">
        <f t="shared" si="697"/>
        <v>0</v>
      </c>
      <c r="AF2826" s="186" t="str">
        <f>IF(AND(COUNTIFS($J$18:J2826,J2826)=1,AE2826=1),1,"")</f>
        <v/>
      </c>
      <c r="AG2826" s="186">
        <f>IF(C2826="","",IF(AND(COUNTIFS($J$18:J2826,J2826)=1,C2826&lt;&gt;""),1,""))</f>
        <v>1</v>
      </c>
      <c r="AH2826" s="186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214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79" t="s">
        <v>170</v>
      </c>
      <c r="B2827" s="179"/>
      <c r="C2827" s="179" t="s">
        <v>170</v>
      </c>
      <c r="D2827" s="39" t="str">
        <f t="shared" si="692"/>
        <v/>
      </c>
      <c r="E2827" s="13" t="s">
        <v>170</v>
      </c>
      <c r="F2827" s="13" t="s">
        <v>170</v>
      </c>
      <c r="G2827" s="179" t="s">
        <v>170</v>
      </c>
      <c r="H2827" s="191"/>
      <c r="I2827" s="39" t="str">
        <f t="shared" si="693"/>
        <v>Cancel</v>
      </c>
      <c r="J2827" s="191" t="s">
        <v>2619</v>
      </c>
      <c r="K2827" s="191" t="s">
        <v>569</v>
      </c>
      <c r="L2827" s="17" t="s">
        <v>54</v>
      </c>
      <c r="M2827" s="13" t="s">
        <v>46</v>
      </c>
      <c r="N2827" s="13">
        <v>1</v>
      </c>
      <c r="O2827" s="13"/>
      <c r="P2827" s="39" t="str">
        <f t="shared" si="694"/>
        <v>MAIN UNIT</v>
      </c>
      <c r="Q2827" s="13" t="s">
        <v>373</v>
      </c>
      <c r="R2827" s="13" t="s">
        <v>48</v>
      </c>
      <c r="S2827" s="13" t="s">
        <v>344</v>
      </c>
      <c r="T2827" s="13" t="s">
        <v>64</v>
      </c>
      <c r="U2827" s="13" t="s">
        <v>3329</v>
      </c>
      <c r="V2827" s="13" t="s">
        <v>547</v>
      </c>
      <c r="W2827" s="13" t="s">
        <v>346</v>
      </c>
      <c r="X2827" s="192">
        <v>8544600</v>
      </c>
      <c r="Y2827" s="193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85">
        <f t="shared" si="696"/>
        <v>74850.695999999982</v>
      </c>
      <c r="AD2827" s="141">
        <v>0.12</v>
      </c>
      <c r="AE2827" s="186">
        <f t="shared" si="697"/>
        <v>1</v>
      </c>
      <c r="AF2827" s="186">
        <f>IF(AND(COUNTIFS($J$18:J2827,J2827)=1,AE2827=1),1,"")</f>
        <v>1</v>
      </c>
      <c r="AG2827" s="186">
        <f>IF(C2827="","",IF(AND(COUNTIFS($J$18:J2827,J2827)=1,C2827&lt;&gt;""),1,""))</f>
        <v>1</v>
      </c>
      <c r="AH2827" s="186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214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79" t="s">
        <v>170</v>
      </c>
      <c r="B2828" s="179"/>
      <c r="C2828" s="179" t="s">
        <v>170</v>
      </c>
      <c r="D2828" s="39" t="str">
        <f t="shared" si="692"/>
        <v/>
      </c>
      <c r="E2828" s="13" t="s">
        <v>170</v>
      </c>
      <c r="F2828" s="13" t="s">
        <v>170</v>
      </c>
      <c r="G2828" s="179" t="s">
        <v>170</v>
      </c>
      <c r="H2828" s="191"/>
      <c r="I2828" s="39" t="str">
        <f t="shared" si="693"/>
        <v>Cancel</v>
      </c>
      <c r="J2828" s="191" t="s">
        <v>2619</v>
      </c>
      <c r="K2828" s="191" t="s">
        <v>569</v>
      </c>
      <c r="L2828" s="17" t="s">
        <v>54</v>
      </c>
      <c r="M2828" s="13" t="s">
        <v>46</v>
      </c>
      <c r="N2828" s="13">
        <v>1</v>
      </c>
      <c r="O2828" s="13"/>
      <c r="P2828" s="39" t="str">
        <f t="shared" si="694"/>
        <v>MAIN UNIT</v>
      </c>
      <c r="Q2828" s="13" t="s">
        <v>373</v>
      </c>
      <c r="R2828" s="13" t="s">
        <v>48</v>
      </c>
      <c r="S2828" s="13" t="s">
        <v>344</v>
      </c>
      <c r="T2828" s="13" t="s">
        <v>64</v>
      </c>
      <c r="U2828" s="13" t="s">
        <v>3329</v>
      </c>
      <c r="V2828" s="13" t="s">
        <v>547</v>
      </c>
      <c r="W2828" s="13" t="s">
        <v>346</v>
      </c>
      <c r="X2828" s="192">
        <v>8544600</v>
      </c>
      <c r="Y2828" s="193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85">
        <f t="shared" si="696"/>
        <v>74850.695999999982</v>
      </c>
      <c r="AD2828" s="141">
        <v>0.12</v>
      </c>
      <c r="AE2828" s="186">
        <f t="shared" si="697"/>
        <v>1</v>
      </c>
      <c r="AF2828" s="186" t="str">
        <f>IF(AND(COUNTIFS($J$18:J2828,J2828)=1,AE2828=1),1,"")</f>
        <v/>
      </c>
      <c r="AG2828" s="186" t="str">
        <f>IF(C2828="","",IF(AND(COUNTIFS($J$18:J2828,J2828)=1,C2828&lt;&gt;""),1,""))</f>
        <v/>
      </c>
      <c r="AH2828" s="186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214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79" t="s">
        <v>170</v>
      </c>
      <c r="B2829" s="179"/>
      <c r="C2829" s="179" t="s">
        <v>170</v>
      </c>
      <c r="D2829" s="39" t="str">
        <f t="shared" si="692"/>
        <v/>
      </c>
      <c r="E2829" s="13" t="s">
        <v>170</v>
      </c>
      <c r="F2829" s="13" t="s">
        <v>170</v>
      </c>
      <c r="G2829" s="179" t="s">
        <v>170</v>
      </c>
      <c r="H2829" s="191"/>
      <c r="I2829" s="39" t="str">
        <f t="shared" si="693"/>
        <v>Cancel</v>
      </c>
      <c r="J2829" s="191" t="s">
        <v>2620</v>
      </c>
      <c r="K2829" s="191" t="s">
        <v>544</v>
      </c>
      <c r="L2829" s="17" t="s">
        <v>78</v>
      </c>
      <c r="M2829" s="13" t="s">
        <v>46</v>
      </c>
      <c r="N2829" s="13">
        <v>1</v>
      </c>
      <c r="O2829" s="13"/>
      <c r="P2829" s="39" t="str">
        <f t="shared" si="694"/>
        <v>MAIN UNIT</v>
      </c>
      <c r="Q2829" s="13" t="s">
        <v>47</v>
      </c>
      <c r="R2829" s="13" t="s">
        <v>48</v>
      </c>
      <c r="S2829" s="13" t="s">
        <v>36</v>
      </c>
      <c r="T2829" s="13" t="s">
        <v>64</v>
      </c>
      <c r="U2829" s="13" t="s">
        <v>65</v>
      </c>
      <c r="V2829" s="13" t="s">
        <v>113</v>
      </c>
      <c r="W2829" s="13" t="s">
        <v>95</v>
      </c>
      <c r="X2829" s="192">
        <v>16150000</v>
      </c>
      <c r="Y2829" s="193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85">
        <f t="shared" si="696"/>
        <v>141474</v>
      </c>
      <c r="AD2829" s="141">
        <v>0.12</v>
      </c>
      <c r="AE2829" s="186">
        <f t="shared" si="697"/>
        <v>0</v>
      </c>
      <c r="AF2829" s="186" t="str">
        <f>IF(AND(COUNTIFS($J$18:J2829,J2829)=1,AE2829=1),1,"")</f>
        <v/>
      </c>
      <c r="AG2829" s="186">
        <f>IF(C2829="","",IF(AND(COUNTIFS($J$18:J2829,J2829)=1,C2829&lt;&gt;""),1,""))</f>
        <v>1</v>
      </c>
      <c r="AH2829" s="186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214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79" t="s">
        <v>170</v>
      </c>
      <c r="B2830" s="179"/>
      <c r="C2830" s="179" t="s">
        <v>170</v>
      </c>
      <c r="D2830" s="39" t="str">
        <f t="shared" si="692"/>
        <v/>
      </c>
      <c r="E2830" s="13" t="s">
        <v>170</v>
      </c>
      <c r="F2830" s="13" t="s">
        <v>170</v>
      </c>
      <c r="G2830" s="179" t="s">
        <v>170</v>
      </c>
      <c r="H2830" s="191"/>
      <c r="I2830" s="39" t="str">
        <f t="shared" si="693"/>
        <v>Cancel</v>
      </c>
      <c r="J2830" s="191" t="s">
        <v>2620</v>
      </c>
      <c r="K2830" s="191" t="s">
        <v>544</v>
      </c>
      <c r="L2830" s="17" t="s">
        <v>78</v>
      </c>
      <c r="M2830" s="13" t="s">
        <v>46</v>
      </c>
      <c r="N2830" s="13">
        <v>1</v>
      </c>
      <c r="O2830" s="13"/>
      <c r="P2830" s="39" t="str">
        <f t="shared" si="694"/>
        <v>MAIN UNIT</v>
      </c>
      <c r="Q2830" s="13" t="s">
        <v>47</v>
      </c>
      <c r="R2830" s="13" t="s">
        <v>48</v>
      </c>
      <c r="S2830" s="13" t="s">
        <v>36</v>
      </c>
      <c r="T2830" s="13" t="s">
        <v>64</v>
      </c>
      <c r="U2830" s="13" t="s">
        <v>65</v>
      </c>
      <c r="V2830" s="13" t="s">
        <v>113</v>
      </c>
      <c r="W2830" s="13" t="s">
        <v>95</v>
      </c>
      <c r="X2830" s="192">
        <v>16150000</v>
      </c>
      <c r="Y2830" s="193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85">
        <f t="shared" si="696"/>
        <v>141474</v>
      </c>
      <c r="AD2830" s="141">
        <v>0.12</v>
      </c>
      <c r="AE2830" s="186">
        <f t="shared" si="697"/>
        <v>0</v>
      </c>
      <c r="AF2830" s="186" t="str">
        <f>IF(AND(COUNTIFS($J$18:J2830,J2830)=1,AE2830=1),1,"")</f>
        <v/>
      </c>
      <c r="AG2830" s="186" t="str">
        <f>IF(C2830="","",IF(AND(COUNTIFS($J$18:J2830,J2830)=1,C2830&lt;&gt;""),1,""))</f>
        <v/>
      </c>
      <c r="AH2830" s="186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214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79" t="s">
        <v>170</v>
      </c>
      <c r="B2831" s="179"/>
      <c r="C2831" s="179" t="s">
        <v>170</v>
      </c>
      <c r="D2831" s="39" t="str">
        <f t="shared" si="692"/>
        <v/>
      </c>
      <c r="E2831" s="13" t="s">
        <v>170</v>
      </c>
      <c r="F2831" s="13" t="s">
        <v>170</v>
      </c>
      <c r="G2831" s="179" t="s">
        <v>170</v>
      </c>
      <c r="H2831" s="191"/>
      <c r="I2831" s="39" t="str">
        <f t="shared" si="693"/>
        <v>Cancel</v>
      </c>
      <c r="J2831" s="191" t="s">
        <v>2621</v>
      </c>
      <c r="K2831" s="191" t="s">
        <v>2622</v>
      </c>
      <c r="L2831" s="17" t="s">
        <v>78</v>
      </c>
      <c r="M2831" s="13" t="s">
        <v>46</v>
      </c>
      <c r="N2831" s="13">
        <v>1</v>
      </c>
      <c r="O2831" s="13"/>
      <c r="P2831" s="39" t="str">
        <f t="shared" si="694"/>
        <v>MAIN UNIT</v>
      </c>
      <c r="Q2831" s="13" t="s">
        <v>55</v>
      </c>
      <c r="R2831" s="13" t="s">
        <v>48</v>
      </c>
      <c r="S2831" s="13" t="s">
        <v>36</v>
      </c>
      <c r="T2831" s="13" t="s">
        <v>64</v>
      </c>
      <c r="U2831" s="13" t="s">
        <v>65</v>
      </c>
      <c r="V2831" s="13" t="s">
        <v>288</v>
      </c>
      <c r="W2831" s="13" t="s">
        <v>95</v>
      </c>
      <c r="X2831" s="192">
        <v>11840000</v>
      </c>
      <c r="Y2831" s="193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85">
        <f t="shared" si="696"/>
        <v>103718.39999999999</v>
      </c>
      <c r="AD2831" s="141">
        <v>0.12</v>
      </c>
      <c r="AE2831" s="186">
        <f t="shared" si="697"/>
        <v>1</v>
      </c>
      <c r="AF2831" s="186">
        <f>IF(AND(COUNTIFS($J$18:J2831,J2831)=1,AE2831=1),1,"")</f>
        <v>1</v>
      </c>
      <c r="AG2831" s="186">
        <f>IF(C2831="","",IF(AND(COUNTIFS($J$18:J2831,J2831)=1,C2831&lt;&gt;""),1,""))</f>
        <v>1</v>
      </c>
      <c r="AH2831" s="186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214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79" t="s">
        <v>170</v>
      </c>
      <c r="B2832" s="179"/>
      <c r="C2832" s="179" t="s">
        <v>170</v>
      </c>
      <c r="D2832" s="39" t="str">
        <f t="shared" si="692"/>
        <v/>
      </c>
      <c r="E2832" s="13" t="s">
        <v>170</v>
      </c>
      <c r="F2832" s="13" t="s">
        <v>170</v>
      </c>
      <c r="G2832" s="179" t="s">
        <v>170</v>
      </c>
      <c r="H2832" s="191"/>
      <c r="I2832" s="39" t="str">
        <f t="shared" si="693"/>
        <v>Cancel</v>
      </c>
      <c r="J2832" s="191" t="s">
        <v>2623</v>
      </c>
      <c r="K2832" s="191" t="s">
        <v>673</v>
      </c>
      <c r="L2832" s="17" t="s">
        <v>78</v>
      </c>
      <c r="M2832" s="13" t="s">
        <v>46</v>
      </c>
      <c r="N2832" s="13">
        <v>1</v>
      </c>
      <c r="O2832" s="13"/>
      <c r="P2832" s="39" t="str">
        <f t="shared" si="694"/>
        <v>MAIN UNIT</v>
      </c>
      <c r="Q2832" s="13" t="s">
        <v>618</v>
      </c>
      <c r="R2832" s="13" t="s">
        <v>48</v>
      </c>
      <c r="S2832" s="13" t="s">
        <v>37</v>
      </c>
      <c r="T2832" s="13" t="s">
        <v>69</v>
      </c>
      <c r="U2832" s="13" t="s">
        <v>57</v>
      </c>
      <c r="V2832" s="13" t="s">
        <v>80</v>
      </c>
      <c r="W2832" s="13" t="s">
        <v>50</v>
      </c>
      <c r="X2832" s="192">
        <v>810000</v>
      </c>
      <c r="Y2832" s="193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85">
        <f t="shared" si="696"/>
        <v>95479.646017699139</v>
      </c>
      <c r="AD2832" s="141">
        <v>0.12</v>
      </c>
      <c r="AE2832" s="186">
        <f t="shared" si="697"/>
        <v>1</v>
      </c>
      <c r="AF2832" s="186">
        <f>IF(AND(COUNTIFS($J$18:J2832,J2832)=1,AE2832=1),1,"")</f>
        <v>1</v>
      </c>
      <c r="AG2832" s="186">
        <f>IF(C2832="","",IF(AND(COUNTIFS($J$18:J2832,J2832)=1,C2832&lt;&gt;""),1,""))</f>
        <v>1</v>
      </c>
      <c r="AH2832" s="186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214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79" t="s">
        <v>170</v>
      </c>
      <c r="B2833" s="179"/>
      <c r="C2833" s="179" t="s">
        <v>170</v>
      </c>
      <c r="D2833" s="39" t="str">
        <f t="shared" si="692"/>
        <v/>
      </c>
      <c r="E2833" s="13" t="s">
        <v>170</v>
      </c>
      <c r="F2833" s="13" t="s">
        <v>170</v>
      </c>
      <c r="G2833" s="179" t="s">
        <v>170</v>
      </c>
      <c r="H2833" s="191"/>
      <c r="I2833" s="39" t="str">
        <f t="shared" si="693"/>
        <v>Cancel</v>
      </c>
      <c r="J2833" s="191" t="s">
        <v>2623</v>
      </c>
      <c r="K2833" s="191" t="s">
        <v>673</v>
      </c>
      <c r="L2833" s="17" t="s">
        <v>54</v>
      </c>
      <c r="M2833" s="13" t="s">
        <v>46</v>
      </c>
      <c r="N2833" s="13">
        <v>1</v>
      </c>
      <c r="O2833" s="13"/>
      <c r="P2833" s="39" t="str">
        <f t="shared" si="694"/>
        <v>MAIN UNIT</v>
      </c>
      <c r="Q2833" s="13" t="s">
        <v>618</v>
      </c>
      <c r="R2833" s="13" t="s">
        <v>48</v>
      </c>
      <c r="S2833" s="13" t="s">
        <v>37</v>
      </c>
      <c r="T2833" s="13" t="s">
        <v>69</v>
      </c>
      <c r="U2833" s="13" t="s">
        <v>57</v>
      </c>
      <c r="V2833" s="13" t="s">
        <v>80</v>
      </c>
      <c r="W2833" s="13" t="s">
        <v>50</v>
      </c>
      <c r="X2833" s="192">
        <v>690000</v>
      </c>
      <c r="Y2833" s="193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85">
        <f t="shared" si="696"/>
        <v>81334.513274336306</v>
      </c>
      <c r="AD2833" s="141">
        <v>0.12</v>
      </c>
      <c r="AE2833" s="186">
        <f t="shared" si="697"/>
        <v>1</v>
      </c>
      <c r="AF2833" s="186" t="str">
        <f>IF(AND(COUNTIFS($J$18:J2833,J2833)=1,AE2833=1),1,"")</f>
        <v/>
      </c>
      <c r="AG2833" s="186" t="str">
        <f>IF(C2833="","",IF(AND(COUNTIFS($J$18:J2833,J2833)=1,C2833&lt;&gt;""),1,""))</f>
        <v/>
      </c>
      <c r="AH2833" s="186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214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79" t="s">
        <v>170</v>
      </c>
      <c r="B2834" s="179"/>
      <c r="C2834" s="179" t="s">
        <v>170</v>
      </c>
      <c r="D2834" s="39" t="str">
        <f t="shared" si="692"/>
        <v/>
      </c>
      <c r="E2834" s="13" t="s">
        <v>170</v>
      </c>
      <c r="F2834" s="13" t="s">
        <v>170</v>
      </c>
      <c r="G2834" s="179" t="s">
        <v>170</v>
      </c>
      <c r="H2834" s="191"/>
      <c r="I2834" s="39" t="str">
        <f t="shared" si="693"/>
        <v>Cancel</v>
      </c>
      <c r="J2834" s="191" t="s">
        <v>2624</v>
      </c>
      <c r="K2834" s="191" t="s">
        <v>3147</v>
      </c>
      <c r="L2834" s="17" t="s">
        <v>78</v>
      </c>
      <c r="M2834" s="13" t="s">
        <v>46</v>
      </c>
      <c r="N2834" s="13">
        <v>1</v>
      </c>
      <c r="O2834" s="13"/>
      <c r="P2834" s="39" t="str">
        <f t="shared" si="694"/>
        <v>MAIN UNIT</v>
      </c>
      <c r="Q2834" s="13" t="s">
        <v>55</v>
      </c>
      <c r="R2834" s="13" t="s">
        <v>48</v>
      </c>
      <c r="S2834" s="13" t="s">
        <v>37</v>
      </c>
      <c r="T2834" s="13" t="s">
        <v>301</v>
      </c>
      <c r="U2834" s="13" t="s">
        <v>57</v>
      </c>
      <c r="V2834" s="13" t="s">
        <v>927</v>
      </c>
      <c r="W2834" s="13" t="s">
        <v>50</v>
      </c>
      <c r="X2834" s="192">
        <v>664000</v>
      </c>
      <c r="Y2834" s="193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85">
        <f t="shared" si="696"/>
        <v>78269.73451327435</v>
      </c>
      <c r="AD2834" s="141">
        <v>0.12</v>
      </c>
      <c r="AE2834" s="186">
        <f t="shared" si="697"/>
        <v>1</v>
      </c>
      <c r="AF2834" s="186">
        <f>IF(AND(COUNTIFS($J$18:J2834,J2834)=1,AE2834=1),1,"")</f>
        <v>1</v>
      </c>
      <c r="AG2834" s="186">
        <f>IF(C2834="","",IF(AND(COUNTIFS($J$18:J2834,J2834)=1,C2834&lt;&gt;""),1,""))</f>
        <v>1</v>
      </c>
      <c r="AH2834" s="186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214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79" t="s">
        <v>170</v>
      </c>
      <c r="B2835" s="179"/>
      <c r="C2835" s="179" t="s">
        <v>170</v>
      </c>
      <c r="D2835" s="39" t="str">
        <f t="shared" si="692"/>
        <v/>
      </c>
      <c r="E2835" s="13" t="s">
        <v>170</v>
      </c>
      <c r="F2835" s="13" t="s">
        <v>170</v>
      </c>
      <c r="G2835" s="179" t="s">
        <v>170</v>
      </c>
      <c r="H2835" s="191"/>
      <c r="I2835" s="39" t="str">
        <f t="shared" si="693"/>
        <v>Cancel</v>
      </c>
      <c r="J2835" s="191" t="s">
        <v>2624</v>
      </c>
      <c r="K2835" s="191" t="s">
        <v>3147</v>
      </c>
      <c r="L2835" s="17" t="s">
        <v>54</v>
      </c>
      <c r="M2835" s="13" t="s">
        <v>46</v>
      </c>
      <c r="N2835" s="13">
        <v>1</v>
      </c>
      <c r="O2835" s="13"/>
      <c r="P2835" s="39" t="str">
        <f t="shared" si="694"/>
        <v>MAIN UNIT</v>
      </c>
      <c r="Q2835" s="13" t="s">
        <v>55</v>
      </c>
      <c r="R2835" s="13" t="s">
        <v>48</v>
      </c>
      <c r="S2835" s="13" t="s">
        <v>37</v>
      </c>
      <c r="T2835" s="13" t="s">
        <v>301</v>
      </c>
      <c r="U2835" s="13" t="s">
        <v>57</v>
      </c>
      <c r="V2835" s="13" t="s">
        <v>927</v>
      </c>
      <c r="W2835" s="13" t="s">
        <v>50</v>
      </c>
      <c r="X2835" s="192">
        <v>664000</v>
      </c>
      <c r="Y2835" s="193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85">
        <f t="shared" si="696"/>
        <v>78269.73451327435</v>
      </c>
      <c r="AD2835" s="141">
        <v>0.12</v>
      </c>
      <c r="AE2835" s="186">
        <f t="shared" si="697"/>
        <v>1</v>
      </c>
      <c r="AF2835" s="186" t="str">
        <f>IF(AND(COUNTIFS($J$18:J2835,J2835)=1,AE2835=1),1,"")</f>
        <v/>
      </c>
      <c r="AG2835" s="186" t="str">
        <f>IF(C2835="","",IF(AND(COUNTIFS($J$18:J2835,J2835)=1,C2835&lt;&gt;""),1,""))</f>
        <v/>
      </c>
      <c r="AH2835" s="186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214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79" t="s">
        <v>170</v>
      </c>
      <c r="B2836" s="179"/>
      <c r="C2836" s="179" t="s">
        <v>170</v>
      </c>
      <c r="D2836" s="39" t="str">
        <f t="shared" si="692"/>
        <v/>
      </c>
      <c r="E2836" s="13" t="s">
        <v>170</v>
      </c>
      <c r="F2836" s="13" t="s">
        <v>170</v>
      </c>
      <c r="G2836" s="179" t="s">
        <v>170</v>
      </c>
      <c r="H2836" s="191"/>
      <c r="I2836" s="39" t="str">
        <f t="shared" si="693"/>
        <v>Cancel</v>
      </c>
      <c r="J2836" s="191" t="s">
        <v>2625</v>
      </c>
      <c r="K2836" s="191" t="s">
        <v>1634</v>
      </c>
      <c r="L2836" s="17" t="s">
        <v>78</v>
      </c>
      <c r="M2836" s="13" t="s">
        <v>46</v>
      </c>
      <c r="N2836" s="13">
        <v>1</v>
      </c>
      <c r="O2836" s="13"/>
      <c r="P2836" s="39" t="str">
        <f t="shared" si="694"/>
        <v>MAIN UNIT</v>
      </c>
      <c r="Q2836" s="13" t="s">
        <v>55</v>
      </c>
      <c r="R2836" s="13" t="s">
        <v>48</v>
      </c>
      <c r="S2836" s="13" t="s">
        <v>36</v>
      </c>
      <c r="T2836" s="13" t="s">
        <v>64</v>
      </c>
      <c r="U2836" s="13" t="s">
        <v>65</v>
      </c>
      <c r="V2836" s="13" t="s">
        <v>288</v>
      </c>
      <c r="W2836" s="13" t="s">
        <v>95</v>
      </c>
      <c r="X2836" s="192">
        <v>11998800</v>
      </c>
      <c r="Y2836" s="193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85">
        <f t="shared" si="696"/>
        <v>105973.40159999998</v>
      </c>
      <c r="AD2836" s="141">
        <v>0.12</v>
      </c>
      <c r="AE2836" s="186">
        <f t="shared" si="697"/>
        <v>1</v>
      </c>
      <c r="AF2836" s="186">
        <f>IF(AND(COUNTIFS($J$18:J2836,J2836)=1,AE2836=1),1,"")</f>
        <v>1</v>
      </c>
      <c r="AG2836" s="186">
        <f>IF(C2836="","",IF(AND(COUNTIFS($J$18:J2836,J2836)=1,C2836&lt;&gt;""),1,""))</f>
        <v>1</v>
      </c>
      <c r="AH2836" s="186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214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79" t="s">
        <v>170</v>
      </c>
      <c r="B2837" s="179"/>
      <c r="C2837" s="179" t="s">
        <v>170</v>
      </c>
      <c r="D2837" s="39" t="str">
        <f t="shared" si="692"/>
        <v/>
      </c>
      <c r="E2837" s="13" t="s">
        <v>170</v>
      </c>
      <c r="F2837" s="13" t="s">
        <v>170</v>
      </c>
      <c r="G2837" s="179" t="s">
        <v>170</v>
      </c>
      <c r="H2837" s="191"/>
      <c r="I2837" s="39" t="str">
        <f t="shared" si="693"/>
        <v>Cancel</v>
      </c>
      <c r="J2837" s="191" t="s">
        <v>2626</v>
      </c>
      <c r="K2837" s="191" t="s">
        <v>2627</v>
      </c>
      <c r="L2837" s="17" t="s">
        <v>78</v>
      </c>
      <c r="M2837" s="13" t="s">
        <v>46</v>
      </c>
      <c r="N2837" s="13">
        <v>1</v>
      </c>
      <c r="O2837" s="13"/>
      <c r="P2837" s="39" t="str">
        <f t="shared" si="694"/>
        <v>MAIN UNIT</v>
      </c>
      <c r="Q2837" s="13" t="s">
        <v>55</v>
      </c>
      <c r="R2837" s="13" t="s">
        <v>48</v>
      </c>
      <c r="S2837" s="13" t="s">
        <v>36</v>
      </c>
      <c r="T2837" s="13" t="s">
        <v>64</v>
      </c>
      <c r="U2837" s="13" t="s">
        <v>65</v>
      </c>
      <c r="V2837" s="13" t="s">
        <v>98</v>
      </c>
      <c r="W2837" s="13" t="s">
        <v>50</v>
      </c>
      <c r="X2837" s="192">
        <v>1067000</v>
      </c>
      <c r="Y2837" s="193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85">
        <f t="shared" si="696"/>
        <v>124074.1592920354</v>
      </c>
      <c r="AD2837" s="141">
        <v>0.12</v>
      </c>
      <c r="AE2837" s="186">
        <f t="shared" si="697"/>
        <v>1</v>
      </c>
      <c r="AF2837" s="186">
        <f>IF(AND(COUNTIFS($J$18:J2837,J2837)=1,AE2837=1),1,"")</f>
        <v>1</v>
      </c>
      <c r="AG2837" s="186">
        <f>IF(C2837="","",IF(AND(COUNTIFS($J$18:J2837,J2837)=1,C2837&lt;&gt;""),1,""))</f>
        <v>1</v>
      </c>
      <c r="AH2837" s="186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214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79" t="s">
        <v>170</v>
      </c>
      <c r="B2838" s="179"/>
      <c r="C2838" s="179" t="s">
        <v>170</v>
      </c>
      <c r="D2838" s="39" t="str">
        <f t="shared" si="692"/>
        <v/>
      </c>
      <c r="E2838" s="13" t="s">
        <v>170</v>
      </c>
      <c r="F2838" s="13" t="s">
        <v>170</v>
      </c>
      <c r="G2838" s="179" t="s">
        <v>170</v>
      </c>
      <c r="H2838" s="191"/>
      <c r="I2838" s="39" t="str">
        <f t="shared" si="693"/>
        <v>Cancel</v>
      </c>
      <c r="J2838" s="191" t="s">
        <v>2628</v>
      </c>
      <c r="K2838" s="191" t="s">
        <v>2629</v>
      </c>
      <c r="L2838" s="17" t="s">
        <v>78</v>
      </c>
      <c r="M2838" s="13" t="s">
        <v>46</v>
      </c>
      <c r="N2838" s="13">
        <v>1</v>
      </c>
      <c r="O2838" s="13"/>
      <c r="P2838" s="39" t="str">
        <f t="shared" si="694"/>
        <v>MAIN UNIT</v>
      </c>
      <c r="Q2838" s="13" t="s">
        <v>55</v>
      </c>
      <c r="R2838" s="13" t="s">
        <v>48</v>
      </c>
      <c r="S2838" s="13" t="s">
        <v>36</v>
      </c>
      <c r="T2838" s="13" t="s">
        <v>64</v>
      </c>
      <c r="U2838" s="13" t="s">
        <v>65</v>
      </c>
      <c r="V2838" s="13" t="s">
        <v>92</v>
      </c>
      <c r="W2838" s="13" t="s">
        <v>95</v>
      </c>
      <c r="X2838" s="192">
        <v>13360000</v>
      </c>
      <c r="Y2838" s="193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85">
        <f t="shared" si="696"/>
        <v>119117.76000000001</v>
      </c>
      <c r="AD2838" s="141">
        <v>0.12</v>
      </c>
      <c r="AE2838" s="186">
        <f t="shared" si="697"/>
        <v>1</v>
      </c>
      <c r="AF2838" s="186">
        <f>IF(AND(COUNTIFS($J$18:J2838,J2838)=1,AE2838=1),1,"")</f>
        <v>1</v>
      </c>
      <c r="AG2838" s="186">
        <f>IF(C2838="","",IF(AND(COUNTIFS($J$18:J2838,J2838)=1,C2838&lt;&gt;""),1,""))</f>
        <v>1</v>
      </c>
      <c r="AH2838" s="186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214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79" t="s">
        <v>170</v>
      </c>
      <c r="B2839" s="179"/>
      <c r="C2839" s="179" t="s">
        <v>170</v>
      </c>
      <c r="D2839" s="39" t="str">
        <f t="shared" si="692"/>
        <v/>
      </c>
      <c r="E2839" s="13" t="s">
        <v>170</v>
      </c>
      <c r="F2839" s="13" t="s">
        <v>170</v>
      </c>
      <c r="G2839" s="179" t="s">
        <v>170</v>
      </c>
      <c r="H2839" s="191"/>
      <c r="I2839" s="39" t="str">
        <f t="shared" si="693"/>
        <v>Cancel</v>
      </c>
      <c r="J2839" s="191" t="s">
        <v>2628</v>
      </c>
      <c r="K2839" s="191" t="s">
        <v>2629</v>
      </c>
      <c r="L2839" s="17" t="s">
        <v>54</v>
      </c>
      <c r="M2839" s="13" t="s">
        <v>46</v>
      </c>
      <c r="N2839" s="13">
        <v>1</v>
      </c>
      <c r="O2839" s="13"/>
      <c r="P2839" s="39" t="str">
        <f t="shared" si="694"/>
        <v>MAIN UNIT</v>
      </c>
      <c r="Q2839" s="13" t="s">
        <v>55</v>
      </c>
      <c r="R2839" s="13" t="s">
        <v>48</v>
      </c>
      <c r="S2839" s="13" t="s">
        <v>36</v>
      </c>
      <c r="T2839" s="13" t="s">
        <v>64</v>
      </c>
      <c r="U2839" s="13" t="s">
        <v>65</v>
      </c>
      <c r="V2839" s="13" t="s">
        <v>92</v>
      </c>
      <c r="W2839" s="13" t="s">
        <v>95</v>
      </c>
      <c r="X2839" s="192">
        <v>8500000</v>
      </c>
      <c r="Y2839" s="193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85">
        <f t="shared" si="696"/>
        <v>75786</v>
      </c>
      <c r="AD2839" s="141">
        <v>0.12</v>
      </c>
      <c r="AE2839" s="186">
        <f t="shared" si="697"/>
        <v>1</v>
      </c>
      <c r="AF2839" s="186" t="str">
        <f>IF(AND(COUNTIFS($J$18:J2839,J2839)=1,AE2839=1),1,"")</f>
        <v/>
      </c>
      <c r="AG2839" s="186" t="str">
        <f>IF(C2839="","",IF(AND(COUNTIFS($J$18:J2839,J2839)=1,C2839&lt;&gt;""),1,""))</f>
        <v/>
      </c>
      <c r="AH2839" s="186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214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79" t="s">
        <v>170</v>
      </c>
      <c r="B2840" s="179"/>
      <c r="C2840" s="179" t="s">
        <v>170</v>
      </c>
      <c r="D2840" s="39" t="str">
        <f t="shared" si="692"/>
        <v/>
      </c>
      <c r="E2840" s="13" t="s">
        <v>170</v>
      </c>
      <c r="F2840" s="13" t="s">
        <v>170</v>
      </c>
      <c r="G2840" s="179" t="s">
        <v>170</v>
      </c>
      <c r="H2840" s="191"/>
      <c r="I2840" s="39" t="str">
        <f t="shared" si="693"/>
        <v>Cancel</v>
      </c>
      <c r="J2840" s="191" t="s">
        <v>2630</v>
      </c>
      <c r="K2840" s="191" t="s">
        <v>1446</v>
      </c>
      <c r="L2840" s="17" t="s">
        <v>78</v>
      </c>
      <c r="M2840" s="13" t="s">
        <v>46</v>
      </c>
      <c r="N2840" s="13">
        <v>1</v>
      </c>
      <c r="O2840" s="13"/>
      <c r="P2840" s="39" t="str">
        <f t="shared" si="694"/>
        <v>MAIN UNIT</v>
      </c>
      <c r="Q2840" s="13" t="s">
        <v>47</v>
      </c>
      <c r="R2840" s="13" t="s">
        <v>48</v>
      </c>
      <c r="S2840" s="13" t="s">
        <v>36</v>
      </c>
      <c r="T2840" s="13" t="s">
        <v>64</v>
      </c>
      <c r="U2840" s="13" t="s">
        <v>65</v>
      </c>
      <c r="V2840" s="13" t="s">
        <v>288</v>
      </c>
      <c r="W2840" s="13" t="s">
        <v>95</v>
      </c>
      <c r="X2840" s="192">
        <v>14356000</v>
      </c>
      <c r="Y2840" s="193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85">
        <f t="shared" si="696"/>
        <v>126447.64800000002</v>
      </c>
      <c r="AD2840" s="141">
        <v>0.12</v>
      </c>
      <c r="AE2840" s="186">
        <f t="shared" si="697"/>
        <v>0</v>
      </c>
      <c r="AF2840" s="186" t="str">
        <f>IF(AND(COUNTIFS($J$18:J2840,J2840)=1,AE2840=1),1,"")</f>
        <v/>
      </c>
      <c r="AG2840" s="186">
        <f>IF(C2840="","",IF(AND(COUNTIFS($J$18:J2840,J2840)=1,C2840&lt;&gt;""),1,""))</f>
        <v>1</v>
      </c>
      <c r="AH2840" s="186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214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79" t="s">
        <v>170</v>
      </c>
      <c r="B2841" s="179"/>
      <c r="C2841" s="179" t="s">
        <v>170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170</v>
      </c>
      <c r="F2841" s="13" t="s">
        <v>170</v>
      </c>
      <c r="G2841" s="179" t="s">
        <v>170</v>
      </c>
      <c r="H2841" s="191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1" t="s">
        <v>2631</v>
      </c>
      <c r="K2841" s="191" t="s">
        <v>2632</v>
      </c>
      <c r="L2841" s="17" t="s">
        <v>271</v>
      </c>
      <c r="M2841" s="13" t="s">
        <v>46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936</v>
      </c>
      <c r="R2841" s="13" t="s">
        <v>48</v>
      </c>
      <c r="S2841" s="13" t="s">
        <v>36</v>
      </c>
      <c r="T2841" s="13" t="s">
        <v>64</v>
      </c>
      <c r="U2841" s="13" t="s">
        <v>65</v>
      </c>
      <c r="V2841" s="13" t="s">
        <v>121</v>
      </c>
      <c r="W2841" s="13" t="s">
        <v>50</v>
      </c>
      <c r="X2841" s="192">
        <v>1500000</v>
      </c>
      <c r="Y2841" s="193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85">
        <f t="shared" ref="AC2841:AC2904" si="711">IF(R2841&lt;&gt;"",AB2841*AD2841,"")</f>
        <v>173469.02654867258</v>
      </c>
      <c r="AD2841" s="141">
        <v>0.12</v>
      </c>
      <c r="AE2841" s="186">
        <f t="shared" ref="AE2841:AE2904" si="712">IF(Q2841="","",IF(Q2841="Yes",1,0))</f>
        <v>1</v>
      </c>
      <c r="AF2841" s="186">
        <f>IF(AND(COUNTIFS($J$18:J2841,J2841)=1,AE2841=1),1,"")</f>
        <v>1</v>
      </c>
      <c r="AG2841" s="186">
        <f>IF(C2841="","",IF(AND(COUNTIFS($J$18:J2841,J2841)=1,C2841&lt;&gt;""),1,""))</f>
        <v>1</v>
      </c>
      <c r="AH2841" s="186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214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79" t="s">
        <v>170</v>
      </c>
      <c r="B2842" s="179"/>
      <c r="C2842" s="179" t="s">
        <v>170</v>
      </c>
      <c r="D2842" s="39" t="str">
        <f t="shared" si="707"/>
        <v/>
      </c>
      <c r="E2842" s="13" t="s">
        <v>170</v>
      </c>
      <c r="F2842" s="13" t="s">
        <v>170</v>
      </c>
      <c r="G2842" s="179" t="s">
        <v>170</v>
      </c>
      <c r="H2842" s="191"/>
      <c r="I2842" s="39" t="str">
        <f t="shared" si="708"/>
        <v>Cancel</v>
      </c>
      <c r="J2842" s="191" t="s">
        <v>2631</v>
      </c>
      <c r="K2842" s="191" t="s">
        <v>2632</v>
      </c>
      <c r="L2842" s="17" t="s">
        <v>271</v>
      </c>
      <c r="M2842" s="13" t="s">
        <v>46</v>
      </c>
      <c r="N2842" s="13">
        <v>1</v>
      </c>
      <c r="O2842" s="13"/>
      <c r="P2842" s="39" t="str">
        <f t="shared" si="709"/>
        <v>MAIN UNIT</v>
      </c>
      <c r="Q2842" s="13" t="s">
        <v>936</v>
      </c>
      <c r="R2842" s="13" t="s">
        <v>48</v>
      </c>
      <c r="S2842" s="13" t="s">
        <v>36</v>
      </c>
      <c r="T2842" s="13" t="s">
        <v>64</v>
      </c>
      <c r="U2842" s="13" t="s">
        <v>65</v>
      </c>
      <c r="V2842" s="13" t="s">
        <v>121</v>
      </c>
      <c r="W2842" s="13" t="s">
        <v>50</v>
      </c>
      <c r="X2842" s="192">
        <v>1500000</v>
      </c>
      <c r="Y2842" s="193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85">
        <f t="shared" si="711"/>
        <v>173469.02654867258</v>
      </c>
      <c r="AD2842" s="141">
        <v>0.12</v>
      </c>
      <c r="AE2842" s="186">
        <f t="shared" si="712"/>
        <v>1</v>
      </c>
      <c r="AF2842" s="186" t="str">
        <f>IF(AND(COUNTIFS($J$18:J2842,J2842)=1,AE2842=1),1,"")</f>
        <v/>
      </c>
      <c r="AG2842" s="186" t="str">
        <f>IF(C2842="","",IF(AND(COUNTIFS($J$18:J2842,J2842)=1,C2842&lt;&gt;""),1,""))</f>
        <v/>
      </c>
      <c r="AH2842" s="186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214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79" t="s">
        <v>170</v>
      </c>
      <c r="B2843" s="179"/>
      <c r="C2843" s="179" t="s">
        <v>170</v>
      </c>
      <c r="D2843" s="39" t="str">
        <f t="shared" si="707"/>
        <v/>
      </c>
      <c r="E2843" s="13" t="s">
        <v>170</v>
      </c>
      <c r="F2843" s="13" t="s">
        <v>170</v>
      </c>
      <c r="G2843" s="179" t="s">
        <v>170</v>
      </c>
      <c r="H2843" s="191"/>
      <c r="I2843" s="39" t="str">
        <f t="shared" si="708"/>
        <v>Cancel</v>
      </c>
      <c r="J2843" s="191" t="s">
        <v>2633</v>
      </c>
      <c r="K2843" s="191" t="s">
        <v>3334</v>
      </c>
      <c r="L2843" s="17" t="s">
        <v>78</v>
      </c>
      <c r="M2843" s="13" t="s">
        <v>46</v>
      </c>
      <c r="N2843" s="13">
        <v>1</v>
      </c>
      <c r="O2843" s="13"/>
      <c r="P2843" s="39" t="str">
        <f t="shared" si="709"/>
        <v>MAIN UNIT</v>
      </c>
      <c r="Q2843" s="13" t="s">
        <v>47</v>
      </c>
      <c r="R2843" s="13" t="s">
        <v>48</v>
      </c>
      <c r="S2843" s="13" t="s">
        <v>36</v>
      </c>
      <c r="T2843" s="13" t="s">
        <v>64</v>
      </c>
      <c r="U2843" s="13" t="s">
        <v>65</v>
      </c>
      <c r="V2843" s="13" t="s">
        <v>1053</v>
      </c>
      <c r="W2843" s="13" t="s">
        <v>95</v>
      </c>
      <c r="X2843" s="192">
        <v>14000000</v>
      </c>
      <c r="Y2843" s="193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85">
        <f t="shared" si="711"/>
        <v>127176</v>
      </c>
      <c r="AD2843" s="141">
        <v>0.12</v>
      </c>
      <c r="AE2843" s="186">
        <f t="shared" si="712"/>
        <v>0</v>
      </c>
      <c r="AF2843" s="186" t="str">
        <f>IF(AND(COUNTIFS($J$18:J2843,J2843)=1,AE2843=1),1,"")</f>
        <v/>
      </c>
      <c r="AG2843" s="186">
        <f>IF(C2843="","",IF(AND(COUNTIFS($J$18:J2843,J2843)=1,C2843&lt;&gt;""),1,""))</f>
        <v>1</v>
      </c>
      <c r="AH2843" s="186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214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79" t="s">
        <v>170</v>
      </c>
      <c r="B2844" s="179"/>
      <c r="C2844" s="179" t="s">
        <v>170</v>
      </c>
      <c r="D2844" s="39" t="str">
        <f t="shared" si="707"/>
        <v/>
      </c>
      <c r="E2844" s="13" t="s">
        <v>170</v>
      </c>
      <c r="F2844" s="13" t="s">
        <v>170</v>
      </c>
      <c r="G2844" s="179" t="s">
        <v>170</v>
      </c>
      <c r="H2844" s="191"/>
      <c r="I2844" s="39" t="str">
        <f t="shared" si="708"/>
        <v>Cancel</v>
      </c>
      <c r="J2844" s="191" t="s">
        <v>2633</v>
      </c>
      <c r="K2844" s="191" t="s">
        <v>3334</v>
      </c>
      <c r="L2844" s="17" t="s">
        <v>78</v>
      </c>
      <c r="M2844" s="13" t="s">
        <v>46</v>
      </c>
      <c r="N2844" s="13">
        <v>1</v>
      </c>
      <c r="O2844" s="13"/>
      <c r="P2844" s="39" t="str">
        <f t="shared" si="709"/>
        <v>MAIN UNIT</v>
      </c>
      <c r="Q2844" s="13" t="s">
        <v>47</v>
      </c>
      <c r="R2844" s="13" t="s">
        <v>48</v>
      </c>
      <c r="S2844" s="13" t="s">
        <v>36</v>
      </c>
      <c r="T2844" s="13" t="s">
        <v>64</v>
      </c>
      <c r="U2844" s="13" t="s">
        <v>65</v>
      </c>
      <c r="V2844" s="13" t="s">
        <v>1053</v>
      </c>
      <c r="W2844" s="13" t="s">
        <v>95</v>
      </c>
      <c r="X2844" s="192">
        <v>14000000</v>
      </c>
      <c r="Y2844" s="193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85">
        <f t="shared" si="711"/>
        <v>127176</v>
      </c>
      <c r="AD2844" s="141">
        <v>0.12</v>
      </c>
      <c r="AE2844" s="186">
        <f t="shared" si="712"/>
        <v>0</v>
      </c>
      <c r="AF2844" s="186" t="str">
        <f>IF(AND(COUNTIFS($J$18:J2844,J2844)=1,AE2844=1),1,"")</f>
        <v/>
      </c>
      <c r="AG2844" s="186" t="str">
        <f>IF(C2844="","",IF(AND(COUNTIFS($J$18:J2844,J2844)=1,C2844&lt;&gt;""),1,""))</f>
        <v/>
      </c>
      <c r="AH2844" s="186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214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79" t="s">
        <v>170</v>
      </c>
      <c r="B2845" s="179"/>
      <c r="C2845" s="179" t="s">
        <v>170</v>
      </c>
      <c r="D2845" s="39" t="str">
        <f t="shared" si="707"/>
        <v/>
      </c>
      <c r="E2845" s="13" t="s">
        <v>170</v>
      </c>
      <c r="F2845" s="13" t="s">
        <v>170</v>
      </c>
      <c r="G2845" s="179" t="s">
        <v>170</v>
      </c>
      <c r="H2845" s="191"/>
      <c r="I2845" s="39" t="str">
        <f t="shared" si="708"/>
        <v>Cancel</v>
      </c>
      <c r="J2845" s="191" t="s">
        <v>2633</v>
      </c>
      <c r="K2845" s="191" t="s">
        <v>3334</v>
      </c>
      <c r="L2845" s="17" t="s">
        <v>78</v>
      </c>
      <c r="M2845" s="13" t="s">
        <v>46</v>
      </c>
      <c r="N2845" s="13">
        <v>1</v>
      </c>
      <c r="O2845" s="13"/>
      <c r="P2845" s="39" t="str">
        <f t="shared" si="709"/>
        <v>MAIN UNIT</v>
      </c>
      <c r="Q2845" s="13" t="s">
        <v>47</v>
      </c>
      <c r="R2845" s="13" t="s">
        <v>48</v>
      </c>
      <c r="S2845" s="13" t="s">
        <v>36</v>
      </c>
      <c r="T2845" s="13" t="s">
        <v>64</v>
      </c>
      <c r="U2845" s="13" t="s">
        <v>65</v>
      </c>
      <c r="V2845" s="13" t="s">
        <v>1053</v>
      </c>
      <c r="W2845" s="13" t="s">
        <v>95</v>
      </c>
      <c r="X2845" s="192">
        <v>14000000</v>
      </c>
      <c r="Y2845" s="193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85">
        <f t="shared" si="711"/>
        <v>127176</v>
      </c>
      <c r="AD2845" s="141">
        <v>0.12</v>
      </c>
      <c r="AE2845" s="186">
        <f t="shared" si="712"/>
        <v>0</v>
      </c>
      <c r="AF2845" s="186" t="str">
        <f>IF(AND(COUNTIFS($J$18:J2845,J2845)=1,AE2845=1),1,"")</f>
        <v/>
      </c>
      <c r="AG2845" s="186" t="str">
        <f>IF(C2845="","",IF(AND(COUNTIFS($J$18:J2845,J2845)=1,C2845&lt;&gt;""),1,""))</f>
        <v/>
      </c>
      <c r="AH2845" s="186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214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79" t="s">
        <v>170</v>
      </c>
      <c r="B2846" s="179"/>
      <c r="C2846" s="179" t="s">
        <v>170</v>
      </c>
      <c r="D2846" s="39" t="str">
        <f t="shared" si="707"/>
        <v/>
      </c>
      <c r="E2846" s="13" t="s">
        <v>170</v>
      </c>
      <c r="F2846" s="13" t="s">
        <v>170</v>
      </c>
      <c r="G2846" s="179" t="s">
        <v>170</v>
      </c>
      <c r="H2846" s="191"/>
      <c r="I2846" s="39" t="str">
        <f t="shared" si="708"/>
        <v>Cancel</v>
      </c>
      <c r="J2846" s="191" t="s">
        <v>2633</v>
      </c>
      <c r="K2846" s="191" t="s">
        <v>3334</v>
      </c>
      <c r="L2846" s="17" t="s">
        <v>78</v>
      </c>
      <c r="M2846" s="13" t="s">
        <v>46</v>
      </c>
      <c r="N2846" s="13">
        <v>1</v>
      </c>
      <c r="O2846" s="13"/>
      <c r="P2846" s="39" t="str">
        <f t="shared" si="709"/>
        <v>MAIN UNIT</v>
      </c>
      <c r="Q2846" s="13" t="s">
        <v>47</v>
      </c>
      <c r="R2846" s="13" t="s">
        <v>48</v>
      </c>
      <c r="S2846" s="13" t="s">
        <v>36</v>
      </c>
      <c r="T2846" s="13" t="s">
        <v>64</v>
      </c>
      <c r="U2846" s="13" t="s">
        <v>65</v>
      </c>
      <c r="V2846" s="13" t="s">
        <v>1053</v>
      </c>
      <c r="W2846" s="13" t="s">
        <v>95</v>
      </c>
      <c r="X2846" s="192">
        <v>14000000</v>
      </c>
      <c r="Y2846" s="193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85">
        <f t="shared" si="711"/>
        <v>127176</v>
      </c>
      <c r="AD2846" s="141">
        <v>0.12</v>
      </c>
      <c r="AE2846" s="186">
        <f t="shared" si="712"/>
        <v>0</v>
      </c>
      <c r="AF2846" s="186" t="str">
        <f>IF(AND(COUNTIFS($J$18:J2846,J2846)=1,AE2846=1),1,"")</f>
        <v/>
      </c>
      <c r="AG2846" s="186" t="str">
        <f>IF(C2846="","",IF(AND(COUNTIFS($J$18:J2846,J2846)=1,C2846&lt;&gt;""),1,""))</f>
        <v/>
      </c>
      <c r="AH2846" s="186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214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79" t="s">
        <v>170</v>
      </c>
      <c r="B2847" s="179"/>
      <c r="C2847" s="179" t="s">
        <v>170</v>
      </c>
      <c r="D2847" s="39" t="str">
        <f t="shared" si="707"/>
        <v/>
      </c>
      <c r="E2847" s="13" t="s">
        <v>170</v>
      </c>
      <c r="F2847" s="13" t="s">
        <v>170</v>
      </c>
      <c r="G2847" s="179" t="s">
        <v>170</v>
      </c>
      <c r="H2847" s="191"/>
      <c r="I2847" s="39" t="str">
        <f t="shared" si="708"/>
        <v>Cancel</v>
      </c>
      <c r="J2847" s="191" t="s">
        <v>2633</v>
      </c>
      <c r="K2847" s="191" t="s">
        <v>3334</v>
      </c>
      <c r="L2847" s="17" t="s">
        <v>271</v>
      </c>
      <c r="M2847" s="13" t="s">
        <v>46</v>
      </c>
      <c r="N2847" s="13">
        <v>1</v>
      </c>
      <c r="O2847" s="13"/>
      <c r="P2847" s="39" t="str">
        <f t="shared" si="709"/>
        <v>MAIN UNIT</v>
      </c>
      <c r="Q2847" s="13" t="s">
        <v>47</v>
      </c>
      <c r="R2847" s="13" t="s">
        <v>48</v>
      </c>
      <c r="S2847" s="13" t="s">
        <v>36</v>
      </c>
      <c r="T2847" s="13" t="s">
        <v>64</v>
      </c>
      <c r="U2847" s="13" t="s">
        <v>65</v>
      </c>
      <c r="V2847" s="13" t="s">
        <v>1053</v>
      </c>
      <c r="W2847" s="13" t="s">
        <v>95</v>
      </c>
      <c r="X2847" s="192">
        <v>24000000</v>
      </c>
      <c r="Y2847" s="193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85">
        <f t="shared" si="711"/>
        <v>218016</v>
      </c>
      <c r="AD2847" s="141">
        <v>0.12</v>
      </c>
      <c r="AE2847" s="186">
        <f t="shared" si="712"/>
        <v>0</v>
      </c>
      <c r="AF2847" s="186" t="str">
        <f>IF(AND(COUNTIFS($J$18:J2847,J2847)=1,AE2847=1),1,"")</f>
        <v/>
      </c>
      <c r="AG2847" s="186" t="str">
        <f>IF(C2847="","",IF(AND(COUNTIFS($J$18:J2847,J2847)=1,C2847&lt;&gt;""),1,""))</f>
        <v/>
      </c>
      <c r="AH2847" s="186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214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79" t="s">
        <v>170</v>
      </c>
      <c r="B2848" s="179"/>
      <c r="C2848" s="179" t="s">
        <v>170</v>
      </c>
      <c r="D2848" s="39" t="str">
        <f t="shared" si="707"/>
        <v/>
      </c>
      <c r="E2848" s="13" t="s">
        <v>170</v>
      </c>
      <c r="F2848" s="13" t="s">
        <v>170</v>
      </c>
      <c r="G2848" s="179" t="s">
        <v>170</v>
      </c>
      <c r="H2848" s="191"/>
      <c r="I2848" s="39" t="str">
        <f t="shared" si="708"/>
        <v>Cancel</v>
      </c>
      <c r="J2848" s="191" t="s">
        <v>2634</v>
      </c>
      <c r="K2848" s="191" t="s">
        <v>1244</v>
      </c>
      <c r="L2848" s="17" t="s">
        <v>54</v>
      </c>
      <c r="M2848" s="13" t="s">
        <v>46</v>
      </c>
      <c r="N2848" s="13">
        <v>1</v>
      </c>
      <c r="O2848" s="13"/>
      <c r="P2848" s="39" t="str">
        <f t="shared" si="709"/>
        <v>MAIN UNIT</v>
      </c>
      <c r="Q2848" s="13" t="s">
        <v>47</v>
      </c>
      <c r="R2848" s="13" t="s">
        <v>48</v>
      </c>
      <c r="S2848" s="13" t="s">
        <v>36</v>
      </c>
      <c r="T2848" s="13" t="s">
        <v>64</v>
      </c>
      <c r="U2848" s="13" t="s">
        <v>65</v>
      </c>
      <c r="V2848" s="13" t="s">
        <v>1038</v>
      </c>
      <c r="W2848" s="13" t="s">
        <v>1017</v>
      </c>
      <c r="X2848" s="192">
        <v>8758000</v>
      </c>
      <c r="Y2848" s="193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85">
        <f t="shared" si="711"/>
        <v>79557.671999999991</v>
      </c>
      <c r="AD2848" s="141">
        <v>0.12</v>
      </c>
      <c r="AE2848" s="186">
        <f t="shared" si="712"/>
        <v>0</v>
      </c>
      <c r="AF2848" s="186" t="str">
        <f>IF(AND(COUNTIFS($J$18:J2848,J2848)=1,AE2848=1),1,"")</f>
        <v/>
      </c>
      <c r="AG2848" s="186">
        <f>IF(C2848="","",IF(AND(COUNTIFS($J$18:J2848,J2848)=1,C2848&lt;&gt;""),1,""))</f>
        <v>1</v>
      </c>
      <c r="AH2848" s="186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214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79" t="s">
        <v>170</v>
      </c>
      <c r="B2849" s="179"/>
      <c r="C2849" s="179" t="s">
        <v>170</v>
      </c>
      <c r="D2849" s="39" t="str">
        <f t="shared" si="707"/>
        <v/>
      </c>
      <c r="E2849" s="13" t="s">
        <v>170</v>
      </c>
      <c r="F2849" s="13" t="s">
        <v>170</v>
      </c>
      <c r="G2849" s="179" t="s">
        <v>170</v>
      </c>
      <c r="H2849" s="191"/>
      <c r="I2849" s="39" t="str">
        <f t="shared" si="708"/>
        <v>Cancel</v>
      </c>
      <c r="J2849" s="191" t="s">
        <v>2635</v>
      </c>
      <c r="K2849" s="191" t="s">
        <v>1296</v>
      </c>
      <c r="L2849" s="17" t="s">
        <v>78</v>
      </c>
      <c r="M2849" s="13" t="s">
        <v>46</v>
      </c>
      <c r="N2849" s="13">
        <v>1</v>
      </c>
      <c r="O2849" s="13"/>
      <c r="P2849" s="39" t="str">
        <f t="shared" si="709"/>
        <v>MAIN UNIT</v>
      </c>
      <c r="Q2849" s="13" t="s">
        <v>47</v>
      </c>
      <c r="R2849" s="13" t="s">
        <v>48</v>
      </c>
      <c r="S2849" s="13" t="s">
        <v>36</v>
      </c>
      <c r="T2849" s="13" t="s">
        <v>64</v>
      </c>
      <c r="U2849" s="13" t="s">
        <v>65</v>
      </c>
      <c r="V2849" s="13" t="s">
        <v>1038</v>
      </c>
      <c r="W2849" s="13" t="s">
        <v>1017</v>
      </c>
      <c r="X2849" s="192">
        <v>12725000</v>
      </c>
      <c r="Y2849" s="193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85">
        <f t="shared" si="711"/>
        <v>112081.8</v>
      </c>
      <c r="AD2849" s="141">
        <v>0.12</v>
      </c>
      <c r="AE2849" s="186">
        <f t="shared" si="712"/>
        <v>0</v>
      </c>
      <c r="AF2849" s="186" t="str">
        <f>IF(AND(COUNTIFS($J$18:J2849,J2849)=1,AE2849=1),1,"")</f>
        <v/>
      </c>
      <c r="AG2849" s="186">
        <f>IF(C2849="","",IF(AND(COUNTIFS($J$18:J2849,J2849)=1,C2849&lt;&gt;""),1,""))</f>
        <v>1</v>
      </c>
      <c r="AH2849" s="186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214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79" t="s">
        <v>170</v>
      </c>
      <c r="B2850" s="179"/>
      <c r="C2850" s="179" t="s">
        <v>170</v>
      </c>
      <c r="D2850" s="39" t="str">
        <f t="shared" si="707"/>
        <v/>
      </c>
      <c r="E2850" s="13" t="s">
        <v>170</v>
      </c>
      <c r="F2850" s="13" t="s">
        <v>170</v>
      </c>
      <c r="G2850" s="179" t="s">
        <v>170</v>
      </c>
      <c r="H2850" s="191"/>
      <c r="I2850" s="39" t="str">
        <f t="shared" si="708"/>
        <v>Cancel</v>
      </c>
      <c r="J2850" s="191" t="s">
        <v>2636</v>
      </c>
      <c r="K2850" s="191" t="s">
        <v>2637</v>
      </c>
      <c r="L2850" s="17" t="s">
        <v>54</v>
      </c>
      <c r="M2850" s="13" t="s">
        <v>46</v>
      </c>
      <c r="N2850" s="13">
        <v>1</v>
      </c>
      <c r="O2850" s="13"/>
      <c r="P2850" s="39" t="str">
        <f t="shared" si="709"/>
        <v>MAIN UNIT</v>
      </c>
      <c r="Q2850" s="13" t="s">
        <v>47</v>
      </c>
      <c r="R2850" s="13" t="s">
        <v>48</v>
      </c>
      <c r="S2850" s="13" t="s">
        <v>36</v>
      </c>
      <c r="T2850" s="13" t="s">
        <v>64</v>
      </c>
      <c r="U2850" s="13" t="s">
        <v>65</v>
      </c>
      <c r="V2850" s="13" t="s">
        <v>108</v>
      </c>
      <c r="W2850" s="13" t="s">
        <v>95</v>
      </c>
      <c r="X2850" s="192">
        <v>9225000</v>
      </c>
      <c r="Y2850" s="193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85">
        <f t="shared" si="711"/>
        <v>82914.3</v>
      </c>
      <c r="AD2850" s="141">
        <v>0.12</v>
      </c>
      <c r="AE2850" s="186">
        <f t="shared" si="712"/>
        <v>0</v>
      </c>
      <c r="AF2850" s="186" t="str">
        <f>IF(AND(COUNTIFS($J$18:J2850,J2850)=1,AE2850=1),1,"")</f>
        <v/>
      </c>
      <c r="AG2850" s="186">
        <f>IF(C2850="","",IF(AND(COUNTIFS($J$18:J2850,J2850)=1,C2850&lt;&gt;""),1,""))</f>
        <v>1</v>
      </c>
      <c r="AH2850" s="186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214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79" t="s">
        <v>170</v>
      </c>
      <c r="B2851" s="179"/>
      <c r="C2851" s="179" t="s">
        <v>170</v>
      </c>
      <c r="D2851" s="39" t="str">
        <f t="shared" si="707"/>
        <v/>
      </c>
      <c r="E2851" s="13" t="s">
        <v>170</v>
      </c>
      <c r="F2851" s="13" t="s">
        <v>170</v>
      </c>
      <c r="G2851" s="179" t="s">
        <v>170</v>
      </c>
      <c r="H2851" s="191"/>
      <c r="I2851" s="39" t="str">
        <f t="shared" si="708"/>
        <v>Cancel</v>
      </c>
      <c r="J2851" s="191" t="s">
        <v>2636</v>
      </c>
      <c r="K2851" s="191" t="s">
        <v>2637</v>
      </c>
      <c r="L2851" s="17" t="s">
        <v>54</v>
      </c>
      <c r="M2851" s="13" t="s">
        <v>46</v>
      </c>
      <c r="N2851" s="13">
        <v>1</v>
      </c>
      <c r="O2851" s="13"/>
      <c r="P2851" s="39" t="str">
        <f t="shared" si="709"/>
        <v>MAIN UNIT</v>
      </c>
      <c r="Q2851" s="13" t="s">
        <v>47</v>
      </c>
      <c r="R2851" s="13" t="s">
        <v>48</v>
      </c>
      <c r="S2851" s="13" t="s">
        <v>36</v>
      </c>
      <c r="T2851" s="13" t="s">
        <v>64</v>
      </c>
      <c r="U2851" s="13" t="s">
        <v>65</v>
      </c>
      <c r="V2851" s="13" t="s">
        <v>108</v>
      </c>
      <c r="W2851" s="13" t="s">
        <v>95</v>
      </c>
      <c r="X2851" s="192">
        <v>9225000</v>
      </c>
      <c r="Y2851" s="193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85">
        <f t="shared" si="711"/>
        <v>82914.3</v>
      </c>
      <c r="AD2851" s="141">
        <v>0.12</v>
      </c>
      <c r="AE2851" s="186">
        <f t="shared" si="712"/>
        <v>0</v>
      </c>
      <c r="AF2851" s="186" t="str">
        <f>IF(AND(COUNTIFS($J$18:J2851,J2851)=1,AE2851=1),1,"")</f>
        <v/>
      </c>
      <c r="AG2851" s="186" t="str">
        <f>IF(C2851="","",IF(AND(COUNTIFS($J$18:J2851,J2851)=1,C2851&lt;&gt;""),1,""))</f>
        <v/>
      </c>
      <c r="AH2851" s="186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214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79" t="s">
        <v>170</v>
      </c>
      <c r="B2852" s="179"/>
      <c r="C2852" s="179" t="s">
        <v>170</v>
      </c>
      <c r="D2852" s="39" t="str">
        <f t="shared" si="707"/>
        <v/>
      </c>
      <c r="E2852" s="13" t="s">
        <v>170</v>
      </c>
      <c r="F2852" s="13" t="s">
        <v>170</v>
      </c>
      <c r="G2852" s="179" t="s">
        <v>170</v>
      </c>
      <c r="H2852" s="191"/>
      <c r="I2852" s="39" t="str">
        <f t="shared" si="708"/>
        <v>Cancel</v>
      </c>
      <c r="J2852" s="191" t="s">
        <v>2638</v>
      </c>
      <c r="K2852" s="191" t="s">
        <v>2639</v>
      </c>
      <c r="L2852" s="17" t="s">
        <v>54</v>
      </c>
      <c r="M2852" s="13" t="s">
        <v>46</v>
      </c>
      <c r="N2852" s="13">
        <v>1</v>
      </c>
      <c r="O2852" s="13"/>
      <c r="P2852" s="39" t="str">
        <f t="shared" si="709"/>
        <v>MAIN UNIT</v>
      </c>
      <c r="Q2852" s="13" t="s">
        <v>55</v>
      </c>
      <c r="R2852" s="13" t="s">
        <v>48</v>
      </c>
      <c r="S2852" s="13" t="s">
        <v>36</v>
      </c>
      <c r="T2852" s="13" t="s">
        <v>64</v>
      </c>
      <c r="U2852" s="13" t="s">
        <v>65</v>
      </c>
      <c r="V2852" s="13" t="s">
        <v>1100</v>
      </c>
      <c r="W2852" s="13" t="s">
        <v>95</v>
      </c>
      <c r="X2852" s="192">
        <v>9500000</v>
      </c>
      <c r="Y2852" s="193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85">
        <f t="shared" si="711"/>
        <v>85386</v>
      </c>
      <c r="AD2852" s="141">
        <v>0.12</v>
      </c>
      <c r="AE2852" s="186">
        <f t="shared" si="712"/>
        <v>1</v>
      </c>
      <c r="AF2852" s="186">
        <f>IF(AND(COUNTIFS($J$18:J2852,J2852)=1,AE2852=1),1,"")</f>
        <v>1</v>
      </c>
      <c r="AG2852" s="186">
        <f>IF(C2852="","",IF(AND(COUNTIFS($J$18:J2852,J2852)=1,C2852&lt;&gt;""),1,""))</f>
        <v>1</v>
      </c>
      <c r="AH2852" s="186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214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79" t="s">
        <v>170</v>
      </c>
      <c r="B2853" s="179"/>
      <c r="C2853" s="179" t="s">
        <v>170</v>
      </c>
      <c r="D2853" s="39" t="str">
        <f t="shared" si="707"/>
        <v/>
      </c>
      <c r="E2853" s="13" t="s">
        <v>170</v>
      </c>
      <c r="F2853" s="13" t="s">
        <v>170</v>
      </c>
      <c r="G2853" s="179" t="s">
        <v>170</v>
      </c>
      <c r="H2853" s="191"/>
      <c r="I2853" s="39" t="str">
        <f t="shared" si="708"/>
        <v>Cancel</v>
      </c>
      <c r="J2853" s="191" t="s">
        <v>2640</v>
      </c>
      <c r="K2853" s="191" t="s">
        <v>2641</v>
      </c>
      <c r="L2853" s="17" t="s">
        <v>78</v>
      </c>
      <c r="M2853" s="13" t="s">
        <v>46</v>
      </c>
      <c r="N2853" s="13">
        <v>1</v>
      </c>
      <c r="O2853" s="13"/>
      <c r="P2853" s="39" t="str">
        <f t="shared" si="709"/>
        <v>MAIN UNIT</v>
      </c>
      <c r="Q2853" s="13" t="s">
        <v>55</v>
      </c>
      <c r="R2853" s="13" t="s">
        <v>48</v>
      </c>
      <c r="S2853" s="13" t="s">
        <v>38</v>
      </c>
      <c r="T2853" s="13" t="s">
        <v>2516</v>
      </c>
      <c r="U2853" s="13" t="s">
        <v>136</v>
      </c>
      <c r="V2853" s="13" t="s">
        <v>520</v>
      </c>
      <c r="W2853" s="13" t="s">
        <v>50</v>
      </c>
      <c r="X2853" s="192">
        <v>1000000</v>
      </c>
      <c r="Y2853" s="193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85">
        <f t="shared" si="711"/>
        <v>120000</v>
      </c>
      <c r="AD2853" s="141">
        <v>0.12</v>
      </c>
      <c r="AE2853" s="186">
        <f t="shared" si="712"/>
        <v>1</v>
      </c>
      <c r="AF2853" s="186">
        <f>IF(AND(COUNTIFS($J$18:J2853,J2853)=1,AE2853=1),1,"")</f>
        <v>1</v>
      </c>
      <c r="AG2853" s="186">
        <f>IF(C2853="","",IF(AND(COUNTIFS($J$18:J2853,J2853)=1,C2853&lt;&gt;""),1,""))</f>
        <v>1</v>
      </c>
      <c r="AH2853" s="186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214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79" t="s">
        <v>170</v>
      </c>
      <c r="B2854" s="179"/>
      <c r="C2854" s="179" t="s">
        <v>170</v>
      </c>
      <c r="D2854" s="39" t="str">
        <f t="shared" si="707"/>
        <v/>
      </c>
      <c r="E2854" s="13" t="s">
        <v>170</v>
      </c>
      <c r="F2854" s="13" t="s">
        <v>170</v>
      </c>
      <c r="G2854" s="179" t="s">
        <v>170</v>
      </c>
      <c r="H2854" s="191"/>
      <c r="I2854" s="39" t="str">
        <f t="shared" si="708"/>
        <v>Cancel</v>
      </c>
      <c r="J2854" s="191" t="s">
        <v>2640</v>
      </c>
      <c r="K2854" s="191" t="s">
        <v>2641</v>
      </c>
      <c r="L2854" s="17" t="s">
        <v>54</v>
      </c>
      <c r="M2854" s="13" t="s">
        <v>46</v>
      </c>
      <c r="N2854" s="13">
        <v>1</v>
      </c>
      <c r="O2854" s="13"/>
      <c r="P2854" s="39" t="str">
        <f t="shared" si="709"/>
        <v>MAIN UNIT</v>
      </c>
      <c r="Q2854" s="13" t="s">
        <v>55</v>
      </c>
      <c r="R2854" s="13" t="s">
        <v>48</v>
      </c>
      <c r="S2854" s="13" t="s">
        <v>38</v>
      </c>
      <c r="T2854" s="13" t="s">
        <v>2516</v>
      </c>
      <c r="U2854" s="13" t="s">
        <v>136</v>
      </c>
      <c r="V2854" s="13" t="s">
        <v>520</v>
      </c>
      <c r="W2854" s="13" t="s">
        <v>50</v>
      </c>
      <c r="X2854" s="192">
        <v>550000</v>
      </c>
      <c r="Y2854" s="193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85">
        <f t="shared" si="711"/>
        <v>66000</v>
      </c>
      <c r="AD2854" s="141">
        <v>0.12</v>
      </c>
      <c r="AE2854" s="186">
        <f t="shared" si="712"/>
        <v>1</v>
      </c>
      <c r="AF2854" s="186" t="str">
        <f>IF(AND(COUNTIFS($J$18:J2854,J2854)=1,AE2854=1),1,"")</f>
        <v/>
      </c>
      <c r="AG2854" s="186" t="str">
        <f>IF(C2854="","",IF(AND(COUNTIFS($J$18:J2854,J2854)=1,C2854&lt;&gt;""),1,""))</f>
        <v/>
      </c>
      <c r="AH2854" s="186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214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79" t="s">
        <v>170</v>
      </c>
      <c r="B2855" s="179"/>
      <c r="C2855" s="179" t="s">
        <v>170</v>
      </c>
      <c r="D2855" s="39" t="str">
        <f t="shared" si="707"/>
        <v/>
      </c>
      <c r="E2855" s="13" t="s">
        <v>170</v>
      </c>
      <c r="F2855" s="13" t="s">
        <v>170</v>
      </c>
      <c r="G2855" s="179" t="s">
        <v>170</v>
      </c>
      <c r="H2855" s="191"/>
      <c r="I2855" s="39" t="str">
        <f t="shared" si="708"/>
        <v>Cancel</v>
      </c>
      <c r="J2855" s="191" t="s">
        <v>2640</v>
      </c>
      <c r="K2855" s="191" t="s">
        <v>2641</v>
      </c>
      <c r="L2855" s="17" t="s">
        <v>54</v>
      </c>
      <c r="M2855" s="13" t="s">
        <v>46</v>
      </c>
      <c r="N2855" s="13">
        <v>1</v>
      </c>
      <c r="O2855" s="13"/>
      <c r="P2855" s="39" t="str">
        <f t="shared" si="709"/>
        <v>MAIN UNIT</v>
      </c>
      <c r="Q2855" s="13" t="s">
        <v>55</v>
      </c>
      <c r="R2855" s="13" t="s">
        <v>48</v>
      </c>
      <c r="S2855" s="13" t="s">
        <v>38</v>
      </c>
      <c r="T2855" s="13" t="s">
        <v>2516</v>
      </c>
      <c r="U2855" s="13" t="s">
        <v>136</v>
      </c>
      <c r="V2855" s="13" t="s">
        <v>520</v>
      </c>
      <c r="W2855" s="13" t="s">
        <v>50</v>
      </c>
      <c r="X2855" s="192">
        <v>588550</v>
      </c>
      <c r="Y2855" s="193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85">
        <f t="shared" si="711"/>
        <v>70626</v>
      </c>
      <c r="AD2855" s="141">
        <v>0.12</v>
      </c>
      <c r="AE2855" s="186">
        <f t="shared" si="712"/>
        <v>1</v>
      </c>
      <c r="AF2855" s="186" t="str">
        <f>IF(AND(COUNTIFS($J$18:J2855,J2855)=1,AE2855=1),1,"")</f>
        <v/>
      </c>
      <c r="AG2855" s="186" t="str">
        <f>IF(C2855="","",IF(AND(COUNTIFS($J$18:J2855,J2855)=1,C2855&lt;&gt;""),1,""))</f>
        <v/>
      </c>
      <c r="AH2855" s="186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214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79" t="s">
        <v>170</v>
      </c>
      <c r="B2856" s="179"/>
      <c r="C2856" s="179" t="s">
        <v>170</v>
      </c>
      <c r="D2856" s="39" t="str">
        <f t="shared" si="707"/>
        <v/>
      </c>
      <c r="E2856" s="13" t="s">
        <v>170</v>
      </c>
      <c r="F2856" s="13" t="s">
        <v>170</v>
      </c>
      <c r="G2856" s="179" t="s">
        <v>170</v>
      </c>
      <c r="H2856" s="191"/>
      <c r="I2856" s="39" t="str">
        <f t="shared" si="708"/>
        <v>Cancel</v>
      </c>
      <c r="J2856" s="191" t="s">
        <v>2640</v>
      </c>
      <c r="K2856" s="191" t="s">
        <v>2641</v>
      </c>
      <c r="L2856" s="17" t="s">
        <v>54</v>
      </c>
      <c r="M2856" s="13" t="s">
        <v>46</v>
      </c>
      <c r="N2856" s="13">
        <v>1</v>
      </c>
      <c r="O2856" s="13"/>
      <c r="P2856" s="39" t="str">
        <f t="shared" si="709"/>
        <v>MAIN UNIT</v>
      </c>
      <c r="Q2856" s="13" t="s">
        <v>55</v>
      </c>
      <c r="R2856" s="13" t="s">
        <v>48</v>
      </c>
      <c r="S2856" s="13" t="s">
        <v>38</v>
      </c>
      <c r="T2856" s="13" t="s">
        <v>2516</v>
      </c>
      <c r="U2856" s="13" t="s">
        <v>136</v>
      </c>
      <c r="V2856" s="13" t="s">
        <v>520</v>
      </c>
      <c r="W2856" s="13" t="s">
        <v>50</v>
      </c>
      <c r="X2856" s="192">
        <v>588550</v>
      </c>
      <c r="Y2856" s="193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85">
        <f t="shared" si="711"/>
        <v>70626</v>
      </c>
      <c r="AD2856" s="141">
        <v>0.12</v>
      </c>
      <c r="AE2856" s="186">
        <f t="shared" si="712"/>
        <v>1</v>
      </c>
      <c r="AF2856" s="186" t="str">
        <f>IF(AND(COUNTIFS($J$18:J2856,J2856)=1,AE2856=1),1,"")</f>
        <v/>
      </c>
      <c r="AG2856" s="186" t="str">
        <f>IF(C2856="","",IF(AND(COUNTIFS($J$18:J2856,J2856)=1,C2856&lt;&gt;""),1,""))</f>
        <v/>
      </c>
      <c r="AH2856" s="186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214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79" t="s">
        <v>170</v>
      </c>
      <c r="B2857" s="179"/>
      <c r="C2857" s="179" t="s">
        <v>170</v>
      </c>
      <c r="D2857" s="39" t="str">
        <f t="shared" si="707"/>
        <v/>
      </c>
      <c r="E2857" s="13" t="s">
        <v>170</v>
      </c>
      <c r="F2857" s="13" t="s">
        <v>170</v>
      </c>
      <c r="G2857" s="179" t="s">
        <v>170</v>
      </c>
      <c r="H2857" s="191"/>
      <c r="I2857" s="39" t="str">
        <f t="shared" si="708"/>
        <v>Cancel</v>
      </c>
      <c r="J2857" s="191" t="s">
        <v>2642</v>
      </c>
      <c r="K2857" s="191" t="s">
        <v>2643</v>
      </c>
      <c r="L2857" s="17" t="s">
        <v>78</v>
      </c>
      <c r="M2857" s="13" t="s">
        <v>46</v>
      </c>
      <c r="N2857" s="13">
        <v>1</v>
      </c>
      <c r="O2857" s="13"/>
      <c r="P2857" s="39" t="str">
        <f t="shared" si="709"/>
        <v>MAIN UNIT</v>
      </c>
      <c r="Q2857" s="13" t="s">
        <v>936</v>
      </c>
      <c r="R2857" s="13" t="s">
        <v>48</v>
      </c>
      <c r="S2857" s="13" t="s">
        <v>37</v>
      </c>
      <c r="T2857" s="13" t="s">
        <v>274</v>
      </c>
      <c r="U2857" s="13" t="s">
        <v>57</v>
      </c>
      <c r="V2857" s="13" t="s">
        <v>58</v>
      </c>
      <c r="W2857" s="13" t="s">
        <v>50</v>
      </c>
      <c r="X2857" s="192">
        <v>970000</v>
      </c>
      <c r="Y2857" s="193" t="s">
        <v>974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85">
        <f t="shared" si="711"/>
        <v>118975.22123893806</v>
      </c>
      <c r="AD2857" s="141">
        <v>0.12</v>
      </c>
      <c r="AE2857" s="186">
        <f t="shared" si="712"/>
        <v>1</v>
      </c>
      <c r="AF2857" s="186">
        <f>IF(AND(COUNTIFS($J$18:J2857,J2857)=1,AE2857=1),1,"")</f>
        <v>1</v>
      </c>
      <c r="AG2857" s="186">
        <f>IF(C2857="","",IF(AND(COUNTIFS($J$18:J2857,J2857)=1,C2857&lt;&gt;""),1,""))</f>
        <v>1</v>
      </c>
      <c r="AH2857" s="186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214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79" t="s">
        <v>170</v>
      </c>
      <c r="B2858" s="179"/>
      <c r="C2858" s="179" t="s">
        <v>170</v>
      </c>
      <c r="D2858" s="39" t="str">
        <f t="shared" si="707"/>
        <v/>
      </c>
      <c r="E2858" s="13" t="s">
        <v>170</v>
      </c>
      <c r="F2858" s="13" t="s">
        <v>170</v>
      </c>
      <c r="G2858" s="179" t="s">
        <v>170</v>
      </c>
      <c r="H2858" s="191"/>
      <c r="I2858" s="39" t="str">
        <f t="shared" si="708"/>
        <v>Cancel</v>
      </c>
      <c r="J2858" s="191" t="s">
        <v>2644</v>
      </c>
      <c r="K2858" s="191" t="s">
        <v>2645</v>
      </c>
      <c r="L2858" s="17" t="s">
        <v>54</v>
      </c>
      <c r="M2858" s="13" t="s">
        <v>46</v>
      </c>
      <c r="N2858" s="13">
        <v>1</v>
      </c>
      <c r="O2858" s="13"/>
      <c r="P2858" s="39" t="str">
        <f t="shared" si="709"/>
        <v>MAIN UNIT</v>
      </c>
      <c r="Q2858" s="13" t="s">
        <v>55</v>
      </c>
      <c r="R2858" s="13" t="s">
        <v>48</v>
      </c>
      <c r="S2858" s="13" t="s">
        <v>36</v>
      </c>
      <c r="T2858" s="13" t="s">
        <v>64</v>
      </c>
      <c r="U2858" s="13" t="s">
        <v>65</v>
      </c>
      <c r="V2858" s="13" t="s">
        <v>1100</v>
      </c>
      <c r="W2858" s="13" t="s">
        <v>95</v>
      </c>
      <c r="X2858" s="192">
        <v>7771400</v>
      </c>
      <c r="Y2858" s="193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85">
        <f t="shared" si="711"/>
        <v>69849.343200000003</v>
      </c>
      <c r="AD2858" s="141">
        <v>0.12</v>
      </c>
      <c r="AE2858" s="186">
        <f t="shared" si="712"/>
        <v>1</v>
      </c>
      <c r="AF2858" s="186">
        <f>IF(AND(COUNTIFS($J$18:J2858,J2858)=1,AE2858=1),1,"")</f>
        <v>1</v>
      </c>
      <c r="AG2858" s="186">
        <f>IF(C2858="","",IF(AND(COUNTIFS($J$18:J2858,J2858)=1,C2858&lt;&gt;""),1,""))</f>
        <v>1</v>
      </c>
      <c r="AH2858" s="186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214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5" t="s">
        <v>170</v>
      </c>
      <c r="B2859" s="179"/>
      <c r="C2859" s="179" t="s">
        <v>170</v>
      </c>
      <c r="D2859" s="39" t="str">
        <f t="shared" si="707"/>
        <v/>
      </c>
      <c r="E2859" s="13" t="s">
        <v>170</v>
      </c>
      <c r="F2859" s="13" t="s">
        <v>170</v>
      </c>
      <c r="G2859" s="179" t="s">
        <v>170</v>
      </c>
      <c r="H2859" s="191"/>
      <c r="I2859" s="39" t="str">
        <f t="shared" si="708"/>
        <v>Cancel</v>
      </c>
      <c r="J2859" s="191" t="s">
        <v>2646</v>
      </c>
      <c r="K2859" s="191" t="s">
        <v>2647</v>
      </c>
      <c r="L2859" s="17" t="s">
        <v>271</v>
      </c>
      <c r="M2859" s="13" t="s">
        <v>46</v>
      </c>
      <c r="N2859" s="13">
        <v>1</v>
      </c>
      <c r="O2859" s="13"/>
      <c r="P2859" s="39" t="str">
        <f t="shared" si="709"/>
        <v>MAIN UNIT</v>
      </c>
      <c r="Q2859" s="13" t="s">
        <v>47</v>
      </c>
      <c r="R2859" s="13" t="s">
        <v>48</v>
      </c>
      <c r="S2859" s="13" t="s">
        <v>36</v>
      </c>
      <c r="T2859" s="13" t="s">
        <v>64</v>
      </c>
      <c r="U2859" s="13" t="s">
        <v>65</v>
      </c>
      <c r="V2859" s="13" t="s">
        <v>49</v>
      </c>
      <c r="W2859" s="13" t="s">
        <v>95</v>
      </c>
      <c r="X2859" s="192">
        <v>28575000</v>
      </c>
      <c r="Y2859" s="193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85">
        <f t="shared" si="711"/>
        <v>241401.60000000001</v>
      </c>
      <c r="AD2859" s="141">
        <v>0.12</v>
      </c>
      <c r="AE2859" s="186">
        <f t="shared" si="712"/>
        <v>0</v>
      </c>
      <c r="AF2859" s="186" t="str">
        <f>IF(AND(COUNTIFS($J$18:J2859,J2859)=1,AE2859=1),1,"")</f>
        <v/>
      </c>
      <c r="AG2859" s="186">
        <f>IF(C2859="","",IF(AND(COUNTIFS($J$18:J2859,J2859)=1,C2859&lt;&gt;""),1,""))</f>
        <v>1</v>
      </c>
      <c r="AH2859" s="186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214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5" t="s">
        <v>170</v>
      </c>
      <c r="B2860" s="179"/>
      <c r="C2860" s="179" t="s">
        <v>170</v>
      </c>
      <c r="D2860" s="39" t="str">
        <f t="shared" si="707"/>
        <v/>
      </c>
      <c r="E2860" s="13" t="s">
        <v>170</v>
      </c>
      <c r="F2860" s="13" t="s">
        <v>170</v>
      </c>
      <c r="G2860" s="179" t="s">
        <v>170</v>
      </c>
      <c r="H2860" s="191"/>
      <c r="I2860" s="39" t="str">
        <f t="shared" si="708"/>
        <v>Cancel</v>
      </c>
      <c r="J2860" s="191" t="s">
        <v>2646</v>
      </c>
      <c r="K2860" s="191" t="s">
        <v>2647</v>
      </c>
      <c r="L2860" s="17" t="s">
        <v>54</v>
      </c>
      <c r="M2860" s="13" t="s">
        <v>46</v>
      </c>
      <c r="N2860" s="13">
        <v>1</v>
      </c>
      <c r="O2860" s="13"/>
      <c r="P2860" s="39" t="str">
        <f t="shared" si="709"/>
        <v>MAIN UNIT</v>
      </c>
      <c r="Q2860" s="13" t="s">
        <v>47</v>
      </c>
      <c r="R2860" s="13" t="s">
        <v>48</v>
      </c>
      <c r="S2860" s="13" t="s">
        <v>36</v>
      </c>
      <c r="T2860" s="13" t="s">
        <v>64</v>
      </c>
      <c r="U2860" s="13" t="s">
        <v>65</v>
      </c>
      <c r="V2860" s="13" t="s">
        <v>49</v>
      </c>
      <c r="W2860" s="13" t="s">
        <v>95</v>
      </c>
      <c r="X2860" s="192">
        <v>14585000</v>
      </c>
      <c r="Y2860" s="193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85">
        <f t="shared" si="711"/>
        <v>122864.04</v>
      </c>
      <c r="AD2860" s="141">
        <v>0.12</v>
      </c>
      <c r="AE2860" s="186">
        <f t="shared" si="712"/>
        <v>0</v>
      </c>
      <c r="AF2860" s="186" t="str">
        <f>IF(AND(COUNTIFS($J$18:J2860,J2860)=1,AE2860=1),1,"")</f>
        <v/>
      </c>
      <c r="AG2860" s="186" t="str">
        <f>IF(C2860="","",IF(AND(COUNTIFS($J$18:J2860,J2860)=1,C2860&lt;&gt;""),1,""))</f>
        <v/>
      </c>
      <c r="AH2860" s="186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214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5" t="s">
        <v>170</v>
      </c>
      <c r="B2861" s="179"/>
      <c r="C2861" s="179" t="s">
        <v>170</v>
      </c>
      <c r="D2861" s="39" t="str">
        <f t="shared" si="707"/>
        <v/>
      </c>
      <c r="E2861" s="13" t="s">
        <v>170</v>
      </c>
      <c r="F2861" s="13" t="s">
        <v>170</v>
      </c>
      <c r="G2861" s="179" t="s">
        <v>170</v>
      </c>
      <c r="H2861" s="191"/>
      <c r="I2861" s="39" t="str">
        <f t="shared" si="708"/>
        <v>Cancel</v>
      </c>
      <c r="J2861" s="191" t="s">
        <v>2646</v>
      </c>
      <c r="K2861" s="191" t="s">
        <v>2647</v>
      </c>
      <c r="L2861" s="17" t="s">
        <v>54</v>
      </c>
      <c r="M2861" s="13" t="s">
        <v>46</v>
      </c>
      <c r="N2861" s="13">
        <v>1</v>
      </c>
      <c r="O2861" s="13"/>
      <c r="P2861" s="39" t="str">
        <f t="shared" si="709"/>
        <v>MAIN UNIT</v>
      </c>
      <c r="Q2861" s="13" t="s">
        <v>47</v>
      </c>
      <c r="R2861" s="13" t="s">
        <v>48</v>
      </c>
      <c r="S2861" s="13" t="s">
        <v>36</v>
      </c>
      <c r="T2861" s="13" t="s">
        <v>64</v>
      </c>
      <c r="U2861" s="13" t="s">
        <v>65</v>
      </c>
      <c r="V2861" s="13" t="s">
        <v>49</v>
      </c>
      <c r="W2861" s="13" t="s">
        <v>95</v>
      </c>
      <c r="X2861" s="192">
        <v>14585000</v>
      </c>
      <c r="Y2861" s="193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85">
        <f t="shared" si="711"/>
        <v>122864.04</v>
      </c>
      <c r="AD2861" s="141">
        <v>0.12</v>
      </c>
      <c r="AE2861" s="186">
        <f t="shared" si="712"/>
        <v>0</v>
      </c>
      <c r="AF2861" s="186" t="str">
        <f>IF(AND(COUNTIFS($J$18:J2861,J2861)=1,AE2861=1),1,"")</f>
        <v/>
      </c>
      <c r="AG2861" s="186" t="str">
        <f>IF(C2861="","",IF(AND(COUNTIFS($J$18:J2861,J2861)=1,C2861&lt;&gt;""),1,""))</f>
        <v/>
      </c>
      <c r="AH2861" s="186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214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5" t="s">
        <v>170</v>
      </c>
      <c r="B2862" s="179"/>
      <c r="C2862" s="179" t="s">
        <v>170</v>
      </c>
      <c r="D2862" s="39" t="str">
        <f t="shared" si="707"/>
        <v/>
      </c>
      <c r="E2862" s="13" t="s">
        <v>170</v>
      </c>
      <c r="F2862" s="13" t="s">
        <v>170</v>
      </c>
      <c r="G2862" s="179" t="s">
        <v>170</v>
      </c>
      <c r="H2862" s="191"/>
      <c r="I2862" s="39" t="str">
        <f t="shared" si="708"/>
        <v>Cancel</v>
      </c>
      <c r="J2862" s="191" t="s">
        <v>2646</v>
      </c>
      <c r="K2862" s="191" t="s">
        <v>2647</v>
      </c>
      <c r="L2862" s="17" t="s">
        <v>271</v>
      </c>
      <c r="M2862" s="13" t="s">
        <v>46</v>
      </c>
      <c r="N2862" s="13">
        <v>1</v>
      </c>
      <c r="O2862" s="13"/>
      <c r="P2862" s="39" t="str">
        <f t="shared" si="709"/>
        <v>MAIN UNIT</v>
      </c>
      <c r="Q2862" s="13" t="s">
        <v>47</v>
      </c>
      <c r="R2862" s="13" t="s">
        <v>48</v>
      </c>
      <c r="S2862" s="13" t="s">
        <v>36</v>
      </c>
      <c r="T2862" s="13" t="s">
        <v>64</v>
      </c>
      <c r="U2862" s="13" t="s">
        <v>65</v>
      </c>
      <c r="V2862" s="13" t="s">
        <v>49</v>
      </c>
      <c r="W2862" s="13" t="s">
        <v>95</v>
      </c>
      <c r="X2862" s="192">
        <v>28575000</v>
      </c>
      <c r="Y2862" s="193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85">
        <f t="shared" si="711"/>
        <v>241401.60000000001</v>
      </c>
      <c r="AD2862" s="141">
        <v>0.12</v>
      </c>
      <c r="AE2862" s="186">
        <f t="shared" si="712"/>
        <v>0</v>
      </c>
      <c r="AF2862" s="186" t="str">
        <f>IF(AND(COUNTIFS($J$18:J2862,J2862)=1,AE2862=1),1,"")</f>
        <v/>
      </c>
      <c r="AG2862" s="186" t="str">
        <f>IF(C2862="","",IF(AND(COUNTIFS($J$18:J2862,J2862)=1,C2862&lt;&gt;""),1,""))</f>
        <v/>
      </c>
      <c r="AH2862" s="186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214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5" t="s">
        <v>34</v>
      </c>
      <c r="B2863" s="179"/>
      <c r="C2863" s="179" t="s">
        <v>170</v>
      </c>
      <c r="D2863" s="39" t="str">
        <f t="shared" si="707"/>
        <v/>
      </c>
      <c r="E2863" s="13" t="s">
        <v>170</v>
      </c>
      <c r="F2863" s="13" t="s">
        <v>170</v>
      </c>
      <c r="G2863" s="179" t="s">
        <v>170</v>
      </c>
      <c r="H2863" s="191"/>
      <c r="I2863" s="39" t="str">
        <f t="shared" si="708"/>
        <v>Cancel</v>
      </c>
      <c r="J2863" s="191" t="s">
        <v>2648</v>
      </c>
      <c r="K2863" s="191" t="s">
        <v>946</v>
      </c>
      <c r="L2863" s="17" t="s">
        <v>78</v>
      </c>
      <c r="M2863" s="13" t="s">
        <v>46</v>
      </c>
      <c r="N2863" s="13">
        <v>1</v>
      </c>
      <c r="O2863" s="13"/>
      <c r="P2863" s="39" t="str">
        <f t="shared" si="709"/>
        <v>MAIN UNIT</v>
      </c>
      <c r="Q2863" s="13" t="s">
        <v>47</v>
      </c>
      <c r="R2863" s="13" t="s">
        <v>48</v>
      </c>
      <c r="S2863" s="13" t="s">
        <v>36</v>
      </c>
      <c r="T2863" s="13" t="s">
        <v>64</v>
      </c>
      <c r="U2863" s="13" t="s">
        <v>65</v>
      </c>
      <c r="V2863" s="13" t="s">
        <v>113</v>
      </c>
      <c r="W2863" s="13" t="s">
        <v>95</v>
      </c>
      <c r="X2863" s="192">
        <v>10600000</v>
      </c>
      <c r="Y2863" s="196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85">
        <f t="shared" si="711"/>
        <v>92856</v>
      </c>
      <c r="AD2863" s="141">
        <v>0.12</v>
      </c>
      <c r="AE2863" s="186">
        <f t="shared" si="712"/>
        <v>0</v>
      </c>
      <c r="AF2863" s="186" t="str">
        <f>IF(AND(COUNTIFS($J$18:J2863,J2863)=1,AE2863=1),1,"")</f>
        <v/>
      </c>
      <c r="AG2863" s="186">
        <f>IF(C2863="","",IF(AND(COUNTIFS($J$18:J2863,J2863)=1,C2863&lt;&gt;""),1,""))</f>
        <v>1</v>
      </c>
      <c r="AH2863" s="186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214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5" t="s">
        <v>34</v>
      </c>
      <c r="B2864" s="179"/>
      <c r="C2864" s="179" t="s">
        <v>170</v>
      </c>
      <c r="D2864" s="39" t="str">
        <f t="shared" si="707"/>
        <v/>
      </c>
      <c r="E2864" s="13" t="s">
        <v>170</v>
      </c>
      <c r="F2864" s="13" t="s">
        <v>170</v>
      </c>
      <c r="G2864" s="179" t="s">
        <v>170</v>
      </c>
      <c r="H2864" s="191"/>
      <c r="I2864" s="39" t="str">
        <f t="shared" si="708"/>
        <v>Cancel</v>
      </c>
      <c r="J2864" s="191" t="s">
        <v>2648</v>
      </c>
      <c r="K2864" s="191" t="s">
        <v>946</v>
      </c>
      <c r="L2864" s="17" t="s">
        <v>54</v>
      </c>
      <c r="M2864" s="13" t="s">
        <v>46</v>
      </c>
      <c r="N2864" s="13">
        <v>1</v>
      </c>
      <c r="O2864" s="13"/>
      <c r="P2864" s="39" t="str">
        <f t="shared" si="709"/>
        <v>MAIN UNIT</v>
      </c>
      <c r="Q2864" s="13" t="s">
        <v>47</v>
      </c>
      <c r="R2864" s="13" t="s">
        <v>48</v>
      </c>
      <c r="S2864" s="13" t="s">
        <v>36</v>
      </c>
      <c r="T2864" s="13" t="s">
        <v>64</v>
      </c>
      <c r="U2864" s="13" t="s">
        <v>65</v>
      </c>
      <c r="V2864" s="13" t="s">
        <v>113</v>
      </c>
      <c r="W2864" s="13" t="s">
        <v>95</v>
      </c>
      <c r="X2864" s="192">
        <v>8150000</v>
      </c>
      <c r="Y2864" s="196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85">
        <f t="shared" si="711"/>
        <v>71394</v>
      </c>
      <c r="AD2864" s="141">
        <v>0.12</v>
      </c>
      <c r="AE2864" s="186">
        <f t="shared" si="712"/>
        <v>0</v>
      </c>
      <c r="AF2864" s="186" t="str">
        <f>IF(AND(COUNTIFS($J$18:J2864,J2864)=1,AE2864=1),1,"")</f>
        <v/>
      </c>
      <c r="AG2864" s="186" t="str">
        <f>IF(C2864="","",IF(AND(COUNTIFS($J$18:J2864,J2864)=1,C2864&lt;&gt;""),1,""))</f>
        <v/>
      </c>
      <c r="AH2864" s="186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214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5" t="s">
        <v>34</v>
      </c>
      <c r="B2865" s="179"/>
      <c r="C2865" s="179" t="s">
        <v>170</v>
      </c>
      <c r="D2865" s="39" t="str">
        <f t="shared" si="707"/>
        <v/>
      </c>
      <c r="E2865" s="13" t="s">
        <v>170</v>
      </c>
      <c r="F2865" s="13" t="s">
        <v>170</v>
      </c>
      <c r="G2865" s="179" t="s">
        <v>170</v>
      </c>
      <c r="H2865" s="191"/>
      <c r="I2865" s="39" t="str">
        <f t="shared" si="708"/>
        <v>Cancel</v>
      </c>
      <c r="J2865" s="191" t="s">
        <v>2648</v>
      </c>
      <c r="K2865" s="191" t="s">
        <v>946</v>
      </c>
      <c r="L2865" s="17" t="s">
        <v>54</v>
      </c>
      <c r="M2865" s="13" t="s">
        <v>46</v>
      </c>
      <c r="N2865" s="13">
        <v>1</v>
      </c>
      <c r="O2865" s="13"/>
      <c r="P2865" s="39" t="str">
        <f t="shared" si="709"/>
        <v>MAIN UNIT</v>
      </c>
      <c r="Q2865" s="13" t="s">
        <v>47</v>
      </c>
      <c r="R2865" s="13" t="s">
        <v>48</v>
      </c>
      <c r="S2865" s="13" t="s">
        <v>36</v>
      </c>
      <c r="T2865" s="13" t="s">
        <v>64</v>
      </c>
      <c r="U2865" s="13" t="s">
        <v>65</v>
      </c>
      <c r="V2865" s="13" t="s">
        <v>113</v>
      </c>
      <c r="W2865" s="13" t="s">
        <v>95</v>
      </c>
      <c r="X2865" s="192">
        <v>8150000</v>
      </c>
      <c r="Y2865" s="196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85">
        <f t="shared" si="711"/>
        <v>71394</v>
      </c>
      <c r="AD2865" s="141">
        <v>0.12</v>
      </c>
      <c r="AE2865" s="186">
        <f t="shared" si="712"/>
        <v>0</v>
      </c>
      <c r="AF2865" s="186" t="str">
        <f>IF(AND(COUNTIFS($J$18:J2865,J2865)=1,AE2865=1),1,"")</f>
        <v/>
      </c>
      <c r="AG2865" s="186" t="str">
        <f>IF(C2865="","",IF(AND(COUNTIFS($J$18:J2865,J2865)=1,C2865&lt;&gt;""),1,""))</f>
        <v/>
      </c>
      <c r="AH2865" s="186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214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5" t="s">
        <v>170</v>
      </c>
      <c r="B2866" s="179"/>
      <c r="C2866" s="179" t="s">
        <v>170</v>
      </c>
      <c r="D2866" s="39" t="str">
        <f t="shared" si="707"/>
        <v/>
      </c>
      <c r="E2866" s="13" t="s">
        <v>170</v>
      </c>
      <c r="F2866" s="13" t="s">
        <v>170</v>
      </c>
      <c r="G2866" s="179" t="s">
        <v>170</v>
      </c>
      <c r="H2866" s="191"/>
      <c r="I2866" s="39" t="str">
        <f t="shared" si="708"/>
        <v>Cancel</v>
      </c>
      <c r="J2866" s="191" t="s">
        <v>2649</v>
      </c>
      <c r="K2866" s="191" t="s">
        <v>2650</v>
      </c>
      <c r="L2866" s="17" t="s">
        <v>78</v>
      </c>
      <c r="M2866" s="13" t="s">
        <v>46</v>
      </c>
      <c r="N2866" s="13">
        <v>1</v>
      </c>
      <c r="O2866" s="13"/>
      <c r="P2866" s="39" t="str">
        <f t="shared" si="709"/>
        <v>MAIN UNIT</v>
      </c>
      <c r="Q2866" s="13" t="s">
        <v>55</v>
      </c>
      <c r="R2866" s="13" t="s">
        <v>48</v>
      </c>
      <c r="S2866" s="13" t="s">
        <v>36</v>
      </c>
      <c r="T2866" s="13" t="s">
        <v>231</v>
      </c>
      <c r="U2866" s="13" t="s">
        <v>65</v>
      </c>
      <c r="V2866" s="13" t="s">
        <v>66</v>
      </c>
      <c r="W2866" s="13" t="s">
        <v>95</v>
      </c>
      <c r="X2866" s="192">
        <v>14000000</v>
      </c>
      <c r="Y2866" s="196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85">
        <f t="shared" si="711"/>
        <v>130328.79999999999</v>
      </c>
      <c r="AD2866" s="141">
        <v>0.1258</v>
      </c>
      <c r="AE2866" s="186">
        <f t="shared" si="712"/>
        <v>1</v>
      </c>
      <c r="AF2866" s="186">
        <f>IF(AND(COUNTIFS($J$18:J2866,J2866)=1,AE2866=1),1,"")</f>
        <v>1</v>
      </c>
      <c r="AG2866" s="186">
        <f>IF(C2866="","",IF(AND(COUNTIFS($J$18:J2866,J2866)=1,C2866&lt;&gt;""),1,""))</f>
        <v>1</v>
      </c>
      <c r="AH2866" s="186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214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5" t="s">
        <v>170</v>
      </c>
      <c r="B2867" s="179"/>
      <c r="C2867" s="179" t="s">
        <v>170</v>
      </c>
      <c r="D2867" s="39" t="str">
        <f t="shared" si="707"/>
        <v/>
      </c>
      <c r="E2867" s="13" t="s">
        <v>170</v>
      </c>
      <c r="F2867" s="13" t="s">
        <v>170</v>
      </c>
      <c r="G2867" s="179" t="s">
        <v>170</v>
      </c>
      <c r="H2867" s="191"/>
      <c r="I2867" s="39" t="str">
        <f t="shared" si="708"/>
        <v>Cancel</v>
      </c>
      <c r="J2867" s="191" t="s">
        <v>2651</v>
      </c>
      <c r="K2867" s="191" t="s">
        <v>2650</v>
      </c>
      <c r="L2867" s="17" t="s">
        <v>54</v>
      </c>
      <c r="M2867" s="13" t="s">
        <v>46</v>
      </c>
      <c r="N2867" s="13">
        <v>1</v>
      </c>
      <c r="O2867" s="13"/>
      <c r="P2867" s="39" t="str">
        <f t="shared" si="709"/>
        <v>MAIN UNIT</v>
      </c>
      <c r="Q2867" s="13" t="s">
        <v>55</v>
      </c>
      <c r="R2867" s="13" t="s">
        <v>48</v>
      </c>
      <c r="S2867" s="13" t="s">
        <v>36</v>
      </c>
      <c r="T2867" s="13" t="s">
        <v>231</v>
      </c>
      <c r="U2867" s="13" t="s">
        <v>65</v>
      </c>
      <c r="V2867" s="13" t="s">
        <v>66</v>
      </c>
      <c r="W2867" s="13" t="s">
        <v>95</v>
      </c>
      <c r="X2867" s="192">
        <v>10500000</v>
      </c>
      <c r="Y2867" s="196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85">
        <f t="shared" si="711"/>
        <v>97746.599999999991</v>
      </c>
      <c r="AD2867" s="141">
        <v>0.1258</v>
      </c>
      <c r="AE2867" s="186">
        <f t="shared" si="712"/>
        <v>1</v>
      </c>
      <c r="AF2867" s="186" t="str">
        <f>IF(AND(COUNTIFS($J$18:J2867,J2867)=1,AE2867=1),1,"")</f>
        <v/>
      </c>
      <c r="AG2867" s="186" t="str">
        <f>IF(C2867="","",IF(AND(COUNTIFS($J$18:J2867,J2867)=1,C2867&lt;&gt;""),1,""))</f>
        <v/>
      </c>
      <c r="AH2867" s="186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214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5" t="s">
        <v>170</v>
      </c>
      <c r="B2868" s="179"/>
      <c r="C2868" s="179" t="s">
        <v>170</v>
      </c>
      <c r="D2868" s="39" t="str">
        <f t="shared" si="707"/>
        <v/>
      </c>
      <c r="E2868" s="13" t="s">
        <v>170</v>
      </c>
      <c r="F2868" s="13" t="s">
        <v>170</v>
      </c>
      <c r="G2868" s="179" t="s">
        <v>170</v>
      </c>
      <c r="H2868" s="191"/>
      <c r="I2868" s="39" t="str">
        <f t="shared" si="708"/>
        <v>Cancel</v>
      </c>
      <c r="J2868" s="191" t="s">
        <v>2649</v>
      </c>
      <c r="K2868" s="191" t="s">
        <v>2650</v>
      </c>
      <c r="L2868" s="17" t="s">
        <v>78</v>
      </c>
      <c r="M2868" s="13" t="s">
        <v>46</v>
      </c>
      <c r="N2868" s="13">
        <v>2</v>
      </c>
      <c r="O2868" s="13"/>
      <c r="P2868" s="39" t="str">
        <f t="shared" si="709"/>
        <v>MAIN UNIT</v>
      </c>
      <c r="Q2868" s="13" t="s">
        <v>55</v>
      </c>
      <c r="R2868" s="13" t="s">
        <v>48</v>
      </c>
      <c r="S2868" s="13" t="s">
        <v>36</v>
      </c>
      <c r="T2868" s="13" t="s">
        <v>231</v>
      </c>
      <c r="U2868" s="13" t="s">
        <v>65</v>
      </c>
      <c r="V2868" s="13" t="s">
        <v>66</v>
      </c>
      <c r="W2868" s="13" t="s">
        <v>95</v>
      </c>
      <c r="X2868" s="192">
        <v>14000000</v>
      </c>
      <c r="Y2868" s="196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85">
        <f t="shared" si="711"/>
        <v>248640</v>
      </c>
      <c r="AD2868" s="141">
        <v>0.12</v>
      </c>
      <c r="AE2868" s="186">
        <f t="shared" si="712"/>
        <v>1</v>
      </c>
      <c r="AF2868" s="186" t="str">
        <f>IF(AND(COUNTIFS($J$18:J2868,J2868)=1,AE2868=1),1,"")</f>
        <v/>
      </c>
      <c r="AG2868" s="186" t="str">
        <f>IF(C2868="","",IF(AND(COUNTIFS($J$18:J2868,J2868)=1,C2868&lt;&gt;""),1,""))</f>
        <v/>
      </c>
      <c r="AH2868" s="186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214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5" t="s">
        <v>170</v>
      </c>
      <c r="B2869" s="179"/>
      <c r="C2869" s="179" t="s">
        <v>170</v>
      </c>
      <c r="D2869" s="39" t="str">
        <f t="shared" si="707"/>
        <v/>
      </c>
      <c r="E2869" s="13" t="s">
        <v>170</v>
      </c>
      <c r="F2869" s="13" t="s">
        <v>170</v>
      </c>
      <c r="G2869" s="179" t="s">
        <v>170</v>
      </c>
      <c r="H2869" s="191"/>
      <c r="I2869" s="39" t="str">
        <f t="shared" si="708"/>
        <v>Cancel</v>
      </c>
      <c r="J2869" s="191" t="s">
        <v>2649</v>
      </c>
      <c r="K2869" s="191" t="s">
        <v>2650</v>
      </c>
      <c r="L2869" s="17" t="s">
        <v>78</v>
      </c>
      <c r="M2869" s="13" t="s">
        <v>46</v>
      </c>
      <c r="N2869" s="13">
        <v>3</v>
      </c>
      <c r="O2869" s="13"/>
      <c r="P2869" s="39" t="str">
        <f t="shared" si="709"/>
        <v>MAIN UNIT</v>
      </c>
      <c r="Q2869" s="13" t="s">
        <v>55</v>
      </c>
      <c r="R2869" s="13" t="s">
        <v>48</v>
      </c>
      <c r="S2869" s="13" t="s">
        <v>36</v>
      </c>
      <c r="T2869" s="13" t="s">
        <v>231</v>
      </c>
      <c r="U2869" s="13" t="s">
        <v>65</v>
      </c>
      <c r="V2869" s="13" t="s">
        <v>66</v>
      </c>
      <c r="W2869" s="13" t="s">
        <v>95</v>
      </c>
      <c r="X2869" s="192">
        <v>14000000</v>
      </c>
      <c r="Y2869" s="196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85">
        <f t="shared" si="711"/>
        <v>369936.00000000006</v>
      </c>
      <c r="AD2869" s="141">
        <v>0.12</v>
      </c>
      <c r="AE2869" s="186">
        <f t="shared" si="712"/>
        <v>1</v>
      </c>
      <c r="AF2869" s="186" t="str">
        <f>IF(AND(COUNTIFS($J$18:J2869,J2869)=1,AE2869=1),1,"")</f>
        <v/>
      </c>
      <c r="AG2869" s="186" t="str">
        <f>IF(C2869="","",IF(AND(COUNTIFS($J$18:J2869,J2869)=1,C2869&lt;&gt;""),1,""))</f>
        <v/>
      </c>
      <c r="AH2869" s="186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214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5" t="s">
        <v>170</v>
      </c>
      <c r="B2870" s="179"/>
      <c r="C2870" s="179" t="s">
        <v>170</v>
      </c>
      <c r="D2870" s="39" t="str">
        <f t="shared" si="707"/>
        <v/>
      </c>
      <c r="E2870" s="13" t="s">
        <v>170</v>
      </c>
      <c r="F2870" s="13" t="s">
        <v>170</v>
      </c>
      <c r="G2870" s="179" t="s">
        <v>170</v>
      </c>
      <c r="H2870" s="191"/>
      <c r="I2870" s="39" t="str">
        <f t="shared" si="708"/>
        <v>Cancel</v>
      </c>
      <c r="J2870" s="191" t="s">
        <v>2649</v>
      </c>
      <c r="K2870" s="191" t="s">
        <v>2650</v>
      </c>
      <c r="L2870" s="17" t="s">
        <v>54</v>
      </c>
      <c r="M2870" s="13" t="s">
        <v>46</v>
      </c>
      <c r="N2870" s="13">
        <v>1</v>
      </c>
      <c r="O2870" s="13"/>
      <c r="P2870" s="39" t="str">
        <f t="shared" si="709"/>
        <v>MAIN UNIT</v>
      </c>
      <c r="Q2870" s="13" t="s">
        <v>55</v>
      </c>
      <c r="R2870" s="13" t="s">
        <v>48</v>
      </c>
      <c r="S2870" s="13" t="s">
        <v>36</v>
      </c>
      <c r="T2870" s="13" t="s">
        <v>231</v>
      </c>
      <c r="U2870" s="13" t="s">
        <v>65</v>
      </c>
      <c r="V2870" s="13" t="s">
        <v>66</v>
      </c>
      <c r="W2870" s="13" t="s">
        <v>95</v>
      </c>
      <c r="X2870" s="192">
        <v>10500000</v>
      </c>
      <c r="Y2870" s="196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85">
        <f t="shared" si="711"/>
        <v>93240</v>
      </c>
      <c r="AD2870" s="141">
        <v>0.12</v>
      </c>
      <c r="AE2870" s="186">
        <f t="shared" si="712"/>
        <v>1</v>
      </c>
      <c r="AF2870" s="186" t="str">
        <f>IF(AND(COUNTIFS($J$18:J2870,J2870)=1,AE2870=1),1,"")</f>
        <v/>
      </c>
      <c r="AG2870" s="186" t="str">
        <f>IF(C2870="","",IF(AND(COUNTIFS($J$18:J2870,J2870)=1,C2870&lt;&gt;""),1,""))</f>
        <v/>
      </c>
      <c r="AH2870" s="186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214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5" t="s">
        <v>170</v>
      </c>
      <c r="B2871" s="179"/>
      <c r="C2871" s="179" t="s">
        <v>170</v>
      </c>
      <c r="D2871" s="39" t="str">
        <f t="shared" si="707"/>
        <v/>
      </c>
      <c r="E2871" s="13" t="s">
        <v>170</v>
      </c>
      <c r="F2871" s="13" t="s">
        <v>170</v>
      </c>
      <c r="G2871" s="179" t="s">
        <v>170</v>
      </c>
      <c r="H2871" s="191"/>
      <c r="I2871" s="39" t="str">
        <f t="shared" si="708"/>
        <v>Cancel</v>
      </c>
      <c r="J2871" s="191" t="s">
        <v>2649</v>
      </c>
      <c r="K2871" s="191" t="s">
        <v>2650</v>
      </c>
      <c r="L2871" s="17" t="s">
        <v>54</v>
      </c>
      <c r="M2871" s="13" t="s">
        <v>46</v>
      </c>
      <c r="N2871" s="13">
        <v>2</v>
      </c>
      <c r="O2871" s="13"/>
      <c r="P2871" s="39" t="str">
        <f t="shared" si="709"/>
        <v>MAIN UNIT</v>
      </c>
      <c r="Q2871" s="13" t="s">
        <v>55</v>
      </c>
      <c r="R2871" s="13" t="s">
        <v>48</v>
      </c>
      <c r="S2871" s="13" t="s">
        <v>36</v>
      </c>
      <c r="T2871" s="13" t="s">
        <v>231</v>
      </c>
      <c r="U2871" s="13" t="s">
        <v>65</v>
      </c>
      <c r="V2871" s="13" t="s">
        <v>66</v>
      </c>
      <c r="W2871" s="13" t="s">
        <v>95</v>
      </c>
      <c r="X2871" s="192">
        <v>10500000</v>
      </c>
      <c r="Y2871" s="196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85">
        <f t="shared" si="711"/>
        <v>195493.19999999998</v>
      </c>
      <c r="AD2871" s="141">
        <v>0.1258</v>
      </c>
      <c r="AE2871" s="186">
        <f t="shared" si="712"/>
        <v>1</v>
      </c>
      <c r="AF2871" s="186" t="str">
        <f>IF(AND(COUNTIFS($J$18:J2871,J2871)=1,AE2871=1),1,"")</f>
        <v/>
      </c>
      <c r="AG2871" s="186" t="str">
        <f>IF(C2871="","",IF(AND(COUNTIFS($J$18:J2871,J2871)=1,C2871&lt;&gt;""),1,""))</f>
        <v/>
      </c>
      <c r="AH2871" s="186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214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79" t="s">
        <v>170</v>
      </c>
      <c r="B2872" s="179"/>
      <c r="C2872" s="179" t="s">
        <v>170</v>
      </c>
      <c r="D2872" s="39" t="str">
        <f t="shared" si="707"/>
        <v/>
      </c>
      <c r="E2872" s="13" t="s">
        <v>170</v>
      </c>
      <c r="F2872" s="13" t="s">
        <v>170</v>
      </c>
      <c r="G2872" s="179" t="s">
        <v>170</v>
      </c>
      <c r="H2872" s="191"/>
      <c r="I2872" s="39" t="str">
        <f t="shared" si="708"/>
        <v>Cancel</v>
      </c>
      <c r="J2872" s="191" t="s">
        <v>2652</v>
      </c>
      <c r="K2872" s="191" t="s">
        <v>2653</v>
      </c>
      <c r="L2872" s="17" t="s">
        <v>271</v>
      </c>
      <c r="M2872" s="13" t="s">
        <v>46</v>
      </c>
      <c r="N2872" s="13">
        <v>1</v>
      </c>
      <c r="O2872" s="13"/>
      <c r="P2872" s="39" t="str">
        <f t="shared" si="709"/>
        <v>MAIN UNIT</v>
      </c>
      <c r="Q2872" s="13" t="s">
        <v>55</v>
      </c>
      <c r="R2872" s="13" t="s">
        <v>48</v>
      </c>
      <c r="S2872" s="13" t="s">
        <v>36</v>
      </c>
      <c r="T2872" s="13" t="s">
        <v>64</v>
      </c>
      <c r="U2872" s="13" t="s">
        <v>65</v>
      </c>
      <c r="V2872" s="13" t="s">
        <v>288</v>
      </c>
      <c r="W2872" s="13" t="s">
        <v>50</v>
      </c>
      <c r="X2872" s="192">
        <v>1360000</v>
      </c>
      <c r="Y2872" s="196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85">
        <f t="shared" si="711"/>
        <v>160311.5044247788</v>
      </c>
      <c r="AD2872" s="141">
        <v>0.12</v>
      </c>
      <c r="AE2872" s="186">
        <f t="shared" si="712"/>
        <v>1</v>
      </c>
      <c r="AF2872" s="186">
        <f>IF(AND(COUNTIFS($J$18:J2872,J2872)=1,AE2872=1),1,"")</f>
        <v>1</v>
      </c>
      <c r="AG2872" s="186">
        <f>IF(C2872="","",IF(AND(COUNTIFS($J$18:J2872,J2872)=1,C2872&lt;&gt;""),1,""))</f>
        <v>1</v>
      </c>
      <c r="AH2872" s="186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214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79" t="s">
        <v>170</v>
      </c>
      <c r="B2873" s="179"/>
      <c r="C2873" s="179" t="s">
        <v>170</v>
      </c>
      <c r="D2873" s="39" t="str">
        <f t="shared" si="707"/>
        <v/>
      </c>
      <c r="E2873" s="13" t="s">
        <v>170</v>
      </c>
      <c r="F2873" s="13" t="s">
        <v>170</v>
      </c>
      <c r="G2873" s="179" t="s">
        <v>170</v>
      </c>
      <c r="H2873" s="191"/>
      <c r="I2873" s="39" t="str">
        <f t="shared" si="708"/>
        <v>Cancel</v>
      </c>
      <c r="J2873" s="191" t="s">
        <v>2654</v>
      </c>
      <c r="K2873" s="191" t="s">
        <v>2655</v>
      </c>
      <c r="L2873" s="17" t="s">
        <v>78</v>
      </c>
      <c r="M2873" s="13" t="s">
        <v>46</v>
      </c>
      <c r="N2873" s="13">
        <v>1</v>
      </c>
      <c r="O2873" s="13"/>
      <c r="P2873" s="39" t="str">
        <f t="shared" si="709"/>
        <v>MAIN UNIT</v>
      </c>
      <c r="Q2873" s="13" t="s">
        <v>55</v>
      </c>
      <c r="R2873" s="13" t="s">
        <v>48</v>
      </c>
      <c r="S2873" s="13" t="s">
        <v>36</v>
      </c>
      <c r="T2873" s="13" t="s">
        <v>64</v>
      </c>
      <c r="U2873" s="13" t="s">
        <v>65</v>
      </c>
      <c r="V2873" s="13" t="s">
        <v>98</v>
      </c>
      <c r="W2873" s="13" t="s">
        <v>50</v>
      </c>
      <c r="X2873" s="192">
        <v>864000</v>
      </c>
      <c r="Y2873" s="196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85">
        <f t="shared" si="711"/>
        <v>101844.95575221241</v>
      </c>
      <c r="AD2873" s="141">
        <v>0.12</v>
      </c>
      <c r="AE2873" s="186">
        <f t="shared" si="712"/>
        <v>1</v>
      </c>
      <c r="AF2873" s="186">
        <f>IF(AND(COUNTIFS($J$18:J2873,J2873)=1,AE2873=1),1,"")</f>
        <v>1</v>
      </c>
      <c r="AG2873" s="186">
        <f>IF(C2873="","",IF(AND(COUNTIFS($J$18:J2873,J2873)=1,C2873&lt;&gt;""),1,""))</f>
        <v>1</v>
      </c>
      <c r="AH2873" s="186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214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79" t="s">
        <v>170</v>
      </c>
      <c r="B2874" s="179"/>
      <c r="C2874" s="179" t="s">
        <v>170</v>
      </c>
      <c r="D2874" s="39" t="str">
        <f t="shared" si="707"/>
        <v/>
      </c>
      <c r="E2874" s="13" t="s">
        <v>170</v>
      </c>
      <c r="F2874" s="13" t="s">
        <v>170</v>
      </c>
      <c r="G2874" s="179" t="s">
        <v>170</v>
      </c>
      <c r="H2874" s="191"/>
      <c r="I2874" s="39" t="str">
        <f t="shared" si="708"/>
        <v>Cancel</v>
      </c>
      <c r="J2874" s="191" t="s">
        <v>2654</v>
      </c>
      <c r="K2874" s="191" t="s">
        <v>2655</v>
      </c>
      <c r="L2874" s="17" t="s">
        <v>78</v>
      </c>
      <c r="M2874" s="13" t="s">
        <v>46</v>
      </c>
      <c r="N2874" s="13">
        <v>1</v>
      </c>
      <c r="O2874" s="13"/>
      <c r="P2874" s="39" t="str">
        <f t="shared" si="709"/>
        <v>MAIN UNIT</v>
      </c>
      <c r="Q2874" s="13" t="s">
        <v>55</v>
      </c>
      <c r="R2874" s="13" t="s">
        <v>48</v>
      </c>
      <c r="S2874" s="13" t="s">
        <v>36</v>
      </c>
      <c r="T2874" s="13" t="s">
        <v>64</v>
      </c>
      <c r="U2874" s="13" t="s">
        <v>65</v>
      </c>
      <c r="V2874" s="13" t="s">
        <v>98</v>
      </c>
      <c r="W2874" s="13" t="s">
        <v>50</v>
      </c>
      <c r="X2874" s="192">
        <v>864000</v>
      </c>
      <c r="Y2874" s="196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85">
        <f t="shared" si="711"/>
        <v>101844.95575221241</v>
      </c>
      <c r="AD2874" s="141">
        <v>0.12</v>
      </c>
      <c r="AE2874" s="186">
        <f t="shared" si="712"/>
        <v>1</v>
      </c>
      <c r="AF2874" s="186" t="str">
        <f>IF(AND(COUNTIFS($J$18:J2874,J2874)=1,AE2874=1),1,"")</f>
        <v/>
      </c>
      <c r="AG2874" s="186" t="str">
        <f>IF(C2874="","",IF(AND(COUNTIFS($J$18:J2874,J2874)=1,C2874&lt;&gt;""),1,""))</f>
        <v/>
      </c>
      <c r="AH2874" s="186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214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5" t="s">
        <v>170</v>
      </c>
      <c r="B2875" s="179"/>
      <c r="C2875" s="179" t="s">
        <v>170</v>
      </c>
      <c r="D2875" s="39" t="str">
        <f t="shared" si="707"/>
        <v/>
      </c>
      <c r="E2875" s="13" t="s">
        <v>170</v>
      </c>
      <c r="F2875" s="13" t="s">
        <v>170</v>
      </c>
      <c r="G2875" s="179" t="s">
        <v>170</v>
      </c>
      <c r="H2875" s="191"/>
      <c r="I2875" s="39" t="str">
        <f t="shared" si="708"/>
        <v>Cancel</v>
      </c>
      <c r="J2875" s="191" t="s">
        <v>2656</v>
      </c>
      <c r="K2875" s="191" t="s">
        <v>1309</v>
      </c>
      <c r="L2875" s="17" t="s">
        <v>271</v>
      </c>
      <c r="M2875" s="13" t="s">
        <v>46</v>
      </c>
      <c r="N2875" s="13">
        <v>1</v>
      </c>
      <c r="O2875" s="13"/>
      <c r="P2875" s="39" t="str">
        <f t="shared" si="709"/>
        <v>MAIN UNIT</v>
      </c>
      <c r="Q2875" s="13" t="s">
        <v>55</v>
      </c>
      <c r="R2875" s="13" t="s">
        <v>48</v>
      </c>
      <c r="S2875" s="13" t="s">
        <v>36</v>
      </c>
      <c r="T2875" s="13" t="s">
        <v>64</v>
      </c>
      <c r="U2875" s="13" t="s">
        <v>65</v>
      </c>
      <c r="V2875" s="13" t="s">
        <v>92</v>
      </c>
      <c r="W2875" s="13" t="s">
        <v>50</v>
      </c>
      <c r="X2875" s="192">
        <v>1500000</v>
      </c>
      <c r="Y2875" s="196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85">
        <f t="shared" si="711"/>
        <v>176814.15929203545</v>
      </c>
      <c r="AD2875" s="141">
        <v>0.12</v>
      </c>
      <c r="AE2875" s="186">
        <f t="shared" si="712"/>
        <v>1</v>
      </c>
      <c r="AF2875" s="186">
        <f>IF(AND(COUNTIFS($J$18:J2875,J2875)=1,AE2875=1),1,"")</f>
        <v>1</v>
      </c>
      <c r="AG2875" s="186">
        <f>IF(C2875="","",IF(AND(COUNTIFS($J$18:J2875,J2875)=1,C2875&lt;&gt;""),1,""))</f>
        <v>1</v>
      </c>
      <c r="AH2875" s="186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214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5" t="s">
        <v>170</v>
      </c>
      <c r="B2876" s="179"/>
      <c r="C2876" s="179" t="s">
        <v>170</v>
      </c>
      <c r="D2876" s="39" t="str">
        <f t="shared" si="707"/>
        <v/>
      </c>
      <c r="E2876" s="13" t="s">
        <v>170</v>
      </c>
      <c r="F2876" s="13" t="s">
        <v>170</v>
      </c>
      <c r="G2876" s="179" t="s">
        <v>170</v>
      </c>
      <c r="H2876" s="191"/>
      <c r="I2876" s="39" t="str">
        <f t="shared" si="708"/>
        <v>Cancel</v>
      </c>
      <c r="J2876" s="191" t="s">
        <v>2656</v>
      </c>
      <c r="K2876" s="191" t="s">
        <v>1309</v>
      </c>
      <c r="L2876" s="17" t="s">
        <v>271</v>
      </c>
      <c r="M2876" s="13" t="s">
        <v>46</v>
      </c>
      <c r="N2876" s="13">
        <v>1</v>
      </c>
      <c r="O2876" s="13"/>
      <c r="P2876" s="39" t="str">
        <f t="shared" si="709"/>
        <v>MAIN UNIT</v>
      </c>
      <c r="Q2876" s="13" t="s">
        <v>55</v>
      </c>
      <c r="R2876" s="13" t="s">
        <v>48</v>
      </c>
      <c r="S2876" s="13" t="s">
        <v>36</v>
      </c>
      <c r="T2876" s="13" t="s">
        <v>64</v>
      </c>
      <c r="U2876" s="13" t="s">
        <v>65</v>
      </c>
      <c r="V2876" s="13" t="s">
        <v>92</v>
      </c>
      <c r="W2876" s="13" t="s">
        <v>50</v>
      </c>
      <c r="X2876" s="192">
        <v>1500000</v>
      </c>
      <c r="Y2876" s="196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85">
        <f t="shared" si="711"/>
        <v>176814.15929203545</v>
      </c>
      <c r="AD2876" s="141">
        <v>0.12</v>
      </c>
      <c r="AE2876" s="186">
        <f t="shared" si="712"/>
        <v>1</v>
      </c>
      <c r="AF2876" s="186" t="str">
        <f>IF(AND(COUNTIFS($J$18:J2876,J2876)=1,AE2876=1),1,"")</f>
        <v/>
      </c>
      <c r="AG2876" s="186" t="str">
        <f>IF(C2876="","",IF(AND(COUNTIFS($J$18:J2876,J2876)=1,C2876&lt;&gt;""),1,""))</f>
        <v/>
      </c>
      <c r="AH2876" s="186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214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5" t="s">
        <v>35</v>
      </c>
      <c r="B2877" s="179"/>
      <c r="C2877" s="179" t="s">
        <v>170</v>
      </c>
      <c r="D2877" s="39" t="str">
        <f t="shared" si="707"/>
        <v/>
      </c>
      <c r="E2877" s="13" t="s">
        <v>170</v>
      </c>
      <c r="F2877" s="13" t="s">
        <v>170</v>
      </c>
      <c r="G2877" s="179" t="s">
        <v>170</v>
      </c>
      <c r="H2877" s="191"/>
      <c r="I2877" s="39" t="str">
        <f t="shared" si="708"/>
        <v>Cancel</v>
      </c>
      <c r="J2877" s="191" t="s">
        <v>1407</v>
      </c>
      <c r="K2877" s="191" t="s">
        <v>2657</v>
      </c>
      <c r="L2877" s="17" t="s">
        <v>54</v>
      </c>
      <c r="M2877" s="13" t="s">
        <v>46</v>
      </c>
      <c r="N2877" s="13">
        <v>1</v>
      </c>
      <c r="O2877" s="13"/>
      <c r="P2877" s="39" t="str">
        <f t="shared" si="709"/>
        <v>MAIN UNIT</v>
      </c>
      <c r="Q2877" s="13" t="s">
        <v>55</v>
      </c>
      <c r="R2877" s="13" t="s">
        <v>48</v>
      </c>
      <c r="S2877" s="13" t="s">
        <v>39</v>
      </c>
      <c r="T2877" s="13" t="s">
        <v>129</v>
      </c>
      <c r="U2877" s="13" t="s">
        <v>991</v>
      </c>
      <c r="V2877" s="13" t="s">
        <v>131</v>
      </c>
      <c r="W2877" s="13" t="s">
        <v>50</v>
      </c>
      <c r="X2877" s="192">
        <v>726152.5</v>
      </c>
      <c r="Y2877" s="196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85">
        <f t="shared" si="711"/>
        <v>89066.138495575229</v>
      </c>
      <c r="AD2877" s="141">
        <v>0.12</v>
      </c>
      <c r="AE2877" s="186">
        <f t="shared" si="712"/>
        <v>1</v>
      </c>
      <c r="AF2877" s="186" t="str">
        <f>IF(AND(COUNTIFS($J$18:J2877,J2877)=1,AE2877=1),1,"")</f>
        <v/>
      </c>
      <c r="AG2877" s="186" t="str">
        <f>IF(C2877="","",IF(AND(COUNTIFS($J$18:J2877,J2877)=1,C2877&lt;&gt;""),1,""))</f>
        <v/>
      </c>
      <c r="AH2877" s="186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214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5" t="s">
        <v>35</v>
      </c>
      <c r="B2878" s="179"/>
      <c r="C2878" s="179" t="s">
        <v>170</v>
      </c>
      <c r="D2878" s="39" t="str">
        <f t="shared" si="707"/>
        <v/>
      </c>
      <c r="E2878" s="13" t="s">
        <v>170</v>
      </c>
      <c r="F2878" s="13" t="s">
        <v>170</v>
      </c>
      <c r="G2878" s="179" t="s">
        <v>170</v>
      </c>
      <c r="H2878" s="191"/>
      <c r="I2878" s="39" t="str">
        <f t="shared" si="708"/>
        <v>Cancel</v>
      </c>
      <c r="J2878" s="191" t="s">
        <v>1407</v>
      </c>
      <c r="K2878" s="191" t="s">
        <v>2657</v>
      </c>
      <c r="L2878" s="17" t="s">
        <v>54</v>
      </c>
      <c r="M2878" s="13" t="s">
        <v>46</v>
      </c>
      <c r="N2878" s="13">
        <v>1</v>
      </c>
      <c r="O2878" s="13"/>
      <c r="P2878" s="39" t="str">
        <f t="shared" si="709"/>
        <v>MAIN UNIT</v>
      </c>
      <c r="Q2878" s="13" t="s">
        <v>55</v>
      </c>
      <c r="R2878" s="13" t="s">
        <v>48</v>
      </c>
      <c r="S2878" s="13" t="s">
        <v>39</v>
      </c>
      <c r="T2878" s="13" t="s">
        <v>129</v>
      </c>
      <c r="U2878" s="13" t="s">
        <v>991</v>
      </c>
      <c r="V2878" s="13" t="s">
        <v>131</v>
      </c>
      <c r="W2878" s="13" t="s">
        <v>50</v>
      </c>
      <c r="X2878" s="192">
        <v>726152.5</v>
      </c>
      <c r="Y2878" s="196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85">
        <f t="shared" si="711"/>
        <v>89066.138495575229</v>
      </c>
      <c r="AD2878" s="141">
        <v>0.12</v>
      </c>
      <c r="AE2878" s="186">
        <f t="shared" si="712"/>
        <v>1</v>
      </c>
      <c r="AF2878" s="186" t="str">
        <f>IF(AND(COUNTIFS($J$18:J2878,J2878)=1,AE2878=1),1,"")</f>
        <v/>
      </c>
      <c r="AG2878" s="186" t="str">
        <f>IF(C2878="","",IF(AND(COUNTIFS($J$18:J2878,J2878)=1,C2878&lt;&gt;""),1,""))</f>
        <v/>
      </c>
      <c r="AH2878" s="186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214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5" t="s">
        <v>35</v>
      </c>
      <c r="B2879" s="179"/>
      <c r="C2879" s="179" t="s">
        <v>170</v>
      </c>
      <c r="D2879" s="39" t="str">
        <f t="shared" si="707"/>
        <v/>
      </c>
      <c r="E2879" s="13" t="s">
        <v>170</v>
      </c>
      <c r="F2879" s="13" t="s">
        <v>170</v>
      </c>
      <c r="G2879" s="179" t="s">
        <v>170</v>
      </c>
      <c r="H2879" s="191"/>
      <c r="I2879" s="39" t="str">
        <f t="shared" si="708"/>
        <v>Cancel</v>
      </c>
      <c r="J2879" s="191" t="s">
        <v>2658</v>
      </c>
      <c r="K2879" s="191" t="s">
        <v>2659</v>
      </c>
      <c r="L2879" s="17" t="s">
        <v>54</v>
      </c>
      <c r="M2879" s="13" t="s">
        <v>46</v>
      </c>
      <c r="N2879" s="13">
        <v>1</v>
      </c>
      <c r="O2879" s="13"/>
      <c r="P2879" s="39" t="str">
        <f t="shared" si="709"/>
        <v>MAIN UNIT</v>
      </c>
      <c r="Q2879" s="13" t="s">
        <v>47</v>
      </c>
      <c r="R2879" s="13" t="s">
        <v>48</v>
      </c>
      <c r="S2879" s="13" t="s">
        <v>36</v>
      </c>
      <c r="T2879" s="13" t="s">
        <v>64</v>
      </c>
      <c r="U2879" s="13" t="s">
        <v>65</v>
      </c>
      <c r="V2879" s="13" t="s">
        <v>1400</v>
      </c>
      <c r="W2879" s="13" t="s">
        <v>1254</v>
      </c>
      <c r="X2879" s="192">
        <v>7448000</v>
      </c>
      <c r="Y2879" s="196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85">
        <f t="shared" si="711"/>
        <v>67657.631999999998</v>
      </c>
      <c r="AD2879" s="141">
        <v>0.12</v>
      </c>
      <c r="AE2879" s="186">
        <f t="shared" si="712"/>
        <v>0</v>
      </c>
      <c r="AF2879" s="186" t="str">
        <f>IF(AND(COUNTIFS($J$18:J2879,J2879)=1,AE2879=1),1,"")</f>
        <v/>
      </c>
      <c r="AG2879" s="186">
        <f>IF(C2879="","",IF(AND(COUNTIFS($J$18:J2879,J2879)=1,C2879&lt;&gt;""),1,""))</f>
        <v>1</v>
      </c>
      <c r="AH2879" s="186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214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5" t="s">
        <v>35</v>
      </c>
      <c r="B2880" s="179"/>
      <c r="C2880" s="179" t="s">
        <v>170</v>
      </c>
      <c r="D2880" s="39" t="str">
        <f t="shared" si="707"/>
        <v/>
      </c>
      <c r="E2880" s="13" t="s">
        <v>170</v>
      </c>
      <c r="F2880" s="13" t="s">
        <v>170</v>
      </c>
      <c r="G2880" s="179" t="s">
        <v>170</v>
      </c>
      <c r="H2880" s="191"/>
      <c r="I2880" s="39" t="str">
        <f t="shared" si="708"/>
        <v>Cancel</v>
      </c>
      <c r="J2880" s="191" t="s">
        <v>2658</v>
      </c>
      <c r="K2880" s="191" t="s">
        <v>2659</v>
      </c>
      <c r="L2880" s="17" t="s">
        <v>54</v>
      </c>
      <c r="M2880" s="13" t="s">
        <v>46</v>
      </c>
      <c r="N2880" s="13">
        <v>1</v>
      </c>
      <c r="O2880" s="13"/>
      <c r="P2880" s="39" t="str">
        <f t="shared" si="709"/>
        <v>MAIN UNIT</v>
      </c>
      <c r="Q2880" s="13" t="s">
        <v>47</v>
      </c>
      <c r="R2880" s="13" t="s">
        <v>48</v>
      </c>
      <c r="S2880" s="13" t="s">
        <v>36</v>
      </c>
      <c r="T2880" s="13" t="s">
        <v>64</v>
      </c>
      <c r="U2880" s="13" t="s">
        <v>65</v>
      </c>
      <c r="V2880" s="13" t="s">
        <v>1400</v>
      </c>
      <c r="W2880" s="13" t="s">
        <v>1254</v>
      </c>
      <c r="X2880" s="192">
        <v>7448000</v>
      </c>
      <c r="Y2880" s="196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85">
        <f t="shared" si="711"/>
        <v>67657.631999999998</v>
      </c>
      <c r="AD2880" s="141">
        <v>0.12</v>
      </c>
      <c r="AE2880" s="186">
        <f t="shared" si="712"/>
        <v>0</v>
      </c>
      <c r="AF2880" s="186" t="str">
        <f>IF(AND(COUNTIFS($J$18:J2880,J2880)=1,AE2880=1),1,"")</f>
        <v/>
      </c>
      <c r="AG2880" s="186" t="str">
        <f>IF(C2880="","",IF(AND(COUNTIFS($J$18:J2880,J2880)=1,C2880&lt;&gt;""),1,""))</f>
        <v/>
      </c>
      <c r="AH2880" s="186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214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5" t="s">
        <v>170</v>
      </c>
      <c r="B2881" s="179"/>
      <c r="C2881" s="179" t="s">
        <v>170</v>
      </c>
      <c r="D2881" s="39" t="str">
        <f t="shared" si="707"/>
        <v/>
      </c>
      <c r="E2881" s="13" t="s">
        <v>170</v>
      </c>
      <c r="F2881" s="13" t="s">
        <v>170</v>
      </c>
      <c r="G2881" s="179" t="s">
        <v>170</v>
      </c>
      <c r="H2881" s="191"/>
      <c r="I2881" s="39" t="str">
        <f t="shared" si="708"/>
        <v>Cancel</v>
      </c>
      <c r="J2881" s="191" t="s">
        <v>2660</v>
      </c>
      <c r="K2881" s="191" t="s">
        <v>558</v>
      </c>
      <c r="L2881" s="17" t="s">
        <v>78</v>
      </c>
      <c r="M2881" s="13" t="s">
        <v>46</v>
      </c>
      <c r="N2881" s="13">
        <v>1</v>
      </c>
      <c r="O2881" s="13"/>
      <c r="P2881" s="39" t="str">
        <f t="shared" si="709"/>
        <v>MAIN UNIT</v>
      </c>
      <c r="Q2881" s="13" t="s">
        <v>47</v>
      </c>
      <c r="R2881" s="13" t="s">
        <v>48</v>
      </c>
      <c r="S2881" s="13" t="s">
        <v>36</v>
      </c>
      <c r="T2881" s="13" t="s">
        <v>64</v>
      </c>
      <c r="U2881" s="13" t="s">
        <v>65</v>
      </c>
      <c r="V2881" s="13" t="s">
        <v>66</v>
      </c>
      <c r="W2881" s="13" t="s">
        <v>95</v>
      </c>
      <c r="X2881" s="192">
        <v>12800000</v>
      </c>
      <c r="Y2881" s="196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85">
        <f t="shared" si="711"/>
        <v>116889.59999999999</v>
      </c>
      <c r="AD2881" s="141">
        <v>0.12</v>
      </c>
      <c r="AE2881" s="186">
        <f t="shared" si="712"/>
        <v>0</v>
      </c>
      <c r="AF2881" s="186" t="str">
        <f>IF(AND(COUNTIFS($J$18:J2881,J2881)=1,AE2881=1),1,"")</f>
        <v/>
      </c>
      <c r="AG2881" s="186">
        <f>IF(C2881="","",IF(AND(COUNTIFS($J$18:J2881,J2881)=1,C2881&lt;&gt;""),1,""))</f>
        <v>1</v>
      </c>
      <c r="AH2881" s="186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170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214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5" t="s">
        <v>170</v>
      </c>
      <c r="B2882" s="179"/>
      <c r="C2882" s="179" t="s">
        <v>170</v>
      </c>
      <c r="D2882" s="39" t="str">
        <f t="shared" si="707"/>
        <v/>
      </c>
      <c r="E2882" s="13" t="s">
        <v>170</v>
      </c>
      <c r="F2882" s="13" t="s">
        <v>170</v>
      </c>
      <c r="G2882" s="179" t="s">
        <v>170</v>
      </c>
      <c r="H2882" s="191"/>
      <c r="I2882" s="39" t="str">
        <f t="shared" si="708"/>
        <v>Cancel</v>
      </c>
      <c r="J2882" s="191" t="s">
        <v>2660</v>
      </c>
      <c r="K2882" s="191" t="s">
        <v>558</v>
      </c>
      <c r="L2882" s="17" t="s">
        <v>78</v>
      </c>
      <c r="M2882" s="13" t="s">
        <v>46</v>
      </c>
      <c r="N2882" s="13">
        <v>1</v>
      </c>
      <c r="O2882" s="13"/>
      <c r="P2882" s="39" t="str">
        <f t="shared" si="709"/>
        <v>MAIN UNIT</v>
      </c>
      <c r="Q2882" s="13" t="s">
        <v>47</v>
      </c>
      <c r="R2882" s="13" t="s">
        <v>48</v>
      </c>
      <c r="S2882" s="13" t="s">
        <v>36</v>
      </c>
      <c r="T2882" s="13" t="s">
        <v>64</v>
      </c>
      <c r="U2882" s="13" t="s">
        <v>65</v>
      </c>
      <c r="V2882" s="13" t="s">
        <v>66</v>
      </c>
      <c r="W2882" s="13" t="s">
        <v>95</v>
      </c>
      <c r="X2882" s="192">
        <v>12800000</v>
      </c>
      <c r="Y2882" s="196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85">
        <f t="shared" si="711"/>
        <v>116889.59999999999</v>
      </c>
      <c r="AD2882" s="141">
        <v>0.12</v>
      </c>
      <c r="AE2882" s="186">
        <f t="shared" si="712"/>
        <v>0</v>
      </c>
      <c r="AF2882" s="186" t="str">
        <f>IF(AND(COUNTIFS($J$18:J2882,J2882)=1,AE2882=1),1,"")</f>
        <v/>
      </c>
      <c r="AG2882" s="186" t="str">
        <f>IF(C2882="","",IF(AND(COUNTIFS($J$18:J2882,J2882)=1,C2882&lt;&gt;""),1,""))</f>
        <v/>
      </c>
      <c r="AH2882" s="186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214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5" t="s">
        <v>170</v>
      </c>
      <c r="B2883" s="179"/>
      <c r="C2883" s="179" t="s">
        <v>170</v>
      </c>
      <c r="D2883" s="39" t="str">
        <f t="shared" si="707"/>
        <v/>
      </c>
      <c r="E2883" s="13" t="s">
        <v>170</v>
      </c>
      <c r="F2883" s="13" t="s">
        <v>170</v>
      </c>
      <c r="G2883" s="179" t="s">
        <v>170</v>
      </c>
      <c r="H2883" s="191"/>
      <c r="I2883" s="39" t="str">
        <f t="shared" si="708"/>
        <v>Cancel</v>
      </c>
      <c r="J2883" s="191" t="s">
        <v>2660</v>
      </c>
      <c r="K2883" s="191" t="s">
        <v>558</v>
      </c>
      <c r="L2883" s="17" t="s">
        <v>54</v>
      </c>
      <c r="M2883" s="13" t="s">
        <v>46</v>
      </c>
      <c r="N2883" s="13">
        <v>1</v>
      </c>
      <c r="O2883" s="13"/>
      <c r="P2883" s="39" t="str">
        <f t="shared" si="709"/>
        <v>MAIN UNIT</v>
      </c>
      <c r="Q2883" s="13" t="s">
        <v>47</v>
      </c>
      <c r="R2883" s="13" t="s">
        <v>48</v>
      </c>
      <c r="S2883" s="13" t="s">
        <v>36</v>
      </c>
      <c r="T2883" s="13" t="s">
        <v>64</v>
      </c>
      <c r="U2883" s="13" t="s">
        <v>65</v>
      </c>
      <c r="V2883" s="13" t="s">
        <v>66</v>
      </c>
      <c r="W2883" s="13" t="s">
        <v>95</v>
      </c>
      <c r="X2883" s="192">
        <v>7348000</v>
      </c>
      <c r="Y2883" s="196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85">
        <f t="shared" si="711"/>
        <v>67101.936000000002</v>
      </c>
      <c r="AD2883" s="141">
        <v>0.12</v>
      </c>
      <c r="AE2883" s="186">
        <f t="shared" si="712"/>
        <v>0</v>
      </c>
      <c r="AF2883" s="186" t="str">
        <f>IF(AND(COUNTIFS($J$18:J2883,J2883)=1,AE2883=1),1,"")</f>
        <v/>
      </c>
      <c r="AG2883" s="186" t="str">
        <f>IF(C2883="","",IF(AND(COUNTIFS($J$18:J2883,J2883)=1,C2883&lt;&gt;""),1,""))</f>
        <v/>
      </c>
      <c r="AH2883" s="186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214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5" t="s">
        <v>170</v>
      </c>
      <c r="B2884" s="179"/>
      <c r="C2884" s="179" t="s">
        <v>170</v>
      </c>
      <c r="D2884" s="39" t="str">
        <f t="shared" si="707"/>
        <v/>
      </c>
      <c r="E2884" s="13" t="s">
        <v>170</v>
      </c>
      <c r="F2884" s="13" t="s">
        <v>170</v>
      </c>
      <c r="G2884" s="179" t="s">
        <v>170</v>
      </c>
      <c r="H2884" s="191"/>
      <c r="I2884" s="39" t="str">
        <f t="shared" si="708"/>
        <v>Cancel</v>
      </c>
      <c r="J2884" s="191" t="s">
        <v>2660</v>
      </c>
      <c r="K2884" s="191" t="s">
        <v>558</v>
      </c>
      <c r="L2884" s="17" t="s">
        <v>54</v>
      </c>
      <c r="M2884" s="13" t="s">
        <v>46</v>
      </c>
      <c r="N2884" s="13">
        <v>1</v>
      </c>
      <c r="O2884" s="13"/>
      <c r="P2884" s="39" t="str">
        <f t="shared" si="709"/>
        <v>MAIN UNIT</v>
      </c>
      <c r="Q2884" s="13" t="s">
        <v>47</v>
      </c>
      <c r="R2884" s="13" t="s">
        <v>48</v>
      </c>
      <c r="S2884" s="13" t="s">
        <v>36</v>
      </c>
      <c r="T2884" s="13" t="s">
        <v>64</v>
      </c>
      <c r="U2884" s="13" t="s">
        <v>65</v>
      </c>
      <c r="V2884" s="13" t="s">
        <v>66</v>
      </c>
      <c r="W2884" s="13" t="s">
        <v>95</v>
      </c>
      <c r="X2884" s="192">
        <v>7348000</v>
      </c>
      <c r="Y2884" s="196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85">
        <f t="shared" si="711"/>
        <v>67101.936000000002</v>
      </c>
      <c r="AD2884" s="141">
        <v>0.12</v>
      </c>
      <c r="AE2884" s="186">
        <f t="shared" si="712"/>
        <v>0</v>
      </c>
      <c r="AF2884" s="186" t="str">
        <f>IF(AND(COUNTIFS($J$18:J2884,J2884)=1,AE2884=1),1,"")</f>
        <v/>
      </c>
      <c r="AG2884" s="186" t="str">
        <f>IF(C2884="","",IF(AND(COUNTIFS($J$18:J2884,J2884)=1,C2884&lt;&gt;""),1,""))</f>
        <v/>
      </c>
      <c r="AH2884" s="186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214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5" t="s">
        <v>170</v>
      </c>
      <c r="B2885" s="179"/>
      <c r="C2885" s="179" t="s">
        <v>170</v>
      </c>
      <c r="D2885" s="39" t="str">
        <f t="shared" si="707"/>
        <v/>
      </c>
      <c r="E2885" s="13" t="s">
        <v>170</v>
      </c>
      <c r="F2885" s="13" t="s">
        <v>170</v>
      </c>
      <c r="G2885" s="179" t="s">
        <v>170</v>
      </c>
      <c r="H2885" s="191"/>
      <c r="I2885" s="39" t="str">
        <f t="shared" si="708"/>
        <v>Cancel</v>
      </c>
      <c r="J2885" s="191" t="s">
        <v>2661</v>
      </c>
      <c r="K2885" s="191" t="s">
        <v>1446</v>
      </c>
      <c r="L2885" s="17" t="s">
        <v>54</v>
      </c>
      <c r="M2885" s="13" t="s">
        <v>46</v>
      </c>
      <c r="N2885" s="13">
        <v>1</v>
      </c>
      <c r="O2885" s="13"/>
      <c r="P2885" s="39" t="str">
        <f t="shared" si="709"/>
        <v>MAIN UNIT</v>
      </c>
      <c r="Q2885" s="13" t="s">
        <v>47</v>
      </c>
      <c r="R2885" s="13" t="s">
        <v>48</v>
      </c>
      <c r="S2885" s="13" t="s">
        <v>36</v>
      </c>
      <c r="T2885" s="13" t="s">
        <v>64</v>
      </c>
      <c r="U2885" s="13" t="s">
        <v>65</v>
      </c>
      <c r="V2885" s="13" t="s">
        <v>288</v>
      </c>
      <c r="W2885" s="13" t="s">
        <v>95</v>
      </c>
      <c r="X2885" s="192">
        <v>7932000</v>
      </c>
      <c r="Y2885" s="196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85">
        <f t="shared" si="711"/>
        <v>71292.815999999992</v>
      </c>
      <c r="AD2885" s="141">
        <v>0.12</v>
      </c>
      <c r="AE2885" s="186">
        <f t="shared" si="712"/>
        <v>0</v>
      </c>
      <c r="AF2885" s="186" t="str">
        <f>IF(AND(COUNTIFS($J$18:J2885,J2885)=1,AE2885=1),1,"")</f>
        <v/>
      </c>
      <c r="AG2885" s="186">
        <f>IF(C2885="","",IF(AND(COUNTIFS($J$18:J2885,J2885)=1,C2885&lt;&gt;""),1,""))</f>
        <v>1</v>
      </c>
      <c r="AH2885" s="186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214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5" t="s">
        <v>170</v>
      </c>
      <c r="B2886" s="179"/>
      <c r="C2886" s="179" t="s">
        <v>170</v>
      </c>
      <c r="D2886" s="39" t="str">
        <f t="shared" si="707"/>
        <v/>
      </c>
      <c r="E2886" s="13" t="s">
        <v>170</v>
      </c>
      <c r="F2886" s="13" t="s">
        <v>170</v>
      </c>
      <c r="G2886" s="179" t="s">
        <v>170</v>
      </c>
      <c r="H2886" s="191"/>
      <c r="I2886" s="39" t="str">
        <f t="shared" si="708"/>
        <v>Cancel</v>
      </c>
      <c r="J2886" s="191" t="s">
        <v>2662</v>
      </c>
      <c r="K2886" s="191" t="s">
        <v>1446</v>
      </c>
      <c r="L2886" s="17" t="s">
        <v>78</v>
      </c>
      <c r="M2886" s="13" t="s">
        <v>46</v>
      </c>
      <c r="N2886" s="13">
        <v>1</v>
      </c>
      <c r="O2886" s="13"/>
      <c r="P2886" s="39" t="str">
        <f t="shared" si="709"/>
        <v>MAIN UNIT</v>
      </c>
      <c r="Q2886" s="13" t="s">
        <v>47</v>
      </c>
      <c r="R2886" s="13" t="s">
        <v>48</v>
      </c>
      <c r="S2886" s="13" t="s">
        <v>36</v>
      </c>
      <c r="T2886" s="13" t="s">
        <v>64</v>
      </c>
      <c r="U2886" s="13" t="s">
        <v>65</v>
      </c>
      <c r="V2886" s="13" t="s">
        <v>288</v>
      </c>
      <c r="W2886" s="13" t="s">
        <v>95</v>
      </c>
      <c r="X2886" s="192">
        <v>12306000</v>
      </c>
      <c r="Y2886" s="196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85">
        <f t="shared" si="711"/>
        <v>110606.32799999998</v>
      </c>
      <c r="AD2886" s="141">
        <v>0.12</v>
      </c>
      <c r="AE2886" s="186">
        <f t="shared" si="712"/>
        <v>0</v>
      </c>
      <c r="AF2886" s="186" t="str">
        <f>IF(AND(COUNTIFS($J$18:J2886,J2886)=1,AE2886=1),1,"")</f>
        <v/>
      </c>
      <c r="AG2886" s="186">
        <f>IF(C2886="","",IF(AND(COUNTIFS($J$18:J2886,J2886)=1,C2886&lt;&gt;""),1,""))</f>
        <v>1</v>
      </c>
      <c r="AH2886" s="186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214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5" t="s">
        <v>170</v>
      </c>
      <c r="B2887" s="179"/>
      <c r="C2887" s="179" t="s">
        <v>170</v>
      </c>
      <c r="D2887" s="39" t="str">
        <f t="shared" si="707"/>
        <v/>
      </c>
      <c r="E2887" s="13" t="s">
        <v>170</v>
      </c>
      <c r="F2887" s="13" t="s">
        <v>170</v>
      </c>
      <c r="G2887" s="179" t="s">
        <v>170</v>
      </c>
      <c r="H2887" s="191"/>
      <c r="I2887" s="39" t="str">
        <f t="shared" si="708"/>
        <v>Cancel</v>
      </c>
      <c r="J2887" s="191" t="s">
        <v>2663</v>
      </c>
      <c r="K2887" s="191" t="s">
        <v>2645</v>
      </c>
      <c r="L2887" s="17" t="s">
        <v>54</v>
      </c>
      <c r="M2887" s="13" t="s">
        <v>46</v>
      </c>
      <c r="N2887" s="13">
        <v>1</v>
      </c>
      <c r="O2887" s="13"/>
      <c r="P2887" s="39" t="str">
        <f t="shared" si="709"/>
        <v>MAIN UNIT</v>
      </c>
      <c r="Q2887" s="13" t="s">
        <v>47</v>
      </c>
      <c r="R2887" s="13" t="s">
        <v>48</v>
      </c>
      <c r="S2887" s="13" t="s">
        <v>36</v>
      </c>
      <c r="T2887" s="13" t="s">
        <v>64</v>
      </c>
      <c r="U2887" s="13" t="s">
        <v>65</v>
      </c>
      <c r="V2887" s="13" t="s">
        <v>113</v>
      </c>
      <c r="W2887" s="13" t="s">
        <v>95</v>
      </c>
      <c r="X2887" s="192">
        <v>7771400</v>
      </c>
      <c r="Y2887" s="196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85">
        <f t="shared" si="711"/>
        <v>70968.424800000008</v>
      </c>
      <c r="AD2887" s="141">
        <v>0.12</v>
      </c>
      <c r="AE2887" s="186">
        <f t="shared" si="712"/>
        <v>0</v>
      </c>
      <c r="AF2887" s="186" t="str">
        <f>IF(AND(COUNTIFS($J$18:J2887,J2887)=1,AE2887=1),1,"")</f>
        <v/>
      </c>
      <c r="AG2887" s="186">
        <f>IF(C2887="","",IF(AND(COUNTIFS($J$18:J2887,J2887)=1,C2887&lt;&gt;""),1,""))</f>
        <v>1</v>
      </c>
      <c r="AH2887" s="186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2664</v>
      </c>
      <c r="AP2887" s="28" t="str">
        <f t="shared" si="716"/>
        <v>CancelCancel</v>
      </c>
      <c r="AQ2887" s="28" t="str">
        <f t="shared" si="717"/>
        <v>CancelCancelJPY</v>
      </c>
      <c r="AR2887" s="214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5" t="s">
        <v>170</v>
      </c>
      <c r="B2888" s="179"/>
      <c r="C2888" s="179" t="s">
        <v>170</v>
      </c>
      <c r="D2888" s="39" t="str">
        <f t="shared" si="707"/>
        <v/>
      </c>
      <c r="E2888" s="13" t="s">
        <v>170</v>
      </c>
      <c r="F2888" s="13" t="s">
        <v>170</v>
      </c>
      <c r="G2888" s="179" t="s">
        <v>170</v>
      </c>
      <c r="H2888" s="191"/>
      <c r="I2888" s="39" t="str">
        <f t="shared" si="708"/>
        <v>Cancel</v>
      </c>
      <c r="J2888" s="191" t="s">
        <v>2663</v>
      </c>
      <c r="K2888" s="191" t="s">
        <v>2645</v>
      </c>
      <c r="L2888" s="17" t="s">
        <v>54</v>
      </c>
      <c r="M2888" s="13" t="s">
        <v>46</v>
      </c>
      <c r="N2888" s="13">
        <v>1</v>
      </c>
      <c r="O2888" s="13"/>
      <c r="P2888" s="39" t="str">
        <f t="shared" si="709"/>
        <v>MAIN UNIT</v>
      </c>
      <c r="Q2888" s="13" t="s">
        <v>47</v>
      </c>
      <c r="R2888" s="13" t="s">
        <v>48</v>
      </c>
      <c r="S2888" s="13" t="s">
        <v>36</v>
      </c>
      <c r="T2888" s="13" t="s">
        <v>64</v>
      </c>
      <c r="U2888" s="13" t="s">
        <v>65</v>
      </c>
      <c r="V2888" s="13" t="s">
        <v>113</v>
      </c>
      <c r="W2888" s="13" t="s">
        <v>95</v>
      </c>
      <c r="X2888" s="192">
        <v>7771400</v>
      </c>
      <c r="Y2888" s="196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85">
        <f t="shared" si="711"/>
        <v>70968.424800000008</v>
      </c>
      <c r="AD2888" s="141">
        <v>0.12</v>
      </c>
      <c r="AE2888" s="186">
        <f t="shared" si="712"/>
        <v>0</v>
      </c>
      <c r="AF2888" s="186" t="str">
        <f>IF(AND(COUNTIFS($J$18:J2888,J2888)=1,AE2888=1),1,"")</f>
        <v/>
      </c>
      <c r="AG2888" s="186" t="str">
        <f>IF(C2888="","",IF(AND(COUNTIFS($J$18:J2888,J2888)=1,C2888&lt;&gt;""),1,""))</f>
        <v/>
      </c>
      <c r="AH2888" s="186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2665</v>
      </c>
      <c r="AP2888" s="28" t="str">
        <f t="shared" si="716"/>
        <v>CancelCancel</v>
      </c>
      <c r="AQ2888" s="28" t="str">
        <f t="shared" si="717"/>
        <v>CancelCancelJPY</v>
      </c>
      <c r="AR2888" s="214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5" t="s">
        <v>170</v>
      </c>
      <c r="B2889" s="179"/>
      <c r="C2889" s="179" t="s">
        <v>170</v>
      </c>
      <c r="D2889" s="39" t="str">
        <f t="shared" si="707"/>
        <v/>
      </c>
      <c r="E2889" s="13" t="s">
        <v>170</v>
      </c>
      <c r="F2889" s="13" t="s">
        <v>170</v>
      </c>
      <c r="G2889" s="179" t="s">
        <v>170</v>
      </c>
      <c r="H2889" s="191"/>
      <c r="I2889" s="39" t="str">
        <f t="shared" si="708"/>
        <v>Cancel</v>
      </c>
      <c r="J2889" s="191" t="s">
        <v>2666</v>
      </c>
      <c r="K2889" s="191" t="s">
        <v>558</v>
      </c>
      <c r="L2889" s="17" t="s">
        <v>78</v>
      </c>
      <c r="M2889" s="13" t="s">
        <v>46</v>
      </c>
      <c r="N2889" s="13">
        <v>1</v>
      </c>
      <c r="O2889" s="13"/>
      <c r="P2889" s="39" t="str">
        <f t="shared" si="709"/>
        <v>MAIN UNIT</v>
      </c>
      <c r="Q2889" s="13" t="s">
        <v>47</v>
      </c>
      <c r="R2889" s="13" t="s">
        <v>48</v>
      </c>
      <c r="S2889" s="13" t="s">
        <v>36</v>
      </c>
      <c r="T2889" s="13" t="s">
        <v>64</v>
      </c>
      <c r="U2889" s="13" t="s">
        <v>65</v>
      </c>
      <c r="V2889" s="13" t="s">
        <v>66</v>
      </c>
      <c r="W2889" s="13" t="s">
        <v>95</v>
      </c>
      <c r="X2889" s="192">
        <v>15000000</v>
      </c>
      <c r="Y2889" s="196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85">
        <f t="shared" si="711"/>
        <v>134100</v>
      </c>
      <c r="AD2889" s="141">
        <v>0.12</v>
      </c>
      <c r="AE2889" s="186">
        <f t="shared" si="712"/>
        <v>0</v>
      </c>
      <c r="AF2889" s="186" t="str">
        <f>IF(AND(COUNTIFS($J$18:J2889,J2889)=1,AE2889=1),1,"")</f>
        <v/>
      </c>
      <c r="AG2889" s="186">
        <f>IF(C2889="","",IF(AND(COUNTIFS($J$18:J2889,J2889)=1,C2889&lt;&gt;""),1,""))</f>
        <v>1</v>
      </c>
      <c r="AH2889" s="186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214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5" t="s">
        <v>170</v>
      </c>
      <c r="B2890" s="179"/>
      <c r="C2890" s="179" t="s">
        <v>170</v>
      </c>
      <c r="D2890" s="39" t="str">
        <f t="shared" si="707"/>
        <v/>
      </c>
      <c r="E2890" s="13" t="s">
        <v>170</v>
      </c>
      <c r="F2890" s="13" t="s">
        <v>170</v>
      </c>
      <c r="G2890" s="179" t="s">
        <v>170</v>
      </c>
      <c r="H2890" s="191"/>
      <c r="I2890" s="39" t="str">
        <f t="shared" si="708"/>
        <v>Cancel</v>
      </c>
      <c r="J2890" s="191" t="s">
        <v>2667</v>
      </c>
      <c r="K2890" s="191" t="s">
        <v>2668</v>
      </c>
      <c r="L2890" s="17" t="s">
        <v>54</v>
      </c>
      <c r="M2890" s="13" t="s">
        <v>46</v>
      </c>
      <c r="N2890" s="13">
        <v>1</v>
      </c>
      <c r="O2890" s="13"/>
      <c r="P2890" s="39" t="str">
        <f t="shared" si="709"/>
        <v>MAIN UNIT</v>
      </c>
      <c r="Q2890" s="13" t="s">
        <v>55</v>
      </c>
      <c r="R2890" s="13" t="s">
        <v>48</v>
      </c>
      <c r="S2890" s="13" t="s">
        <v>36</v>
      </c>
      <c r="T2890" s="13" t="s">
        <v>64</v>
      </c>
      <c r="U2890" s="13" t="s">
        <v>65</v>
      </c>
      <c r="V2890" s="13" t="s">
        <v>288</v>
      </c>
      <c r="W2890" s="13" t="s">
        <v>95</v>
      </c>
      <c r="X2890" s="192">
        <v>6500000</v>
      </c>
      <c r="Y2890" s="193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85">
        <f t="shared" si="711"/>
        <v>58421.999999999993</v>
      </c>
      <c r="AD2890" s="141">
        <v>0.12</v>
      </c>
      <c r="AE2890" s="186">
        <f t="shared" si="712"/>
        <v>1</v>
      </c>
      <c r="AF2890" s="186">
        <f>IF(AND(COUNTIFS($J$18:J2890,J2890)=1,AE2890=1),1,"")</f>
        <v>1</v>
      </c>
      <c r="AG2890" s="186">
        <f>IF(C2890="","",IF(AND(COUNTIFS($J$18:J2890,J2890)=1,C2890&lt;&gt;""),1,""))</f>
        <v>1</v>
      </c>
      <c r="AH2890" s="186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214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5" t="s">
        <v>35</v>
      </c>
      <c r="B2891" s="179"/>
      <c r="C2891" s="179" t="s">
        <v>170</v>
      </c>
      <c r="D2891" s="39" t="str">
        <f t="shared" si="707"/>
        <v/>
      </c>
      <c r="E2891" s="13" t="s">
        <v>170</v>
      </c>
      <c r="F2891" s="13" t="s">
        <v>170</v>
      </c>
      <c r="G2891" s="179" t="s">
        <v>170</v>
      </c>
      <c r="H2891" s="191"/>
      <c r="I2891" s="39" t="str">
        <f t="shared" si="708"/>
        <v>Cancel</v>
      </c>
      <c r="J2891" s="191" t="s">
        <v>2669</v>
      </c>
      <c r="K2891" s="191" t="s">
        <v>3094</v>
      </c>
      <c r="L2891" s="17" t="s">
        <v>54</v>
      </c>
      <c r="M2891" s="13" t="s">
        <v>46</v>
      </c>
      <c r="N2891" s="13">
        <v>1</v>
      </c>
      <c r="O2891" s="13"/>
      <c r="P2891" s="39" t="str">
        <f t="shared" si="709"/>
        <v>MAIN UNIT</v>
      </c>
      <c r="Q2891" s="13" t="s">
        <v>47</v>
      </c>
      <c r="R2891" s="13" t="s">
        <v>48</v>
      </c>
      <c r="S2891" s="13" t="s">
        <v>39</v>
      </c>
      <c r="T2891" s="13" t="s">
        <v>385</v>
      </c>
      <c r="U2891" s="13" t="s">
        <v>991</v>
      </c>
      <c r="V2891" s="13" t="s">
        <v>131</v>
      </c>
      <c r="W2891" s="13" t="s">
        <v>50</v>
      </c>
      <c r="X2891" s="192">
        <v>500000</v>
      </c>
      <c r="Y2891" s="196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85">
        <f t="shared" si="711"/>
        <v>62389.38053097346</v>
      </c>
      <c r="AD2891" s="141">
        <v>0.12</v>
      </c>
      <c r="AE2891" s="186">
        <f t="shared" si="712"/>
        <v>0</v>
      </c>
      <c r="AF2891" s="186" t="str">
        <f>IF(AND(COUNTIFS($J$18:J2891,J2891)=1,AE2891=1),1,"")</f>
        <v/>
      </c>
      <c r="AG2891" s="186">
        <f>IF(C2891="","",IF(AND(COUNTIFS($J$18:J2891,J2891)=1,C2891&lt;&gt;""),1,""))</f>
        <v>1</v>
      </c>
      <c r="AH2891" s="186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214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5" t="s">
        <v>170</v>
      </c>
      <c r="B2892" s="179"/>
      <c r="C2892" s="179" t="s">
        <v>170</v>
      </c>
      <c r="D2892" s="39" t="str">
        <f t="shared" si="707"/>
        <v/>
      </c>
      <c r="E2892" s="13" t="s">
        <v>170</v>
      </c>
      <c r="F2892" s="13" t="s">
        <v>170</v>
      </c>
      <c r="G2892" s="179" t="s">
        <v>170</v>
      </c>
      <c r="H2892" s="191"/>
      <c r="I2892" s="39" t="str">
        <f t="shared" si="708"/>
        <v>Cancel</v>
      </c>
      <c r="J2892" s="191" t="s">
        <v>1907</v>
      </c>
      <c r="K2892" s="191" t="s">
        <v>558</v>
      </c>
      <c r="L2892" s="17" t="s">
        <v>78</v>
      </c>
      <c r="M2892" s="13" t="s">
        <v>46</v>
      </c>
      <c r="N2892" s="13">
        <v>1</v>
      </c>
      <c r="O2892" s="13"/>
      <c r="P2892" s="39" t="str">
        <f t="shared" si="709"/>
        <v>MAIN UNIT</v>
      </c>
      <c r="Q2892" s="13" t="s">
        <v>47</v>
      </c>
      <c r="R2892" s="13" t="s">
        <v>48</v>
      </c>
      <c r="S2892" s="13" t="s">
        <v>36</v>
      </c>
      <c r="T2892" s="13" t="s">
        <v>64</v>
      </c>
      <c r="U2892" s="13" t="s">
        <v>65</v>
      </c>
      <c r="V2892" s="13" t="s">
        <v>66</v>
      </c>
      <c r="W2892" s="13" t="s">
        <v>95</v>
      </c>
      <c r="X2892" s="192">
        <v>11530000</v>
      </c>
      <c r="Y2892" s="196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85">
        <f t="shared" si="711"/>
        <v>103078.2</v>
      </c>
      <c r="AD2892" s="141">
        <v>0.12</v>
      </c>
      <c r="AE2892" s="186">
        <f t="shared" si="712"/>
        <v>0</v>
      </c>
      <c r="AF2892" s="186" t="str">
        <f>IF(AND(COUNTIFS($J$18:J2892,J2892)=1,AE2892=1),1,"")</f>
        <v/>
      </c>
      <c r="AG2892" s="186" t="str">
        <f>IF(C2892="","",IF(AND(COUNTIFS($J$18:J2892,J2892)=1,C2892&lt;&gt;""),1,""))</f>
        <v/>
      </c>
      <c r="AH2892" s="186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214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5" t="s">
        <v>170</v>
      </c>
      <c r="B2893" s="179"/>
      <c r="C2893" s="179" t="s">
        <v>170</v>
      </c>
      <c r="D2893" s="39" t="str">
        <f t="shared" si="707"/>
        <v/>
      </c>
      <c r="E2893" s="13" t="s">
        <v>170</v>
      </c>
      <c r="F2893" s="13" t="s">
        <v>170</v>
      </c>
      <c r="G2893" s="179" t="s">
        <v>170</v>
      </c>
      <c r="H2893" s="191"/>
      <c r="I2893" s="39" t="str">
        <f t="shared" si="708"/>
        <v>Cancel</v>
      </c>
      <c r="J2893" s="191" t="s">
        <v>1907</v>
      </c>
      <c r="K2893" s="191" t="s">
        <v>558</v>
      </c>
      <c r="L2893" s="17" t="s">
        <v>78</v>
      </c>
      <c r="M2893" s="13" t="s">
        <v>46</v>
      </c>
      <c r="N2893" s="13">
        <v>1</v>
      </c>
      <c r="O2893" s="13"/>
      <c r="P2893" s="39" t="str">
        <f t="shared" si="709"/>
        <v>MAIN UNIT</v>
      </c>
      <c r="Q2893" s="13" t="s">
        <v>47</v>
      </c>
      <c r="R2893" s="13" t="s">
        <v>48</v>
      </c>
      <c r="S2893" s="13" t="s">
        <v>36</v>
      </c>
      <c r="T2893" s="13" t="s">
        <v>64</v>
      </c>
      <c r="U2893" s="13" t="s">
        <v>65</v>
      </c>
      <c r="V2893" s="13" t="s">
        <v>66</v>
      </c>
      <c r="W2893" s="13" t="s">
        <v>95</v>
      </c>
      <c r="X2893" s="192">
        <v>11530000</v>
      </c>
      <c r="Y2893" s="196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85">
        <f t="shared" si="711"/>
        <v>103078.2</v>
      </c>
      <c r="AD2893" s="141">
        <v>0.12</v>
      </c>
      <c r="AE2893" s="186">
        <f t="shared" si="712"/>
        <v>0</v>
      </c>
      <c r="AF2893" s="186" t="str">
        <f>IF(AND(COUNTIFS($J$18:J2893,J2893)=1,AE2893=1),1,"")</f>
        <v/>
      </c>
      <c r="AG2893" s="186" t="str">
        <f>IF(C2893="","",IF(AND(COUNTIFS($J$18:J2893,J2893)=1,C2893&lt;&gt;""),1,""))</f>
        <v/>
      </c>
      <c r="AH2893" s="186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214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5" t="s">
        <v>170</v>
      </c>
      <c r="B2894" s="179"/>
      <c r="C2894" s="179" t="s">
        <v>170</v>
      </c>
      <c r="D2894" s="39" t="str">
        <f t="shared" si="707"/>
        <v/>
      </c>
      <c r="E2894" s="13" t="s">
        <v>170</v>
      </c>
      <c r="F2894" s="13" t="s">
        <v>170</v>
      </c>
      <c r="G2894" s="179" t="s">
        <v>170</v>
      </c>
      <c r="H2894" s="191"/>
      <c r="I2894" s="39" t="str">
        <f t="shared" si="708"/>
        <v>Cancel</v>
      </c>
      <c r="J2894" s="191" t="s">
        <v>1907</v>
      </c>
      <c r="K2894" s="191" t="s">
        <v>558</v>
      </c>
      <c r="L2894" s="17" t="s">
        <v>54</v>
      </c>
      <c r="M2894" s="13" t="s">
        <v>46</v>
      </c>
      <c r="N2894" s="13">
        <v>1</v>
      </c>
      <c r="O2894" s="13"/>
      <c r="P2894" s="39" t="str">
        <f t="shared" si="709"/>
        <v>MAIN UNIT</v>
      </c>
      <c r="Q2894" s="13" t="s">
        <v>47</v>
      </c>
      <c r="R2894" s="13" t="s">
        <v>48</v>
      </c>
      <c r="S2894" s="13" t="s">
        <v>36</v>
      </c>
      <c r="T2894" s="13" t="s">
        <v>64</v>
      </c>
      <c r="U2894" s="13" t="s">
        <v>65</v>
      </c>
      <c r="V2894" s="13" t="s">
        <v>66</v>
      </c>
      <c r="W2894" s="13" t="s">
        <v>95</v>
      </c>
      <c r="X2894" s="192">
        <v>7500000</v>
      </c>
      <c r="Y2894" s="196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85">
        <f t="shared" si="711"/>
        <v>67050</v>
      </c>
      <c r="AD2894" s="141">
        <v>0.12</v>
      </c>
      <c r="AE2894" s="186">
        <f t="shared" si="712"/>
        <v>0</v>
      </c>
      <c r="AF2894" s="186" t="str">
        <f>IF(AND(COUNTIFS($J$18:J2894,J2894)=1,AE2894=1),1,"")</f>
        <v/>
      </c>
      <c r="AG2894" s="186" t="str">
        <f>IF(C2894="","",IF(AND(COUNTIFS($J$18:J2894,J2894)=1,C2894&lt;&gt;""),1,""))</f>
        <v/>
      </c>
      <c r="AH2894" s="186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214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5" t="s">
        <v>170</v>
      </c>
      <c r="B2895" s="179"/>
      <c r="C2895" s="179" t="s">
        <v>170</v>
      </c>
      <c r="D2895" s="39" t="str">
        <f t="shared" si="707"/>
        <v/>
      </c>
      <c r="E2895" s="13" t="s">
        <v>170</v>
      </c>
      <c r="F2895" s="13" t="s">
        <v>170</v>
      </c>
      <c r="G2895" s="179" t="s">
        <v>170</v>
      </c>
      <c r="H2895" s="191"/>
      <c r="I2895" s="39" t="str">
        <f t="shared" si="708"/>
        <v>Cancel</v>
      </c>
      <c r="J2895" s="191" t="s">
        <v>1907</v>
      </c>
      <c r="K2895" s="191" t="s">
        <v>558</v>
      </c>
      <c r="L2895" s="17" t="s">
        <v>54</v>
      </c>
      <c r="M2895" s="13" t="s">
        <v>46</v>
      </c>
      <c r="N2895" s="13">
        <v>1</v>
      </c>
      <c r="O2895" s="13"/>
      <c r="P2895" s="39" t="str">
        <f t="shared" si="709"/>
        <v>MAIN UNIT</v>
      </c>
      <c r="Q2895" s="13" t="s">
        <v>47</v>
      </c>
      <c r="R2895" s="13" t="s">
        <v>48</v>
      </c>
      <c r="S2895" s="13" t="s">
        <v>36</v>
      </c>
      <c r="T2895" s="13" t="s">
        <v>64</v>
      </c>
      <c r="U2895" s="13" t="s">
        <v>65</v>
      </c>
      <c r="V2895" s="13" t="s">
        <v>66</v>
      </c>
      <c r="W2895" s="13" t="s">
        <v>95</v>
      </c>
      <c r="X2895" s="192">
        <v>7500000</v>
      </c>
      <c r="Y2895" s="196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85">
        <f t="shared" si="711"/>
        <v>67050</v>
      </c>
      <c r="AD2895" s="141">
        <v>0.12</v>
      </c>
      <c r="AE2895" s="186">
        <f t="shared" si="712"/>
        <v>0</v>
      </c>
      <c r="AF2895" s="186" t="str">
        <f>IF(AND(COUNTIFS($J$18:J2895,J2895)=1,AE2895=1),1,"")</f>
        <v/>
      </c>
      <c r="AG2895" s="186" t="str">
        <f>IF(C2895="","",IF(AND(COUNTIFS($J$18:J2895,J2895)=1,C2895&lt;&gt;""),1,""))</f>
        <v/>
      </c>
      <c r="AH2895" s="186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214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5" t="s">
        <v>35</v>
      </c>
      <c r="B2896" s="179"/>
      <c r="C2896" s="179" t="s">
        <v>170</v>
      </c>
      <c r="D2896" s="39" t="str">
        <f t="shared" si="707"/>
        <v/>
      </c>
      <c r="E2896" s="13" t="s">
        <v>170</v>
      </c>
      <c r="F2896" s="13" t="s">
        <v>170</v>
      </c>
      <c r="G2896" s="179" t="s">
        <v>170</v>
      </c>
      <c r="H2896" s="191"/>
      <c r="I2896" s="39" t="str">
        <f t="shared" si="708"/>
        <v>Cancel</v>
      </c>
      <c r="J2896" s="191" t="s">
        <v>2669</v>
      </c>
      <c r="K2896" s="191" t="s">
        <v>2670</v>
      </c>
      <c r="L2896" s="17" t="s">
        <v>54</v>
      </c>
      <c r="M2896" s="13" t="s">
        <v>46</v>
      </c>
      <c r="N2896" s="13">
        <v>1</v>
      </c>
      <c r="O2896" s="13"/>
      <c r="P2896" s="39" t="str">
        <f t="shared" si="709"/>
        <v>MAIN UNIT</v>
      </c>
      <c r="Q2896" s="13" t="s">
        <v>55</v>
      </c>
      <c r="R2896" s="13" t="s">
        <v>48</v>
      </c>
      <c r="S2896" s="13" t="s">
        <v>37</v>
      </c>
      <c r="T2896" s="13" t="s">
        <v>154</v>
      </c>
      <c r="U2896" s="13" t="s">
        <v>75</v>
      </c>
      <c r="V2896" s="13" t="s">
        <v>70</v>
      </c>
      <c r="W2896" s="13" t="s">
        <v>50</v>
      </c>
      <c r="X2896" s="192">
        <v>500000</v>
      </c>
      <c r="Y2896" s="196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85">
        <f t="shared" si="711"/>
        <v>62654.867256637168</v>
      </c>
      <c r="AD2896" s="141">
        <v>0.12</v>
      </c>
      <c r="AE2896" s="186">
        <f t="shared" si="712"/>
        <v>1</v>
      </c>
      <c r="AF2896" s="186" t="str">
        <f>IF(AND(COUNTIFS($J$18:J2896,J2896)=1,AE2896=1),1,"")</f>
        <v/>
      </c>
      <c r="AG2896" s="186" t="str">
        <f>IF(C2896="","",IF(AND(COUNTIFS($J$18:J2896,J2896)=1,C2896&lt;&gt;""),1,""))</f>
        <v/>
      </c>
      <c r="AH2896" s="186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214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5" t="s">
        <v>35</v>
      </c>
      <c r="B2897" s="179"/>
      <c r="C2897" s="179" t="s">
        <v>170</v>
      </c>
      <c r="D2897" s="39" t="str">
        <f t="shared" si="707"/>
        <v/>
      </c>
      <c r="E2897" s="13" t="s">
        <v>170</v>
      </c>
      <c r="F2897" s="13" t="s">
        <v>170</v>
      </c>
      <c r="G2897" s="179" t="s">
        <v>1530</v>
      </c>
      <c r="H2897" s="191" t="s">
        <v>1531</v>
      </c>
      <c r="I2897" s="39" t="str">
        <f t="shared" si="708"/>
        <v>Cancel</v>
      </c>
      <c r="J2897" s="191" t="s">
        <v>2671</v>
      </c>
      <c r="K2897" s="191" t="s">
        <v>2672</v>
      </c>
      <c r="L2897" s="17" t="s">
        <v>54</v>
      </c>
      <c r="M2897" s="13" t="s">
        <v>46</v>
      </c>
      <c r="N2897" s="13">
        <v>1</v>
      </c>
      <c r="O2897" s="13"/>
      <c r="P2897" s="39" t="str">
        <f t="shared" si="709"/>
        <v>MAIN UNIT</v>
      </c>
      <c r="Q2897" s="13" t="s">
        <v>55</v>
      </c>
      <c r="R2897" s="13" t="s">
        <v>48</v>
      </c>
      <c r="S2897" s="13" t="s">
        <v>36</v>
      </c>
      <c r="T2897" s="13" t="s">
        <v>64</v>
      </c>
      <c r="U2897" s="13" t="s">
        <v>65</v>
      </c>
      <c r="V2897" s="13" t="s">
        <v>98</v>
      </c>
      <c r="W2897" s="13" t="s">
        <v>95</v>
      </c>
      <c r="X2897" s="192">
        <v>6600000</v>
      </c>
      <c r="Y2897" s="196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85">
        <f t="shared" si="711"/>
        <v>59004</v>
      </c>
      <c r="AD2897" s="141">
        <v>0.12</v>
      </c>
      <c r="AE2897" s="186">
        <f t="shared" si="712"/>
        <v>1</v>
      </c>
      <c r="AF2897" s="186">
        <f>IF(AND(COUNTIFS($J$18:J2897,J2897)=1,AE2897=1),1,"")</f>
        <v>1</v>
      </c>
      <c r="AG2897" s="186">
        <f>IF(C2897="","",IF(AND(COUNTIFS($J$18:J2897,J2897)=1,C2897&lt;&gt;""),1,""))</f>
        <v>1</v>
      </c>
      <c r="AH2897" s="186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214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5" t="s">
        <v>35</v>
      </c>
      <c r="B2898" s="179"/>
      <c r="C2898" s="179" t="s">
        <v>170</v>
      </c>
      <c r="D2898" s="39" t="str">
        <f t="shared" si="707"/>
        <v/>
      </c>
      <c r="E2898" s="13" t="s">
        <v>170</v>
      </c>
      <c r="F2898" s="13" t="s">
        <v>170</v>
      </c>
      <c r="G2898" s="179" t="s">
        <v>170</v>
      </c>
      <c r="H2898" s="191" t="s">
        <v>2673</v>
      </c>
      <c r="I2898" s="39" t="str">
        <f t="shared" si="708"/>
        <v>Cancel</v>
      </c>
      <c r="J2898" s="191" t="s">
        <v>2674</v>
      </c>
      <c r="K2898" s="191" t="s">
        <v>2672</v>
      </c>
      <c r="L2898" s="17" t="s">
        <v>78</v>
      </c>
      <c r="M2898" s="13" t="s">
        <v>46</v>
      </c>
      <c r="N2898" s="13">
        <v>1</v>
      </c>
      <c r="O2898" s="13"/>
      <c r="P2898" s="39" t="str">
        <f t="shared" si="709"/>
        <v>MAIN UNIT</v>
      </c>
      <c r="Q2898" s="13" t="s">
        <v>55</v>
      </c>
      <c r="R2898" s="13" t="s">
        <v>48</v>
      </c>
      <c r="S2898" s="13" t="s">
        <v>36</v>
      </c>
      <c r="T2898" s="13" t="s">
        <v>64</v>
      </c>
      <c r="U2898" s="13" t="s">
        <v>65</v>
      </c>
      <c r="V2898" s="13" t="s">
        <v>98</v>
      </c>
      <c r="W2898" s="13" t="s">
        <v>95</v>
      </c>
      <c r="X2898" s="192">
        <v>11500000</v>
      </c>
      <c r="Y2898" s="196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85">
        <f t="shared" si="711"/>
        <v>86250</v>
      </c>
      <c r="AD2898" s="141">
        <v>0.12</v>
      </c>
      <c r="AE2898" s="186">
        <f t="shared" si="712"/>
        <v>1</v>
      </c>
      <c r="AF2898" s="186">
        <f>IF(AND(COUNTIFS($J$18:J2898,J2898)=1,AE2898=1),1,"")</f>
        <v>1</v>
      </c>
      <c r="AG2898" s="186">
        <f>IF(C2898="","",IF(AND(COUNTIFS($J$18:J2898,J2898)=1,C2898&lt;&gt;""),1,""))</f>
        <v>1</v>
      </c>
      <c r="AH2898" s="186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214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5" t="s">
        <v>170</v>
      </c>
      <c r="B2899" s="179"/>
      <c r="C2899" s="179" t="s">
        <v>170</v>
      </c>
      <c r="D2899" s="39" t="str">
        <f t="shared" si="707"/>
        <v/>
      </c>
      <c r="E2899" s="13" t="s">
        <v>170</v>
      </c>
      <c r="F2899" s="13" t="s">
        <v>170</v>
      </c>
      <c r="G2899" s="179" t="s">
        <v>1530</v>
      </c>
      <c r="H2899" s="191"/>
      <c r="I2899" s="39" t="str">
        <f t="shared" si="708"/>
        <v>Cancel</v>
      </c>
      <c r="J2899" s="191" t="s">
        <v>2675</v>
      </c>
      <c r="K2899" s="191" t="s">
        <v>1678</v>
      </c>
      <c r="L2899" s="17" t="s">
        <v>54</v>
      </c>
      <c r="M2899" s="13" t="s">
        <v>46</v>
      </c>
      <c r="N2899" s="13">
        <v>1</v>
      </c>
      <c r="O2899" s="13"/>
      <c r="P2899" s="39" t="str">
        <f t="shared" si="709"/>
        <v>MAIN UNIT</v>
      </c>
      <c r="Q2899" s="13" t="s">
        <v>55</v>
      </c>
      <c r="R2899" s="13" t="s">
        <v>48</v>
      </c>
      <c r="S2899" s="13" t="s">
        <v>39</v>
      </c>
      <c r="T2899" s="13" t="s">
        <v>129</v>
      </c>
      <c r="U2899" s="13" t="s">
        <v>991</v>
      </c>
      <c r="V2899" s="13" t="s">
        <v>131</v>
      </c>
      <c r="W2899" s="13" t="s">
        <v>50</v>
      </c>
      <c r="X2899" s="192">
        <v>540000</v>
      </c>
      <c r="Y2899" s="196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85">
        <f t="shared" si="711"/>
        <v>67667.256637168146</v>
      </c>
      <c r="AD2899" s="141">
        <v>0.12</v>
      </c>
      <c r="AE2899" s="186">
        <f t="shared" si="712"/>
        <v>1</v>
      </c>
      <c r="AF2899" s="186">
        <f>IF(AND(COUNTIFS($J$18:J2899,J2899)=1,AE2899=1),1,"")</f>
        <v>1</v>
      </c>
      <c r="AG2899" s="186">
        <f>IF(C2899="","",IF(AND(COUNTIFS($J$18:J2899,J2899)=1,C2899&lt;&gt;""),1,""))</f>
        <v>1</v>
      </c>
      <c r="AH2899" s="186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214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5" t="s">
        <v>170</v>
      </c>
      <c r="B2900" s="179"/>
      <c r="C2900" s="179" t="s">
        <v>170</v>
      </c>
      <c r="D2900" s="39" t="str">
        <f t="shared" si="707"/>
        <v/>
      </c>
      <c r="E2900" s="13" t="s">
        <v>170</v>
      </c>
      <c r="F2900" s="13" t="s">
        <v>170</v>
      </c>
      <c r="G2900" s="179" t="s">
        <v>1530</v>
      </c>
      <c r="H2900" s="191"/>
      <c r="I2900" s="39" t="str">
        <f t="shared" si="708"/>
        <v>Cancel</v>
      </c>
      <c r="J2900" s="191" t="s">
        <v>2675</v>
      </c>
      <c r="K2900" s="191" t="s">
        <v>1678</v>
      </c>
      <c r="L2900" s="17" t="s">
        <v>54</v>
      </c>
      <c r="M2900" s="13" t="s">
        <v>46</v>
      </c>
      <c r="N2900" s="13">
        <v>1</v>
      </c>
      <c r="O2900" s="13"/>
      <c r="P2900" s="39" t="str">
        <f t="shared" si="709"/>
        <v>MAIN UNIT</v>
      </c>
      <c r="Q2900" s="13" t="s">
        <v>55</v>
      </c>
      <c r="R2900" s="13" t="s">
        <v>48</v>
      </c>
      <c r="S2900" s="13" t="s">
        <v>39</v>
      </c>
      <c r="T2900" s="13" t="s">
        <v>129</v>
      </c>
      <c r="U2900" s="13" t="s">
        <v>991</v>
      </c>
      <c r="V2900" s="13" t="s">
        <v>131</v>
      </c>
      <c r="W2900" s="13" t="s">
        <v>50</v>
      </c>
      <c r="X2900" s="192">
        <v>540000</v>
      </c>
      <c r="Y2900" s="196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85">
        <f t="shared" si="711"/>
        <v>67667.256637168146</v>
      </c>
      <c r="AD2900" s="141">
        <v>0.12</v>
      </c>
      <c r="AE2900" s="186">
        <f t="shared" si="712"/>
        <v>1</v>
      </c>
      <c r="AF2900" s="186" t="str">
        <f>IF(AND(COUNTIFS($J$18:J2900,J2900)=1,AE2900=1),1,"")</f>
        <v/>
      </c>
      <c r="AG2900" s="186" t="str">
        <f>IF(C2900="","",IF(AND(COUNTIFS($J$18:J2900,J2900)=1,C2900&lt;&gt;""),1,""))</f>
        <v/>
      </c>
      <c r="AH2900" s="186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214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6.4">
      <c r="A2901" s="195" t="s">
        <v>170</v>
      </c>
      <c r="B2901" s="179"/>
      <c r="C2901" s="179" t="s">
        <v>170</v>
      </c>
      <c r="D2901" s="39" t="str">
        <f t="shared" si="707"/>
        <v/>
      </c>
      <c r="E2901" s="13" t="s">
        <v>170</v>
      </c>
      <c r="F2901" s="13" t="s">
        <v>170</v>
      </c>
      <c r="G2901" s="179" t="s">
        <v>1530</v>
      </c>
      <c r="H2901" s="191"/>
      <c r="I2901" s="39" t="str">
        <f t="shared" si="708"/>
        <v>Cancel</v>
      </c>
      <c r="J2901" s="191" t="s">
        <v>2675</v>
      </c>
      <c r="K2901" s="191" t="s">
        <v>1678</v>
      </c>
      <c r="L2901" s="17" t="s">
        <v>479</v>
      </c>
      <c r="M2901" s="13" t="s">
        <v>46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55</v>
      </c>
      <c r="R2901" s="13" t="s">
        <v>48</v>
      </c>
      <c r="S2901" s="13" t="s">
        <v>39</v>
      </c>
      <c r="T2901" s="13" t="s">
        <v>129</v>
      </c>
      <c r="U2901" s="13" t="s">
        <v>991</v>
      </c>
      <c r="V2901" s="13" t="s">
        <v>131</v>
      </c>
      <c r="W2901" s="13" t="s">
        <v>50</v>
      </c>
      <c r="X2901" s="192">
        <v>194650</v>
      </c>
      <c r="Y2901" s="196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85">
        <f t="shared" si="711"/>
        <v>1463492.3893805309</v>
      </c>
      <c r="AD2901" s="141">
        <v>0.12</v>
      </c>
      <c r="AE2901" s="186">
        <f t="shared" si="712"/>
        <v>1</v>
      </c>
      <c r="AF2901" s="186" t="str">
        <f>IF(AND(COUNTIFS($J$18:J2901,J2901)=1,AE2901=1),1,"")</f>
        <v/>
      </c>
      <c r="AG2901" s="186" t="str">
        <f>IF(C2901="","",IF(AND(COUNTIFS($J$18:J2901,J2901)=1,C2901&lt;&gt;""),1,""))</f>
        <v/>
      </c>
      <c r="AH2901" s="186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214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5" t="s">
        <v>40</v>
      </c>
      <c r="B2902" s="179"/>
      <c r="C2902" s="179" t="s">
        <v>170</v>
      </c>
      <c r="D2902" s="39" t="str">
        <f t="shared" si="707"/>
        <v/>
      </c>
      <c r="E2902" s="13" t="s">
        <v>170</v>
      </c>
      <c r="F2902" s="13" t="s">
        <v>170</v>
      </c>
      <c r="G2902" s="179" t="s">
        <v>170</v>
      </c>
      <c r="H2902" s="191" t="s">
        <v>2673</v>
      </c>
      <c r="I2902" s="39" t="str">
        <f t="shared" si="708"/>
        <v>Cancel</v>
      </c>
      <c r="J2902" s="191" t="s">
        <v>2676</v>
      </c>
      <c r="K2902" s="191" t="s">
        <v>2677</v>
      </c>
      <c r="L2902" s="17" t="s">
        <v>78</v>
      </c>
      <c r="M2902" s="13" t="s">
        <v>46</v>
      </c>
      <c r="N2902" s="13">
        <v>1</v>
      </c>
      <c r="O2902" s="13"/>
      <c r="P2902" s="39" t="str">
        <f t="shared" si="709"/>
        <v>MAIN UNIT</v>
      </c>
      <c r="Q2902" s="13" t="s">
        <v>55</v>
      </c>
      <c r="R2902" s="13" t="s">
        <v>48</v>
      </c>
      <c r="S2902" s="13" t="s">
        <v>36</v>
      </c>
      <c r="T2902" s="13" t="s">
        <v>64</v>
      </c>
      <c r="U2902" s="13" t="s">
        <v>65</v>
      </c>
      <c r="V2902" s="13" t="s">
        <v>98</v>
      </c>
      <c r="W2902" s="13" t="s">
        <v>95</v>
      </c>
      <c r="X2902" s="192">
        <v>13200000</v>
      </c>
      <c r="Y2902" s="196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85">
        <f t="shared" si="711"/>
        <v>99000</v>
      </c>
      <c r="AD2902" s="141">
        <v>0.12</v>
      </c>
      <c r="AE2902" s="186">
        <f t="shared" si="712"/>
        <v>1</v>
      </c>
      <c r="AF2902" s="186">
        <f>IF(AND(COUNTIFS($J$18:J2902,J2902)=1,AE2902=1),1,"")</f>
        <v>1</v>
      </c>
      <c r="AG2902" s="186">
        <f>IF(C2902="","",IF(AND(COUNTIFS($J$18:J2902,J2902)=1,C2902&lt;&gt;""),1,""))</f>
        <v>1</v>
      </c>
      <c r="AH2902" s="186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214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5" t="s">
        <v>40</v>
      </c>
      <c r="B2903" s="179"/>
      <c r="C2903" s="179" t="s">
        <v>170</v>
      </c>
      <c r="D2903" s="39" t="str">
        <f t="shared" si="707"/>
        <v/>
      </c>
      <c r="E2903" s="13" t="s">
        <v>170</v>
      </c>
      <c r="F2903" s="13" t="s">
        <v>170</v>
      </c>
      <c r="G2903" s="179" t="s">
        <v>1530</v>
      </c>
      <c r="H2903" s="191"/>
      <c r="I2903" s="39" t="str">
        <f t="shared" si="708"/>
        <v>Cancel</v>
      </c>
      <c r="J2903" s="191" t="s">
        <v>1752</v>
      </c>
      <c r="K2903" s="191" t="s">
        <v>2678</v>
      </c>
      <c r="L2903" s="17" t="s">
        <v>78</v>
      </c>
      <c r="M2903" s="13" t="s">
        <v>46</v>
      </c>
      <c r="N2903" s="13">
        <v>1</v>
      </c>
      <c r="O2903" s="13"/>
      <c r="P2903" s="39" t="str">
        <f t="shared" si="709"/>
        <v>MAIN UNIT</v>
      </c>
      <c r="Q2903" s="13" t="s">
        <v>47</v>
      </c>
      <c r="R2903" s="13" t="s">
        <v>48</v>
      </c>
      <c r="S2903" s="13" t="s">
        <v>36</v>
      </c>
      <c r="T2903" s="13" t="s">
        <v>64</v>
      </c>
      <c r="U2903" s="13" t="s">
        <v>65</v>
      </c>
      <c r="V2903" s="13" t="s">
        <v>1626</v>
      </c>
      <c r="W2903" s="13" t="s">
        <v>95</v>
      </c>
      <c r="X2903" s="192">
        <v>12914000</v>
      </c>
      <c r="Y2903" s="196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85">
        <f t="shared" si="711"/>
        <v>112816.704</v>
      </c>
      <c r="AD2903" s="141">
        <v>0.12</v>
      </c>
      <c r="AE2903" s="186">
        <f t="shared" si="712"/>
        <v>0</v>
      </c>
      <c r="AF2903" s="186" t="str">
        <f>IF(AND(COUNTIFS($J$18:J2903,J2903)=1,AE2903=1),1,"")</f>
        <v/>
      </c>
      <c r="AG2903" s="186" t="str">
        <f>IF(C2903="","",IF(AND(COUNTIFS($J$18:J2903,J2903)=1,C2903&lt;&gt;""),1,""))</f>
        <v/>
      </c>
      <c r="AH2903" s="186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214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5" t="s">
        <v>40</v>
      </c>
      <c r="B2904" s="179"/>
      <c r="C2904" s="179" t="s">
        <v>170</v>
      </c>
      <c r="D2904" s="39" t="str">
        <f t="shared" si="707"/>
        <v/>
      </c>
      <c r="E2904" s="13" t="s">
        <v>170</v>
      </c>
      <c r="F2904" s="13" t="s">
        <v>170</v>
      </c>
      <c r="G2904" s="179" t="s">
        <v>1530</v>
      </c>
      <c r="H2904" s="191"/>
      <c r="I2904" s="39" t="str">
        <f t="shared" si="708"/>
        <v>Cancel</v>
      </c>
      <c r="J2904" s="191" t="s">
        <v>2679</v>
      </c>
      <c r="K2904" s="191" t="s">
        <v>2680</v>
      </c>
      <c r="L2904" s="17" t="s">
        <v>54</v>
      </c>
      <c r="M2904" s="13" t="s">
        <v>46</v>
      </c>
      <c r="N2904" s="13">
        <v>1</v>
      </c>
      <c r="O2904" s="13"/>
      <c r="P2904" s="39" t="str">
        <f t="shared" si="709"/>
        <v>MAIN UNIT</v>
      </c>
      <c r="Q2904" s="13" t="s">
        <v>55</v>
      </c>
      <c r="R2904" s="13" t="s">
        <v>48</v>
      </c>
      <c r="S2904" s="13" t="s">
        <v>36</v>
      </c>
      <c r="T2904" s="13" t="s">
        <v>64</v>
      </c>
      <c r="U2904" s="13" t="s">
        <v>65</v>
      </c>
      <c r="V2904" s="13" t="s">
        <v>288</v>
      </c>
      <c r="W2904" s="13" t="s">
        <v>95</v>
      </c>
      <c r="X2904" s="192">
        <v>7200000</v>
      </c>
      <c r="Y2904" s="196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85">
        <f t="shared" si="711"/>
        <v>62899.199999999997</v>
      </c>
      <c r="AD2904" s="141">
        <v>0.12</v>
      </c>
      <c r="AE2904" s="186">
        <f t="shared" si="712"/>
        <v>1</v>
      </c>
      <c r="AF2904" s="186">
        <f>IF(AND(COUNTIFS($J$18:J2904,J2904)=1,AE2904=1),1,"")</f>
        <v>1</v>
      </c>
      <c r="AG2904" s="186">
        <f>IF(C2904="","",IF(AND(COUNTIFS($J$18:J2904,J2904)=1,C2904&lt;&gt;""),1,""))</f>
        <v>1</v>
      </c>
      <c r="AH2904" s="186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214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5" t="s">
        <v>40</v>
      </c>
      <c r="B2905" s="179"/>
      <c r="C2905" s="179" t="s">
        <v>170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170</v>
      </c>
      <c r="F2905" s="13" t="s">
        <v>170</v>
      </c>
      <c r="G2905" s="179" t="s">
        <v>1536</v>
      </c>
      <c r="H2905" s="191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1" t="s">
        <v>2681</v>
      </c>
      <c r="K2905" s="191" t="s">
        <v>2150</v>
      </c>
      <c r="L2905" s="17" t="s">
        <v>54</v>
      </c>
      <c r="M2905" s="13" t="s">
        <v>46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55</v>
      </c>
      <c r="R2905" s="13" t="s">
        <v>48</v>
      </c>
      <c r="S2905" s="13" t="s">
        <v>38</v>
      </c>
      <c r="T2905" s="13" t="s">
        <v>324</v>
      </c>
      <c r="U2905" s="13" t="s">
        <v>136</v>
      </c>
      <c r="V2905" s="13" t="s">
        <v>520</v>
      </c>
      <c r="W2905" s="13" t="s">
        <v>50</v>
      </c>
      <c r="X2905" s="192">
        <v>652100</v>
      </c>
      <c r="Y2905" s="196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85">
        <f t="shared" ref="AC2905:AC2968" si="728">IF(R2905&lt;&gt;"",AB2905*AD2905,"")</f>
        <v>82753.221238938058</v>
      </c>
      <c r="AD2905" s="141">
        <v>0.12</v>
      </c>
      <c r="AE2905" s="186">
        <f t="shared" ref="AE2905:AE2968" si="729">IF(Q2905="","",IF(Q2905="Yes",1,0))</f>
        <v>1</v>
      </c>
      <c r="AF2905" s="186">
        <f>IF(AND(COUNTIFS($J$18:J2905,J2905)=1,AE2905=1),1,"")</f>
        <v>1</v>
      </c>
      <c r="AG2905" s="186">
        <f>IF(C2905="","",IF(AND(COUNTIFS($J$18:J2905,J2905)=1,C2905&lt;&gt;""),1,""))</f>
        <v>1</v>
      </c>
      <c r="AH2905" s="186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214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5" t="s">
        <v>40</v>
      </c>
      <c r="B2906" s="179"/>
      <c r="C2906" s="179" t="s">
        <v>170</v>
      </c>
      <c r="D2906" s="39" t="str">
        <f t="shared" si="724"/>
        <v/>
      </c>
      <c r="E2906" s="13" t="s">
        <v>170</v>
      </c>
      <c r="F2906" s="13" t="s">
        <v>170</v>
      </c>
      <c r="G2906" s="179" t="s">
        <v>1530</v>
      </c>
      <c r="H2906" s="191"/>
      <c r="I2906" s="39" t="str">
        <f t="shared" si="725"/>
        <v>Cancel</v>
      </c>
      <c r="J2906" s="191" t="s">
        <v>2682</v>
      </c>
      <c r="K2906" s="191" t="s">
        <v>2496</v>
      </c>
      <c r="L2906" s="17" t="s">
        <v>54</v>
      </c>
      <c r="M2906" s="13" t="s">
        <v>46</v>
      </c>
      <c r="N2906" s="13">
        <v>1</v>
      </c>
      <c r="O2906" s="13"/>
      <c r="P2906" s="39" t="str">
        <f t="shared" si="726"/>
        <v>MAIN UNIT</v>
      </c>
      <c r="Q2906" s="13" t="s">
        <v>55</v>
      </c>
      <c r="R2906" s="13" t="s">
        <v>48</v>
      </c>
      <c r="S2906" s="13" t="s">
        <v>36</v>
      </c>
      <c r="T2906" s="13" t="s">
        <v>64</v>
      </c>
      <c r="U2906" s="13" t="s">
        <v>65</v>
      </c>
      <c r="V2906" s="13" t="s">
        <v>1798</v>
      </c>
      <c r="W2906" s="13" t="s">
        <v>50</v>
      </c>
      <c r="X2906" s="192">
        <v>515000</v>
      </c>
      <c r="Y2906" s="196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85">
        <f t="shared" si="728"/>
        <v>65628.318584070788</v>
      </c>
      <c r="AD2906" s="141">
        <v>0.12</v>
      </c>
      <c r="AE2906" s="186">
        <f t="shared" si="729"/>
        <v>1</v>
      </c>
      <c r="AF2906" s="186">
        <f>IF(AND(COUNTIFS($J$18:J2906,J2906)=1,AE2906=1),1,"")</f>
        <v>1</v>
      </c>
      <c r="AG2906" s="186">
        <f>IF(C2906="","",IF(AND(COUNTIFS($J$18:J2906,J2906)=1,C2906&lt;&gt;""),1,""))</f>
        <v>1</v>
      </c>
      <c r="AH2906" s="186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214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5" t="s">
        <v>40</v>
      </c>
      <c r="B2907" s="179"/>
      <c r="C2907" s="179" t="s">
        <v>170</v>
      </c>
      <c r="D2907" s="39" t="str">
        <f t="shared" si="724"/>
        <v/>
      </c>
      <c r="E2907" s="13" t="s">
        <v>170</v>
      </c>
      <c r="F2907" s="13" t="s">
        <v>170</v>
      </c>
      <c r="G2907" s="179" t="s">
        <v>170</v>
      </c>
      <c r="H2907" s="191" t="s">
        <v>2673</v>
      </c>
      <c r="I2907" s="39" t="str">
        <f t="shared" si="725"/>
        <v>Cancel</v>
      </c>
      <c r="J2907" s="191" t="s">
        <v>2683</v>
      </c>
      <c r="K2907" s="191" t="s">
        <v>2496</v>
      </c>
      <c r="L2907" s="17" t="s">
        <v>78</v>
      </c>
      <c r="M2907" s="13" t="s">
        <v>46</v>
      </c>
      <c r="N2907" s="13">
        <v>1</v>
      </c>
      <c r="O2907" s="13"/>
      <c r="P2907" s="39" t="str">
        <f t="shared" si="726"/>
        <v>MAIN UNIT</v>
      </c>
      <c r="Q2907" s="13" t="s">
        <v>55</v>
      </c>
      <c r="R2907" s="13" t="s">
        <v>48</v>
      </c>
      <c r="S2907" s="13" t="s">
        <v>36</v>
      </c>
      <c r="T2907" s="13" t="s">
        <v>64</v>
      </c>
      <c r="U2907" s="13" t="s">
        <v>65</v>
      </c>
      <c r="V2907" s="13" t="s">
        <v>1798</v>
      </c>
      <c r="W2907" s="13" t="s">
        <v>95</v>
      </c>
      <c r="X2907" s="192">
        <v>13600000</v>
      </c>
      <c r="Y2907" s="196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85">
        <f t="shared" si="728"/>
        <v>102000</v>
      </c>
      <c r="AD2907" s="141">
        <v>0.12</v>
      </c>
      <c r="AE2907" s="186">
        <f t="shared" si="729"/>
        <v>1</v>
      </c>
      <c r="AF2907" s="186">
        <f>IF(AND(COUNTIFS($J$18:J2907,J2907)=1,AE2907=1),1,"")</f>
        <v>1</v>
      </c>
      <c r="AG2907" s="186">
        <f>IF(C2907="","",IF(AND(COUNTIFS($J$18:J2907,J2907)=1,C2907&lt;&gt;""),1,""))</f>
        <v>1</v>
      </c>
      <c r="AH2907" s="186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214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5" t="s">
        <v>40</v>
      </c>
      <c r="B2908" s="179"/>
      <c r="C2908" s="179" t="s">
        <v>170</v>
      </c>
      <c r="D2908" s="39" t="str">
        <f t="shared" si="724"/>
        <v/>
      </c>
      <c r="E2908" s="13" t="s">
        <v>170</v>
      </c>
      <c r="F2908" s="13" t="s">
        <v>170</v>
      </c>
      <c r="G2908" s="179" t="s">
        <v>170</v>
      </c>
      <c r="H2908" s="191" t="s">
        <v>2673</v>
      </c>
      <c r="I2908" s="39" t="str">
        <f t="shared" si="725"/>
        <v>Cancel</v>
      </c>
      <c r="J2908" s="191" t="s">
        <v>2684</v>
      </c>
      <c r="K2908" s="191" t="s">
        <v>1333</v>
      </c>
      <c r="L2908" s="17" t="s">
        <v>78</v>
      </c>
      <c r="M2908" s="13" t="s">
        <v>46</v>
      </c>
      <c r="N2908" s="13">
        <v>1</v>
      </c>
      <c r="O2908" s="13"/>
      <c r="P2908" s="39" t="str">
        <f t="shared" si="726"/>
        <v>MAIN UNIT</v>
      </c>
      <c r="Q2908" s="13" t="s">
        <v>47</v>
      </c>
      <c r="R2908" s="13" t="s">
        <v>48</v>
      </c>
      <c r="S2908" s="13" t="s">
        <v>36</v>
      </c>
      <c r="T2908" s="13" t="s">
        <v>64</v>
      </c>
      <c r="U2908" s="13" t="s">
        <v>65</v>
      </c>
      <c r="V2908" s="13" t="s">
        <v>66</v>
      </c>
      <c r="W2908" s="13" t="s">
        <v>95</v>
      </c>
      <c r="X2908" s="192">
        <v>12300000</v>
      </c>
      <c r="Y2908" s="196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85">
        <f t="shared" si="728"/>
        <v>92250</v>
      </c>
      <c r="AD2908" s="141">
        <v>0.12</v>
      </c>
      <c r="AE2908" s="186">
        <f t="shared" si="729"/>
        <v>0</v>
      </c>
      <c r="AF2908" s="186" t="str">
        <f>IF(AND(COUNTIFS($J$18:J2908,J2908)=1,AE2908=1),1,"")</f>
        <v/>
      </c>
      <c r="AG2908" s="186">
        <f>IF(C2908="","",IF(AND(COUNTIFS($J$18:J2908,J2908)=1,C2908&lt;&gt;""),1,""))</f>
        <v>1</v>
      </c>
      <c r="AH2908" s="186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214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5" t="s">
        <v>41</v>
      </c>
      <c r="B2909" s="179"/>
      <c r="C2909" s="179" t="s">
        <v>170</v>
      </c>
      <c r="D2909" s="39" t="str">
        <f t="shared" si="724"/>
        <v/>
      </c>
      <c r="E2909" s="13" t="s">
        <v>170</v>
      </c>
      <c r="F2909" s="13" t="s">
        <v>170</v>
      </c>
      <c r="G2909" s="179" t="s">
        <v>170</v>
      </c>
      <c r="H2909" s="191" t="s">
        <v>2673</v>
      </c>
      <c r="I2909" s="39" t="str">
        <f t="shared" si="725"/>
        <v>Cancel</v>
      </c>
      <c r="J2909" s="191" t="s">
        <v>2685</v>
      </c>
      <c r="K2909" s="191" t="s">
        <v>2104</v>
      </c>
      <c r="L2909" s="17" t="s">
        <v>78</v>
      </c>
      <c r="M2909" s="13" t="s">
        <v>46</v>
      </c>
      <c r="N2909" s="13">
        <v>1</v>
      </c>
      <c r="O2909" s="13"/>
      <c r="P2909" s="39" t="str">
        <f t="shared" si="726"/>
        <v>MAIN UNIT</v>
      </c>
      <c r="Q2909" s="13" t="s">
        <v>47</v>
      </c>
      <c r="R2909" s="13" t="s">
        <v>48</v>
      </c>
      <c r="S2909" s="13" t="s">
        <v>36</v>
      </c>
      <c r="T2909" s="13" t="s">
        <v>64</v>
      </c>
      <c r="U2909" s="13" t="s">
        <v>65</v>
      </c>
      <c r="V2909" s="13" t="s">
        <v>66</v>
      </c>
      <c r="W2909" s="13" t="s">
        <v>95</v>
      </c>
      <c r="X2909" s="192">
        <v>13000000</v>
      </c>
      <c r="Y2909" s="196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85">
        <f t="shared" si="728"/>
        <v>91728</v>
      </c>
      <c r="AD2909" s="141">
        <v>0.12</v>
      </c>
      <c r="AE2909" s="186">
        <f t="shared" si="729"/>
        <v>0</v>
      </c>
      <c r="AF2909" s="186" t="str">
        <f>IF(AND(COUNTIFS($J$18:J2909,J2909)=1,AE2909=1),1,"")</f>
        <v/>
      </c>
      <c r="AG2909" s="186">
        <f>IF(C2909="","",IF(AND(COUNTIFS($J$18:J2909,J2909)=1,C2909&lt;&gt;""),1,""))</f>
        <v>1</v>
      </c>
      <c r="AH2909" s="186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214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5" t="s">
        <v>41</v>
      </c>
      <c r="B2910" s="179"/>
      <c r="C2910" s="179" t="s">
        <v>170</v>
      </c>
      <c r="D2910" s="39" t="str">
        <f t="shared" si="724"/>
        <v/>
      </c>
      <c r="E2910" s="13" t="s">
        <v>170</v>
      </c>
      <c r="F2910" s="13" t="s">
        <v>170</v>
      </c>
      <c r="G2910" s="179" t="s">
        <v>170</v>
      </c>
      <c r="H2910" s="191" t="s">
        <v>2673</v>
      </c>
      <c r="I2910" s="39" t="str">
        <f t="shared" si="725"/>
        <v>Cancel</v>
      </c>
      <c r="J2910" s="191" t="s">
        <v>2685</v>
      </c>
      <c r="K2910" s="191" t="s">
        <v>2104</v>
      </c>
      <c r="L2910" s="17" t="s">
        <v>78</v>
      </c>
      <c r="M2910" s="13" t="s">
        <v>46</v>
      </c>
      <c r="N2910" s="13">
        <v>1</v>
      </c>
      <c r="O2910" s="13"/>
      <c r="P2910" s="39" t="str">
        <f t="shared" si="726"/>
        <v>MAIN UNIT</v>
      </c>
      <c r="Q2910" s="13" t="s">
        <v>47</v>
      </c>
      <c r="R2910" s="13" t="s">
        <v>48</v>
      </c>
      <c r="S2910" s="13" t="s">
        <v>36</v>
      </c>
      <c r="T2910" s="13" t="s">
        <v>64</v>
      </c>
      <c r="U2910" s="13" t="s">
        <v>65</v>
      </c>
      <c r="V2910" s="13" t="s">
        <v>66</v>
      </c>
      <c r="W2910" s="13" t="s">
        <v>95</v>
      </c>
      <c r="X2910" s="192">
        <v>13000000</v>
      </c>
      <c r="Y2910" s="196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85">
        <f t="shared" si="728"/>
        <v>91728</v>
      </c>
      <c r="AD2910" s="141">
        <v>0.12</v>
      </c>
      <c r="AE2910" s="186">
        <f t="shared" si="729"/>
        <v>0</v>
      </c>
      <c r="AF2910" s="186" t="str">
        <f>IF(AND(COUNTIFS($J$18:J2910,J2910)=1,AE2910=1),1,"")</f>
        <v/>
      </c>
      <c r="AG2910" s="186" t="str">
        <f>IF(C2910="","",IF(AND(COUNTIFS($J$18:J2910,J2910)=1,C2910&lt;&gt;""),1,""))</f>
        <v/>
      </c>
      <c r="AH2910" s="186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214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5" t="s">
        <v>41</v>
      </c>
      <c r="B2911" s="179"/>
      <c r="C2911" s="179" t="s">
        <v>170</v>
      </c>
      <c r="D2911" s="39" t="str">
        <f t="shared" si="724"/>
        <v/>
      </c>
      <c r="E2911" s="13" t="s">
        <v>170</v>
      </c>
      <c r="F2911" s="13" t="s">
        <v>170</v>
      </c>
      <c r="G2911" s="179" t="s">
        <v>170</v>
      </c>
      <c r="H2911" s="191" t="s">
        <v>2673</v>
      </c>
      <c r="I2911" s="39" t="str">
        <f t="shared" si="725"/>
        <v>Cancel</v>
      </c>
      <c r="J2911" s="191" t="s">
        <v>2685</v>
      </c>
      <c r="K2911" s="191" t="s">
        <v>2104</v>
      </c>
      <c r="L2911" s="17" t="s">
        <v>54</v>
      </c>
      <c r="M2911" s="13" t="s">
        <v>46</v>
      </c>
      <c r="N2911" s="13">
        <v>1</v>
      </c>
      <c r="O2911" s="13"/>
      <c r="P2911" s="39" t="str">
        <f t="shared" si="726"/>
        <v>MAIN UNIT</v>
      </c>
      <c r="Q2911" s="13" t="s">
        <v>47</v>
      </c>
      <c r="R2911" s="13" t="s">
        <v>48</v>
      </c>
      <c r="S2911" s="13" t="s">
        <v>36</v>
      </c>
      <c r="T2911" s="13" t="s">
        <v>64</v>
      </c>
      <c r="U2911" s="13" t="s">
        <v>65</v>
      </c>
      <c r="V2911" s="13" t="s">
        <v>66</v>
      </c>
      <c r="W2911" s="13" t="s">
        <v>95</v>
      </c>
      <c r="X2911" s="192">
        <v>8300000</v>
      </c>
      <c r="Y2911" s="196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85">
        <f t="shared" si="728"/>
        <v>58564.799999999996</v>
      </c>
      <c r="AD2911" s="141">
        <v>0.12</v>
      </c>
      <c r="AE2911" s="186">
        <f t="shared" si="729"/>
        <v>0</v>
      </c>
      <c r="AF2911" s="186" t="str">
        <f>IF(AND(COUNTIFS($J$18:J2911,J2911)=1,AE2911=1),1,"")</f>
        <v/>
      </c>
      <c r="AG2911" s="186" t="str">
        <f>IF(C2911="","",IF(AND(COUNTIFS($J$18:J2911,J2911)=1,C2911&lt;&gt;""),1,""))</f>
        <v/>
      </c>
      <c r="AH2911" s="186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214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5" t="s">
        <v>41</v>
      </c>
      <c r="B2912" s="179"/>
      <c r="C2912" s="179" t="s">
        <v>170</v>
      </c>
      <c r="D2912" s="39" t="str">
        <f t="shared" si="724"/>
        <v/>
      </c>
      <c r="E2912" s="13" t="s">
        <v>170</v>
      </c>
      <c r="F2912" s="13" t="s">
        <v>170</v>
      </c>
      <c r="G2912" s="179" t="s">
        <v>170</v>
      </c>
      <c r="H2912" s="191" t="s">
        <v>2673</v>
      </c>
      <c r="I2912" s="39" t="str">
        <f t="shared" si="725"/>
        <v>Cancel</v>
      </c>
      <c r="J2912" s="191" t="s">
        <v>2685</v>
      </c>
      <c r="K2912" s="191" t="s">
        <v>2104</v>
      </c>
      <c r="L2912" s="17" t="s">
        <v>54</v>
      </c>
      <c r="M2912" s="13" t="s">
        <v>46</v>
      </c>
      <c r="N2912" s="13">
        <v>1</v>
      </c>
      <c r="O2912" s="13"/>
      <c r="P2912" s="39" t="str">
        <f t="shared" si="726"/>
        <v>MAIN UNIT</v>
      </c>
      <c r="Q2912" s="13" t="s">
        <v>47</v>
      </c>
      <c r="R2912" s="13" t="s">
        <v>48</v>
      </c>
      <c r="S2912" s="13" t="s">
        <v>36</v>
      </c>
      <c r="T2912" s="13" t="s">
        <v>64</v>
      </c>
      <c r="U2912" s="13" t="s">
        <v>65</v>
      </c>
      <c r="V2912" s="13" t="s">
        <v>66</v>
      </c>
      <c r="W2912" s="13" t="s">
        <v>95</v>
      </c>
      <c r="X2912" s="192">
        <v>8300000</v>
      </c>
      <c r="Y2912" s="196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85">
        <f t="shared" si="728"/>
        <v>58564.799999999996</v>
      </c>
      <c r="AD2912" s="141">
        <v>0.12</v>
      </c>
      <c r="AE2912" s="186">
        <f t="shared" si="729"/>
        <v>0</v>
      </c>
      <c r="AF2912" s="186" t="str">
        <f>IF(AND(COUNTIFS($J$18:J2912,J2912)=1,AE2912=1),1,"")</f>
        <v/>
      </c>
      <c r="AG2912" s="186" t="str">
        <f>IF(C2912="","",IF(AND(COUNTIFS($J$18:J2912,J2912)=1,C2912&lt;&gt;""),1,""))</f>
        <v/>
      </c>
      <c r="AH2912" s="186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214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5" t="s">
        <v>41</v>
      </c>
      <c r="B2913" s="179"/>
      <c r="C2913" s="179" t="s">
        <v>170</v>
      </c>
      <c r="D2913" s="39" t="str">
        <f t="shared" si="724"/>
        <v/>
      </c>
      <c r="E2913" s="13" t="s">
        <v>170</v>
      </c>
      <c r="F2913" s="13" t="s">
        <v>170</v>
      </c>
      <c r="G2913" s="179" t="s">
        <v>170</v>
      </c>
      <c r="H2913" s="191" t="s">
        <v>2673</v>
      </c>
      <c r="I2913" s="39" t="str">
        <f t="shared" si="725"/>
        <v>Cancel</v>
      </c>
      <c r="J2913" s="191" t="s">
        <v>2686</v>
      </c>
      <c r="K2913" s="191" t="s">
        <v>2629</v>
      </c>
      <c r="L2913" s="17" t="s">
        <v>54</v>
      </c>
      <c r="M2913" s="13" t="s">
        <v>46</v>
      </c>
      <c r="N2913" s="13">
        <v>1</v>
      </c>
      <c r="O2913" s="13"/>
      <c r="P2913" s="39" t="str">
        <f t="shared" si="726"/>
        <v>MAIN UNIT</v>
      </c>
      <c r="Q2913" s="13" t="s">
        <v>47</v>
      </c>
      <c r="R2913" s="13" t="s">
        <v>48</v>
      </c>
      <c r="S2913" s="13" t="s">
        <v>36</v>
      </c>
      <c r="T2913" s="13" t="s">
        <v>64</v>
      </c>
      <c r="U2913" s="13" t="s">
        <v>65</v>
      </c>
      <c r="V2913" s="13" t="s">
        <v>622</v>
      </c>
      <c r="W2913" s="13" t="s">
        <v>95</v>
      </c>
      <c r="X2913" s="192">
        <v>10000000</v>
      </c>
      <c r="Y2913" s="196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85">
        <f t="shared" si="728"/>
        <v>70560</v>
      </c>
      <c r="AD2913" s="141">
        <v>0.12</v>
      </c>
      <c r="AE2913" s="186">
        <f t="shared" si="729"/>
        <v>0</v>
      </c>
      <c r="AF2913" s="186" t="str">
        <f>IF(AND(COUNTIFS($J$18:J2913,J2913)=1,AE2913=1),1,"")</f>
        <v/>
      </c>
      <c r="AG2913" s="186">
        <f>IF(C2913="","",IF(AND(COUNTIFS($J$18:J2913,J2913)=1,C2913&lt;&gt;""),1,""))</f>
        <v>1</v>
      </c>
      <c r="AH2913" s="186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214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5" t="s">
        <v>41</v>
      </c>
      <c r="B2914" s="179"/>
      <c r="C2914" s="179" t="s">
        <v>170</v>
      </c>
      <c r="D2914" s="39" t="str">
        <f t="shared" si="724"/>
        <v/>
      </c>
      <c r="E2914" s="13" t="s">
        <v>170</v>
      </c>
      <c r="F2914" s="13" t="s">
        <v>170</v>
      </c>
      <c r="G2914" s="179" t="s">
        <v>170</v>
      </c>
      <c r="H2914" s="191" t="s">
        <v>2673</v>
      </c>
      <c r="I2914" s="39" t="str">
        <f t="shared" si="725"/>
        <v>Cancel</v>
      </c>
      <c r="J2914" s="191" t="s">
        <v>2686</v>
      </c>
      <c r="K2914" s="191" t="s">
        <v>2629</v>
      </c>
      <c r="L2914" s="17" t="s">
        <v>78</v>
      </c>
      <c r="M2914" s="13" t="s">
        <v>46</v>
      </c>
      <c r="N2914" s="13">
        <v>1</v>
      </c>
      <c r="O2914" s="13"/>
      <c r="P2914" s="39" t="str">
        <f t="shared" si="726"/>
        <v>MAIN UNIT</v>
      </c>
      <c r="Q2914" s="13" t="s">
        <v>47</v>
      </c>
      <c r="R2914" s="13" t="s">
        <v>48</v>
      </c>
      <c r="S2914" s="13" t="s">
        <v>36</v>
      </c>
      <c r="T2914" s="13" t="s">
        <v>64</v>
      </c>
      <c r="U2914" s="13" t="s">
        <v>65</v>
      </c>
      <c r="V2914" s="13" t="s">
        <v>622</v>
      </c>
      <c r="W2914" s="13" t="s">
        <v>95</v>
      </c>
      <c r="X2914" s="192">
        <v>13000000</v>
      </c>
      <c r="Y2914" s="196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85">
        <f t="shared" si="728"/>
        <v>91728</v>
      </c>
      <c r="AD2914" s="141">
        <v>0.12</v>
      </c>
      <c r="AE2914" s="186">
        <f t="shared" si="729"/>
        <v>0</v>
      </c>
      <c r="AF2914" s="186" t="str">
        <f>IF(AND(COUNTIFS($J$18:J2914,J2914)=1,AE2914=1),1,"")</f>
        <v/>
      </c>
      <c r="AG2914" s="186" t="str">
        <f>IF(C2914="","",IF(AND(COUNTIFS($J$18:J2914,J2914)=1,C2914&lt;&gt;""),1,""))</f>
        <v/>
      </c>
      <c r="AH2914" s="186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214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5" t="s">
        <v>41</v>
      </c>
      <c r="B2915" s="179"/>
      <c r="C2915" s="179" t="s">
        <v>170</v>
      </c>
      <c r="D2915" s="39" t="str">
        <f t="shared" si="724"/>
        <v/>
      </c>
      <c r="E2915" s="13" t="s">
        <v>170</v>
      </c>
      <c r="F2915" s="13" t="s">
        <v>170</v>
      </c>
      <c r="G2915" s="179" t="s">
        <v>170</v>
      </c>
      <c r="H2915" s="191" t="s">
        <v>2673</v>
      </c>
      <c r="I2915" s="39" t="str">
        <f t="shared" si="725"/>
        <v>Cancel</v>
      </c>
      <c r="J2915" s="191" t="s">
        <v>2687</v>
      </c>
      <c r="K2915" s="191" t="s">
        <v>2125</v>
      </c>
      <c r="L2915" s="17" t="s">
        <v>54</v>
      </c>
      <c r="M2915" s="13" t="s">
        <v>46</v>
      </c>
      <c r="N2915" s="13">
        <v>1</v>
      </c>
      <c r="O2915" s="13"/>
      <c r="P2915" s="39" t="str">
        <f t="shared" si="726"/>
        <v>MAIN UNIT</v>
      </c>
      <c r="Q2915" s="13" t="s">
        <v>47</v>
      </c>
      <c r="R2915" s="13" t="s">
        <v>48</v>
      </c>
      <c r="S2915" s="13" t="s">
        <v>36</v>
      </c>
      <c r="T2915" s="13" t="s">
        <v>64</v>
      </c>
      <c r="U2915" s="13" t="s">
        <v>65</v>
      </c>
      <c r="V2915" s="13" t="s">
        <v>1626</v>
      </c>
      <c r="W2915" s="13" t="s">
        <v>50</v>
      </c>
      <c r="X2915" s="192">
        <v>522400</v>
      </c>
      <c r="Y2915" s="196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85">
        <f t="shared" si="728"/>
        <v>64907.044247787606</v>
      </c>
      <c r="AD2915" s="141">
        <v>0.12</v>
      </c>
      <c r="AE2915" s="186">
        <f t="shared" si="729"/>
        <v>0</v>
      </c>
      <c r="AF2915" s="186" t="str">
        <f>IF(AND(COUNTIFS($J$18:J2915,J2915)=1,AE2915=1),1,"")</f>
        <v/>
      </c>
      <c r="AG2915" s="186">
        <f>IF(C2915="","",IF(AND(COUNTIFS($J$18:J2915,J2915)=1,C2915&lt;&gt;""),1,""))</f>
        <v>1</v>
      </c>
      <c r="AH2915" s="186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214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5" t="s">
        <v>41</v>
      </c>
      <c r="B2916" s="179"/>
      <c r="C2916" s="179" t="s">
        <v>170</v>
      </c>
      <c r="D2916" s="39" t="str">
        <f t="shared" si="724"/>
        <v/>
      </c>
      <c r="E2916" s="13" t="s">
        <v>170</v>
      </c>
      <c r="F2916" s="13" t="s">
        <v>170</v>
      </c>
      <c r="G2916" s="179" t="s">
        <v>170</v>
      </c>
      <c r="H2916" s="191" t="s">
        <v>2261</v>
      </c>
      <c r="I2916" s="39" t="str">
        <f t="shared" si="725"/>
        <v>Cancel</v>
      </c>
      <c r="J2916" s="191" t="s">
        <v>2688</v>
      </c>
      <c r="K2916" s="191" t="s">
        <v>1709</v>
      </c>
      <c r="L2916" s="17" t="s">
        <v>54</v>
      </c>
      <c r="M2916" s="13" t="s">
        <v>46</v>
      </c>
      <c r="N2916" s="13">
        <v>1</v>
      </c>
      <c r="O2916" s="13"/>
      <c r="P2916" s="39" t="str">
        <f t="shared" si="726"/>
        <v>MAIN UNIT</v>
      </c>
      <c r="Q2916" s="13" t="s">
        <v>47</v>
      </c>
      <c r="R2916" s="13" t="s">
        <v>48</v>
      </c>
      <c r="S2916" s="13" t="s">
        <v>38</v>
      </c>
      <c r="T2916" s="13" t="s">
        <v>324</v>
      </c>
      <c r="U2916" s="13" t="s">
        <v>136</v>
      </c>
      <c r="V2916" s="13" t="s">
        <v>877</v>
      </c>
      <c r="W2916" s="13" t="s">
        <v>50</v>
      </c>
      <c r="X2916" s="192">
        <v>490000</v>
      </c>
      <c r="Y2916" s="196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85">
        <f t="shared" si="728"/>
        <v>58279.646017699124</v>
      </c>
      <c r="AD2916" s="141">
        <v>0.12</v>
      </c>
      <c r="AE2916" s="186">
        <f t="shared" si="729"/>
        <v>0</v>
      </c>
      <c r="AF2916" s="186" t="str">
        <f>IF(AND(COUNTIFS($J$18:J2916,J2916)=1,AE2916=1),1,"")</f>
        <v/>
      </c>
      <c r="AG2916" s="186">
        <f>IF(C2916="","",IF(AND(COUNTIFS($J$18:J2916,J2916)=1,C2916&lt;&gt;""),1,""))</f>
        <v>1</v>
      </c>
      <c r="AH2916" s="186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214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5" t="s">
        <v>41</v>
      </c>
      <c r="B2917" s="179"/>
      <c r="C2917" s="179" t="s">
        <v>170</v>
      </c>
      <c r="D2917" s="39" t="str">
        <f t="shared" si="724"/>
        <v/>
      </c>
      <c r="E2917" s="13" t="s">
        <v>170</v>
      </c>
      <c r="F2917" s="13" t="s">
        <v>170</v>
      </c>
      <c r="G2917" s="179" t="s">
        <v>1530</v>
      </c>
      <c r="H2917" s="191" t="s">
        <v>2689</v>
      </c>
      <c r="I2917" s="39" t="str">
        <f t="shared" si="725"/>
        <v>Cancel</v>
      </c>
      <c r="J2917" s="191" t="s">
        <v>2690</v>
      </c>
      <c r="K2917" s="191" t="s">
        <v>1723</v>
      </c>
      <c r="L2917" s="17" t="s">
        <v>78</v>
      </c>
      <c r="M2917" s="13" t="s">
        <v>46</v>
      </c>
      <c r="N2917" s="13">
        <v>1</v>
      </c>
      <c r="O2917" s="13"/>
      <c r="P2917" s="39" t="str">
        <f t="shared" si="726"/>
        <v>MAIN UNIT</v>
      </c>
      <c r="Q2917" s="13" t="s">
        <v>47</v>
      </c>
      <c r="R2917" s="13" t="s">
        <v>48</v>
      </c>
      <c r="S2917" s="13" t="s">
        <v>38</v>
      </c>
      <c r="T2917" s="13" t="s">
        <v>324</v>
      </c>
      <c r="U2917" s="13" t="s">
        <v>136</v>
      </c>
      <c r="V2917" s="13" t="s">
        <v>877</v>
      </c>
      <c r="W2917" s="13" t="s">
        <v>50</v>
      </c>
      <c r="X2917" s="192">
        <v>835000</v>
      </c>
      <c r="Y2917" s="196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85">
        <f t="shared" si="728"/>
        <v>99313.274336283197</v>
      </c>
      <c r="AD2917" s="141">
        <v>0.12</v>
      </c>
      <c r="AE2917" s="186">
        <f t="shared" si="729"/>
        <v>0</v>
      </c>
      <c r="AF2917" s="186" t="str">
        <f>IF(AND(COUNTIFS($J$18:J2917,J2917)=1,AE2917=1),1,"")</f>
        <v/>
      </c>
      <c r="AG2917" s="186">
        <f>IF(C2917="","",IF(AND(COUNTIFS($J$18:J2917,J2917)=1,C2917&lt;&gt;""),1,""))</f>
        <v>1</v>
      </c>
      <c r="AH2917" s="186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214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5" t="s">
        <v>41</v>
      </c>
      <c r="B2918" s="179"/>
      <c r="C2918" s="179" t="s">
        <v>170</v>
      </c>
      <c r="D2918" s="39" t="str">
        <f t="shared" si="724"/>
        <v/>
      </c>
      <c r="E2918" s="13" t="s">
        <v>170</v>
      </c>
      <c r="F2918" s="13" t="s">
        <v>170</v>
      </c>
      <c r="G2918" s="179" t="s">
        <v>1530</v>
      </c>
      <c r="H2918" s="191" t="s">
        <v>2689</v>
      </c>
      <c r="I2918" s="39" t="str">
        <f t="shared" si="725"/>
        <v>Cancel</v>
      </c>
      <c r="J2918" s="191" t="s">
        <v>2690</v>
      </c>
      <c r="K2918" s="191" t="s">
        <v>1723</v>
      </c>
      <c r="L2918" s="17" t="s">
        <v>54</v>
      </c>
      <c r="M2918" s="13" t="s">
        <v>46</v>
      </c>
      <c r="N2918" s="13">
        <v>1</v>
      </c>
      <c r="O2918" s="13"/>
      <c r="P2918" s="39" t="str">
        <f t="shared" si="726"/>
        <v>MAIN UNIT</v>
      </c>
      <c r="Q2918" s="13" t="s">
        <v>47</v>
      </c>
      <c r="R2918" s="13" t="s">
        <v>48</v>
      </c>
      <c r="S2918" s="13" t="s">
        <v>38</v>
      </c>
      <c r="T2918" s="13" t="s">
        <v>324</v>
      </c>
      <c r="U2918" s="13" t="s">
        <v>136</v>
      </c>
      <c r="V2918" s="13" t="s">
        <v>877</v>
      </c>
      <c r="W2918" s="13" t="s">
        <v>50</v>
      </c>
      <c r="X2918" s="192">
        <v>700000</v>
      </c>
      <c r="Y2918" s="196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85">
        <f t="shared" si="728"/>
        <v>83256.637168141606</v>
      </c>
      <c r="AD2918" s="141">
        <v>0.12</v>
      </c>
      <c r="AE2918" s="186">
        <f t="shared" si="729"/>
        <v>0</v>
      </c>
      <c r="AF2918" s="186" t="str">
        <f>IF(AND(COUNTIFS($J$18:J2918,J2918)=1,AE2918=1),1,"")</f>
        <v/>
      </c>
      <c r="AG2918" s="186" t="str">
        <f>IF(C2918="","",IF(AND(COUNTIFS($J$18:J2918,J2918)=1,C2918&lt;&gt;""),1,""))</f>
        <v/>
      </c>
      <c r="AH2918" s="186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214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5" t="s">
        <v>41</v>
      </c>
      <c r="B2919" s="179"/>
      <c r="C2919" s="179" t="s">
        <v>170</v>
      </c>
      <c r="D2919" s="39" t="str">
        <f t="shared" si="724"/>
        <v/>
      </c>
      <c r="E2919" s="13" t="s">
        <v>170</v>
      </c>
      <c r="F2919" s="13" t="s">
        <v>170</v>
      </c>
      <c r="G2919" s="179" t="s">
        <v>1530</v>
      </c>
      <c r="H2919" s="191" t="s">
        <v>2689</v>
      </c>
      <c r="I2919" s="39" t="str">
        <f t="shared" si="725"/>
        <v>Cancel</v>
      </c>
      <c r="J2919" s="191" t="s">
        <v>2690</v>
      </c>
      <c r="K2919" s="191" t="s">
        <v>1723</v>
      </c>
      <c r="L2919" s="17" t="s">
        <v>78</v>
      </c>
      <c r="M2919" s="13" t="s">
        <v>46</v>
      </c>
      <c r="N2919" s="13">
        <v>1</v>
      </c>
      <c r="O2919" s="13"/>
      <c r="P2919" s="39" t="str">
        <f t="shared" si="726"/>
        <v>MAIN UNIT</v>
      </c>
      <c r="Q2919" s="13" t="s">
        <v>47</v>
      </c>
      <c r="R2919" s="13" t="s">
        <v>48</v>
      </c>
      <c r="S2919" s="13" t="s">
        <v>38</v>
      </c>
      <c r="T2919" s="13" t="s">
        <v>324</v>
      </c>
      <c r="U2919" s="13" t="s">
        <v>136</v>
      </c>
      <c r="V2919" s="13" t="s">
        <v>877</v>
      </c>
      <c r="W2919" s="13" t="s">
        <v>50</v>
      </c>
      <c r="X2919" s="192">
        <v>835000</v>
      </c>
      <c r="Y2919" s="196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85">
        <f t="shared" si="728"/>
        <v>99313.274336283197</v>
      </c>
      <c r="AD2919" s="141">
        <v>0.12</v>
      </c>
      <c r="AE2919" s="186">
        <f t="shared" si="729"/>
        <v>0</v>
      </c>
      <c r="AF2919" s="186" t="str">
        <f>IF(AND(COUNTIFS($J$18:J2919,J2919)=1,AE2919=1),1,"")</f>
        <v/>
      </c>
      <c r="AG2919" s="186" t="str">
        <f>IF(C2919="","",IF(AND(COUNTIFS($J$18:J2919,J2919)=1,C2919&lt;&gt;""),1,""))</f>
        <v/>
      </c>
      <c r="AH2919" s="186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214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5" t="s">
        <v>41</v>
      </c>
      <c r="B2920" s="179"/>
      <c r="C2920" s="179" t="s">
        <v>170</v>
      </c>
      <c r="D2920" s="39" t="str">
        <f t="shared" si="724"/>
        <v/>
      </c>
      <c r="E2920" s="13" t="s">
        <v>170</v>
      </c>
      <c r="F2920" s="13" t="s">
        <v>170</v>
      </c>
      <c r="G2920" s="179" t="s">
        <v>1530</v>
      </c>
      <c r="H2920" s="191" t="s">
        <v>2689</v>
      </c>
      <c r="I2920" s="39" t="str">
        <f t="shared" si="725"/>
        <v>Cancel</v>
      </c>
      <c r="J2920" s="191" t="s">
        <v>2690</v>
      </c>
      <c r="K2920" s="191" t="s">
        <v>1723</v>
      </c>
      <c r="L2920" s="17" t="s">
        <v>54</v>
      </c>
      <c r="M2920" s="13" t="s">
        <v>46</v>
      </c>
      <c r="N2920" s="13">
        <v>1</v>
      </c>
      <c r="O2920" s="13"/>
      <c r="P2920" s="39" t="str">
        <f t="shared" si="726"/>
        <v>MAIN UNIT</v>
      </c>
      <c r="Q2920" s="13" t="s">
        <v>47</v>
      </c>
      <c r="R2920" s="13" t="s">
        <v>48</v>
      </c>
      <c r="S2920" s="13" t="s">
        <v>38</v>
      </c>
      <c r="T2920" s="13" t="s">
        <v>324</v>
      </c>
      <c r="U2920" s="13" t="s">
        <v>136</v>
      </c>
      <c r="V2920" s="13" t="s">
        <v>877</v>
      </c>
      <c r="W2920" s="13" t="s">
        <v>50</v>
      </c>
      <c r="X2920" s="192">
        <v>700000</v>
      </c>
      <c r="Y2920" s="196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85">
        <f t="shared" si="728"/>
        <v>83256.637168141606</v>
      </c>
      <c r="AD2920" s="141">
        <v>0.12</v>
      </c>
      <c r="AE2920" s="186">
        <f t="shared" si="729"/>
        <v>0</v>
      </c>
      <c r="AF2920" s="186" t="str">
        <f>IF(AND(COUNTIFS($J$18:J2920,J2920)=1,AE2920=1),1,"")</f>
        <v/>
      </c>
      <c r="AG2920" s="186" t="str">
        <f>IF(C2920="","",IF(AND(COUNTIFS($J$18:J2920,J2920)=1,C2920&lt;&gt;""),1,""))</f>
        <v/>
      </c>
      <c r="AH2920" s="186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214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42</v>
      </c>
      <c r="B2921" s="179">
        <v>2023</v>
      </c>
      <c r="C2921" s="179">
        <v>11</v>
      </c>
      <c r="D2921" s="39" t="str">
        <f t="shared" si="724"/>
        <v>Q3</v>
      </c>
      <c r="E2921" s="13" t="s">
        <v>42</v>
      </c>
      <c r="F2921" s="179">
        <v>2024</v>
      </c>
      <c r="G2921" s="179">
        <v>1</v>
      </c>
      <c r="H2921" s="191"/>
      <c r="I2921" s="39" t="str">
        <f t="shared" si="725"/>
        <v>Q4</v>
      </c>
      <c r="J2921" s="191" t="s">
        <v>3009</v>
      </c>
      <c r="K2921" s="191" t="s">
        <v>3010</v>
      </c>
      <c r="L2921" s="17" t="s">
        <v>54</v>
      </c>
      <c r="M2921" s="13" t="s">
        <v>46</v>
      </c>
      <c r="N2921" s="13">
        <v>1</v>
      </c>
      <c r="O2921" s="13"/>
      <c r="P2921" s="39" t="str">
        <f t="shared" si="726"/>
        <v>MAIN UNIT</v>
      </c>
      <c r="Q2921" s="13" t="s">
        <v>47</v>
      </c>
      <c r="R2921" s="13" t="s">
        <v>48</v>
      </c>
      <c r="S2921" s="13" t="s">
        <v>36</v>
      </c>
      <c r="T2921" s="13" t="s">
        <v>64</v>
      </c>
      <c r="U2921" s="13" t="s">
        <v>2867</v>
      </c>
      <c r="V2921" s="13" t="s">
        <v>98</v>
      </c>
      <c r="W2921" s="13" t="s">
        <v>95</v>
      </c>
      <c r="X2921" s="192">
        <v>8500000</v>
      </c>
      <c r="Y2921" s="196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85">
        <f t="shared" si="728"/>
        <v>65178.509999999995</v>
      </c>
      <c r="AD2921" s="141">
        <v>0.13619999999999999</v>
      </c>
      <c r="AE2921" s="186">
        <f t="shared" si="729"/>
        <v>0</v>
      </c>
      <c r="AF2921" s="186" t="str">
        <f>IF(AND(COUNTIFS($J$18:J2921,J2921)=1,AE2921=1),1,"")</f>
        <v/>
      </c>
      <c r="AG2921" s="186" t="str">
        <f>IF(C2921="","",IF(AND(COUNTIFS($J$18:J2921,J2921)=1,C2921&lt;&gt;""),1,""))</f>
        <v/>
      </c>
      <c r="AH2921" s="186" t="str">
        <f>IF(G2921="","",IF(AND(COUNTIFS($J$18:J2921,J2921)=1,G2921&lt;&gt;""),1,""))</f>
        <v/>
      </c>
      <c r="AI2921" s="19">
        <f t="shared" si="730"/>
        <v>21594188.700884957</v>
      </c>
      <c r="AJ2921" s="19">
        <f t="shared" si="731"/>
        <v>2559339.3921844242</v>
      </c>
      <c r="AK2921" s="20">
        <f t="shared" si="732"/>
        <v>0.11851982158883048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214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42</v>
      </c>
      <c r="B2922" s="179">
        <v>2023</v>
      </c>
      <c r="C2922" s="179">
        <v>11</v>
      </c>
      <c r="D2922" s="39" t="str">
        <f t="shared" si="724"/>
        <v>Q3</v>
      </c>
      <c r="E2922" s="13" t="s">
        <v>42</v>
      </c>
      <c r="F2922" s="179">
        <v>2024</v>
      </c>
      <c r="G2922" s="179">
        <v>1</v>
      </c>
      <c r="H2922" s="191"/>
      <c r="I2922" s="39" t="str">
        <f t="shared" si="725"/>
        <v>Q4</v>
      </c>
      <c r="J2922" s="191" t="s">
        <v>3009</v>
      </c>
      <c r="K2922" s="191" t="s">
        <v>3010</v>
      </c>
      <c r="L2922" s="17" t="s">
        <v>54</v>
      </c>
      <c r="M2922" s="13" t="s">
        <v>46</v>
      </c>
      <c r="N2922" s="13">
        <v>1</v>
      </c>
      <c r="O2922" s="13"/>
      <c r="P2922" s="39" t="str">
        <f t="shared" si="726"/>
        <v>MAIN UNIT</v>
      </c>
      <c r="Q2922" s="13" t="s">
        <v>47</v>
      </c>
      <c r="R2922" s="13" t="s">
        <v>48</v>
      </c>
      <c r="S2922" s="13" t="s">
        <v>36</v>
      </c>
      <c r="T2922" s="13" t="s">
        <v>64</v>
      </c>
      <c r="U2922" s="13" t="s">
        <v>2867</v>
      </c>
      <c r="V2922" s="13" t="s">
        <v>98</v>
      </c>
      <c r="W2922" s="13" t="s">
        <v>95</v>
      </c>
      <c r="X2922" s="192">
        <v>8500000</v>
      </c>
      <c r="Y2922" s="196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85">
        <f t="shared" si="728"/>
        <v>65178.509999999995</v>
      </c>
      <c r="AD2922" s="141">
        <v>0.13619999999999999</v>
      </c>
      <c r="AE2922" s="186">
        <f t="shared" si="729"/>
        <v>0</v>
      </c>
      <c r="AF2922" s="186" t="str">
        <f>IF(AND(COUNTIFS($J$18:J2922,J2922)=1,AE2922=1),1,"")</f>
        <v/>
      </c>
      <c r="AG2922" s="186" t="str">
        <f>IF(C2922="","",IF(AND(COUNTIFS($J$18:J2922,J2922)=1,C2922&lt;&gt;""),1,""))</f>
        <v/>
      </c>
      <c r="AH2922" s="186" t="str">
        <f>IF(G2922="","",IF(AND(COUNTIFS($J$18:J2922,J2922)=1,G2922&lt;&gt;""),1,""))</f>
        <v/>
      </c>
      <c r="AI2922" s="19">
        <f t="shared" si="730"/>
        <v>21594188.700884957</v>
      </c>
      <c r="AJ2922" s="19">
        <f t="shared" si="731"/>
        <v>2559339.3921844242</v>
      </c>
      <c r="AK2922" s="20">
        <f t="shared" si="732"/>
        <v>0.11851982158883048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214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42</v>
      </c>
      <c r="B2923" s="179">
        <v>2023</v>
      </c>
      <c r="C2923" s="179">
        <v>11</v>
      </c>
      <c r="D2923" s="39" t="str">
        <f t="shared" si="724"/>
        <v>Q3</v>
      </c>
      <c r="E2923" s="13" t="s">
        <v>42</v>
      </c>
      <c r="F2923" s="179">
        <v>2024</v>
      </c>
      <c r="G2923" s="179">
        <v>1</v>
      </c>
      <c r="H2923" s="191"/>
      <c r="I2923" s="39" t="str">
        <f t="shared" si="725"/>
        <v>Q4</v>
      </c>
      <c r="J2923" s="191" t="s">
        <v>3009</v>
      </c>
      <c r="K2923" s="191" t="s">
        <v>3010</v>
      </c>
      <c r="L2923" s="17" t="s">
        <v>54</v>
      </c>
      <c r="M2923" s="13" t="s">
        <v>46</v>
      </c>
      <c r="N2923" s="13">
        <v>1</v>
      </c>
      <c r="O2923" s="13"/>
      <c r="P2923" s="39" t="str">
        <f t="shared" si="726"/>
        <v>MAIN UNIT</v>
      </c>
      <c r="Q2923" s="13" t="s">
        <v>47</v>
      </c>
      <c r="R2923" s="13" t="s">
        <v>48</v>
      </c>
      <c r="S2923" s="13" t="s">
        <v>36</v>
      </c>
      <c r="T2923" s="13" t="s">
        <v>64</v>
      </c>
      <c r="U2923" s="13" t="s">
        <v>2867</v>
      </c>
      <c r="V2923" s="13" t="s">
        <v>98</v>
      </c>
      <c r="W2923" s="13" t="s">
        <v>95</v>
      </c>
      <c r="X2923" s="192">
        <v>8500000</v>
      </c>
      <c r="Y2923" s="196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85">
        <f t="shared" si="728"/>
        <v>65178.509999999995</v>
      </c>
      <c r="AD2923" s="141">
        <v>0.13619999999999999</v>
      </c>
      <c r="AE2923" s="186">
        <f t="shared" si="729"/>
        <v>0</v>
      </c>
      <c r="AF2923" s="186" t="str">
        <f>IF(AND(COUNTIFS($J$18:J2923,J2923)=1,AE2923=1),1,"")</f>
        <v/>
      </c>
      <c r="AG2923" s="186" t="str">
        <f>IF(C2923="","",IF(AND(COUNTIFS($J$18:J2923,J2923)=1,C2923&lt;&gt;""),1,""))</f>
        <v/>
      </c>
      <c r="AH2923" s="186" t="str">
        <f>IF(G2923="","",IF(AND(COUNTIFS($J$18:J2923,J2923)=1,G2923&lt;&gt;""),1,""))</f>
        <v/>
      </c>
      <c r="AI2923" s="19">
        <f t="shared" si="730"/>
        <v>21594188.700884957</v>
      </c>
      <c r="AJ2923" s="19">
        <f t="shared" si="731"/>
        <v>2559339.3921844242</v>
      </c>
      <c r="AK2923" s="20">
        <f t="shared" si="732"/>
        <v>0.11851982158883048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214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42</v>
      </c>
      <c r="B2924" s="179">
        <v>2023</v>
      </c>
      <c r="C2924" s="179">
        <v>11</v>
      </c>
      <c r="D2924" s="39" t="str">
        <f t="shared" si="724"/>
        <v>Q3</v>
      </c>
      <c r="E2924" s="13" t="s">
        <v>42</v>
      </c>
      <c r="F2924" s="179">
        <v>2024</v>
      </c>
      <c r="G2924" s="179">
        <v>1</v>
      </c>
      <c r="H2924" s="191"/>
      <c r="I2924" s="39" t="str">
        <f t="shared" si="725"/>
        <v>Q4</v>
      </c>
      <c r="J2924" s="191" t="s">
        <v>3009</v>
      </c>
      <c r="K2924" s="191" t="s">
        <v>3010</v>
      </c>
      <c r="L2924" s="17" t="s">
        <v>54</v>
      </c>
      <c r="M2924" s="13" t="s">
        <v>46</v>
      </c>
      <c r="N2924" s="13">
        <v>1</v>
      </c>
      <c r="O2924" s="13"/>
      <c r="P2924" s="39" t="str">
        <f t="shared" si="726"/>
        <v>MAIN UNIT</v>
      </c>
      <c r="Q2924" s="13" t="s">
        <v>47</v>
      </c>
      <c r="R2924" s="13" t="s">
        <v>48</v>
      </c>
      <c r="S2924" s="13" t="s">
        <v>36</v>
      </c>
      <c r="T2924" s="13" t="s">
        <v>64</v>
      </c>
      <c r="U2924" s="13" t="s">
        <v>2867</v>
      </c>
      <c r="V2924" s="13" t="s">
        <v>98</v>
      </c>
      <c r="W2924" s="13" t="s">
        <v>95</v>
      </c>
      <c r="X2924" s="192">
        <v>8500000</v>
      </c>
      <c r="Y2924" s="196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85">
        <f t="shared" si="728"/>
        <v>65178.509999999995</v>
      </c>
      <c r="AD2924" s="141">
        <v>0.13619999999999999</v>
      </c>
      <c r="AE2924" s="186">
        <f t="shared" si="729"/>
        <v>0</v>
      </c>
      <c r="AF2924" s="186" t="str">
        <f>IF(AND(COUNTIFS($J$18:J2924,J2924)=1,AE2924=1),1,"")</f>
        <v/>
      </c>
      <c r="AG2924" s="186" t="str">
        <f>IF(C2924="","",IF(AND(COUNTIFS($J$18:J2924,J2924)=1,C2924&lt;&gt;""),1,""))</f>
        <v/>
      </c>
      <c r="AH2924" s="186" t="str">
        <f>IF(G2924="","",IF(AND(COUNTIFS($J$18:J2924,J2924)=1,G2924&lt;&gt;""),1,""))</f>
        <v/>
      </c>
      <c r="AI2924" s="19">
        <f t="shared" si="730"/>
        <v>21594188.700884957</v>
      </c>
      <c r="AJ2924" s="19">
        <f t="shared" si="731"/>
        <v>2559339.3921844242</v>
      </c>
      <c r="AK2924" s="20">
        <f t="shared" si="732"/>
        <v>0.11851982158883048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214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51</v>
      </c>
      <c r="B2925" s="179">
        <v>2017</v>
      </c>
      <c r="C2925" s="179">
        <v>12</v>
      </c>
      <c r="D2925" s="39" t="str">
        <f t="shared" si="724"/>
        <v>Q3</v>
      </c>
      <c r="E2925" s="13" t="s">
        <v>28</v>
      </c>
      <c r="F2925" s="179">
        <v>2018</v>
      </c>
      <c r="G2925" s="179">
        <v>4</v>
      </c>
      <c r="H2925" s="191"/>
      <c r="I2925" s="39" t="str">
        <f t="shared" si="725"/>
        <v>Q1</v>
      </c>
      <c r="J2925" s="191" t="s">
        <v>2693</v>
      </c>
      <c r="K2925" s="191" t="s">
        <v>2694</v>
      </c>
      <c r="L2925" s="17" t="s">
        <v>2695</v>
      </c>
      <c r="M2925" s="13" t="s">
        <v>2522</v>
      </c>
      <c r="N2925" s="13">
        <v>1</v>
      </c>
      <c r="O2925" s="13"/>
      <c r="P2925" s="39" t="str">
        <f t="shared" si="726"/>
        <v>MAIN UNIT</v>
      </c>
      <c r="Q2925" s="13" t="s">
        <v>55</v>
      </c>
      <c r="R2925" s="13" t="s">
        <v>1968</v>
      </c>
      <c r="S2925" s="13" t="s">
        <v>36</v>
      </c>
      <c r="T2925" s="13" t="s">
        <v>64</v>
      </c>
      <c r="U2925" s="13" t="s">
        <v>65</v>
      </c>
      <c r="V2925" s="13" t="s">
        <v>2696</v>
      </c>
      <c r="W2925" s="13" t="s">
        <v>50</v>
      </c>
      <c r="X2925" s="192">
        <v>350000</v>
      </c>
      <c r="Y2925" s="193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85">
        <f t="shared" si="728"/>
        <v>44153.846153846156</v>
      </c>
      <c r="AD2925" s="141">
        <v>0.12</v>
      </c>
      <c r="AE2925" s="186">
        <f t="shared" si="729"/>
        <v>1</v>
      </c>
      <c r="AF2925" s="186">
        <f>IF(AND(COUNTIFS($J$2:J2942,J2925)=1,AE2925=1),1,"")</f>
        <v>1</v>
      </c>
      <c r="AG2925" s="186">
        <f>IF(C2925="","",IF(AND(COUNTIFS($J$2:J2942,J2925)=1,C2925&lt;&gt;""),1,""))</f>
        <v>1</v>
      </c>
      <c r="AH2925" s="186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214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51</v>
      </c>
      <c r="B2926" s="179">
        <v>2017</v>
      </c>
      <c r="C2926" s="179">
        <v>11</v>
      </c>
      <c r="D2926" s="39" t="str">
        <f t="shared" si="724"/>
        <v>Q3</v>
      </c>
      <c r="E2926" s="13" t="s">
        <v>28</v>
      </c>
      <c r="F2926" s="179">
        <v>2018</v>
      </c>
      <c r="G2926" s="179">
        <v>4</v>
      </c>
      <c r="H2926" s="191"/>
      <c r="I2926" s="39" t="str">
        <f t="shared" si="725"/>
        <v>Q1</v>
      </c>
      <c r="J2926" s="191" t="s">
        <v>76</v>
      </c>
      <c r="K2926" s="191" t="s">
        <v>77</v>
      </c>
      <c r="L2926" s="17" t="s">
        <v>2697</v>
      </c>
      <c r="M2926" s="13" t="s">
        <v>46</v>
      </c>
      <c r="N2926" s="13">
        <v>1</v>
      </c>
      <c r="O2926" s="13"/>
      <c r="P2926" s="39" t="str">
        <f t="shared" si="726"/>
        <v>MAIN UNIT</v>
      </c>
      <c r="Q2926" s="13" t="s">
        <v>47</v>
      </c>
      <c r="R2926" s="13" t="s">
        <v>1968</v>
      </c>
      <c r="S2926" s="13" t="s">
        <v>37</v>
      </c>
      <c r="T2926" s="13" t="s">
        <v>79</v>
      </c>
      <c r="U2926" s="13" t="s">
        <v>57</v>
      </c>
      <c r="V2926" s="13" t="s">
        <v>80</v>
      </c>
      <c r="W2926" s="13" t="s">
        <v>50</v>
      </c>
      <c r="X2926" s="192">
        <v>440000</v>
      </c>
      <c r="Y2926" s="193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85">
        <f t="shared" si="728"/>
        <v>62446.153846153851</v>
      </c>
      <c r="AD2926" s="141">
        <v>0.13500000000000001</v>
      </c>
      <c r="AE2926" s="186">
        <f t="shared" si="729"/>
        <v>0</v>
      </c>
      <c r="AF2926" s="186" t="str">
        <f>IF(AND(COUNTIFS($J$3:J2942,J2926)=1,AE2926=1),1,"")</f>
        <v/>
      </c>
      <c r="AG2926" s="186" t="str">
        <f>IF(C2926="","",IF(AND(COUNTIFS($J$3:J2942,J2926)=1,C2926&lt;&gt;""),1,""))</f>
        <v/>
      </c>
      <c r="AH2926" s="186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2698</v>
      </c>
      <c r="AM2926" s="17">
        <v>440000</v>
      </c>
      <c r="AN2926" s="17" t="s">
        <v>2699</v>
      </c>
      <c r="AO2926" s="17" t="s">
        <v>2700</v>
      </c>
      <c r="AP2926" s="28" t="str">
        <f t="shared" si="733"/>
        <v>20184</v>
      </c>
      <c r="AQ2926" s="28" t="str">
        <f t="shared" si="734"/>
        <v>20184RMB</v>
      </c>
      <c r="AR2926" s="214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51</v>
      </c>
      <c r="B2927" s="179">
        <v>2017</v>
      </c>
      <c r="C2927" s="179">
        <v>12</v>
      </c>
      <c r="D2927" s="39" t="str">
        <f t="shared" si="724"/>
        <v>Q3</v>
      </c>
      <c r="E2927" s="13" t="s">
        <v>43</v>
      </c>
      <c r="F2927" s="179">
        <v>2018</v>
      </c>
      <c r="G2927" s="179">
        <v>3</v>
      </c>
      <c r="H2927" s="191"/>
      <c r="I2927" s="39" t="str">
        <f t="shared" si="725"/>
        <v>Q4</v>
      </c>
      <c r="J2927" s="191" t="s">
        <v>2701</v>
      </c>
      <c r="K2927" s="191" t="s">
        <v>2702</v>
      </c>
      <c r="L2927" s="17" t="s">
        <v>2703</v>
      </c>
      <c r="M2927" s="13" t="s">
        <v>46</v>
      </c>
      <c r="N2927" s="13">
        <v>1</v>
      </c>
      <c r="O2927" s="13"/>
      <c r="P2927" s="39" t="str">
        <f t="shared" si="726"/>
        <v>MAIN UNIT</v>
      </c>
      <c r="Q2927" s="13" t="s">
        <v>47</v>
      </c>
      <c r="R2927" s="13" t="s">
        <v>1968</v>
      </c>
      <c r="S2927" s="13" t="s">
        <v>36</v>
      </c>
      <c r="T2927" s="13"/>
      <c r="U2927" s="13"/>
      <c r="V2927" s="13" t="s">
        <v>2448</v>
      </c>
      <c r="W2927" s="13" t="s">
        <v>50</v>
      </c>
      <c r="X2927" s="192">
        <v>1162000</v>
      </c>
      <c r="Y2927" s="193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85">
        <f t="shared" si="728"/>
        <v>140631.79487179487</v>
      </c>
      <c r="AD2927" s="141">
        <v>0.12</v>
      </c>
      <c r="AE2927" s="186">
        <f t="shared" si="729"/>
        <v>0</v>
      </c>
      <c r="AF2927" s="186" t="str">
        <f>IF(AND(COUNTIFS($J$4:J2942,J2927)=1,AE2927=1),1,"")</f>
        <v/>
      </c>
      <c r="AG2927" s="186">
        <f>IF(C2927="","",IF(AND(COUNTIFS($J$4:J2942,J2927)=1,C2927&lt;&gt;""),1,""))</f>
        <v>1</v>
      </c>
      <c r="AH2927" s="186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214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51</v>
      </c>
      <c r="B2928" s="179">
        <v>2017</v>
      </c>
      <c r="C2928" s="179">
        <v>12</v>
      </c>
      <c r="D2928" s="39" t="str">
        <f t="shared" si="724"/>
        <v>Q3</v>
      </c>
      <c r="E2928" s="13" t="s">
        <v>28</v>
      </c>
      <c r="F2928" s="179">
        <v>2018</v>
      </c>
      <c r="G2928" s="179">
        <v>5</v>
      </c>
      <c r="H2928" s="191"/>
      <c r="I2928" s="39" t="str">
        <f t="shared" si="725"/>
        <v>Q1</v>
      </c>
      <c r="J2928" s="191" t="s">
        <v>152</v>
      </c>
      <c r="K2928" s="191" t="s">
        <v>153</v>
      </c>
      <c r="L2928" s="17" t="s">
        <v>2697</v>
      </c>
      <c r="M2928" s="13" t="s">
        <v>46</v>
      </c>
      <c r="N2928" s="13">
        <v>2</v>
      </c>
      <c r="O2928" s="13"/>
      <c r="P2928" s="39" t="str">
        <f t="shared" si="726"/>
        <v>MAIN UNIT</v>
      </c>
      <c r="Q2928" s="13" t="s">
        <v>124</v>
      </c>
      <c r="R2928" s="13" t="s">
        <v>1968</v>
      </c>
      <c r="S2928" s="13" t="s">
        <v>37</v>
      </c>
      <c r="T2928" s="13" t="s">
        <v>154</v>
      </c>
      <c r="U2928" s="13" t="s">
        <v>57</v>
      </c>
      <c r="V2928" s="13" t="s">
        <v>155</v>
      </c>
      <c r="W2928" s="13" t="s">
        <v>50</v>
      </c>
      <c r="X2928" s="192">
        <v>410000</v>
      </c>
      <c r="Y2928" s="193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85">
        <f t="shared" si="728"/>
        <v>138273.02564102566</v>
      </c>
      <c r="AD2928" s="141">
        <v>0.16039999999999999</v>
      </c>
      <c r="AE2928" s="186">
        <f t="shared" si="729"/>
        <v>0</v>
      </c>
      <c r="AF2928" s="186" t="str">
        <f>IF(AND(COUNTIFS($J$5:J2942,J2928)=1,AE2928=1),1,"")</f>
        <v/>
      </c>
      <c r="AG2928" s="186" t="str">
        <f>IF(C2928="","",IF(AND(COUNTIFS($J$5:J2942,J2928)=1,C2928&lt;&gt;""),1,""))</f>
        <v/>
      </c>
      <c r="AH2928" s="186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156</v>
      </c>
      <c r="AP2928" s="28" t="str">
        <f t="shared" si="733"/>
        <v>20185</v>
      </c>
      <c r="AQ2928" s="28" t="str">
        <f t="shared" si="734"/>
        <v>20185RMB</v>
      </c>
      <c r="AR2928" s="214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51</v>
      </c>
      <c r="B2929" s="179">
        <v>2017</v>
      </c>
      <c r="C2929" s="179">
        <v>12</v>
      </c>
      <c r="D2929" s="39" t="str">
        <f t="shared" si="724"/>
        <v>Q3</v>
      </c>
      <c r="E2929" s="13" t="s">
        <v>28</v>
      </c>
      <c r="F2929" s="179">
        <v>2018</v>
      </c>
      <c r="G2929" s="179">
        <v>5</v>
      </c>
      <c r="H2929" s="191"/>
      <c r="I2929" s="39" t="str">
        <f t="shared" si="725"/>
        <v>Q1</v>
      </c>
      <c r="J2929" s="191" t="s">
        <v>152</v>
      </c>
      <c r="K2929" s="191" t="s">
        <v>153</v>
      </c>
      <c r="L2929" s="17" t="s">
        <v>2704</v>
      </c>
      <c r="M2929" s="13" t="s">
        <v>46</v>
      </c>
      <c r="N2929" s="13">
        <v>2</v>
      </c>
      <c r="O2929" s="13"/>
      <c r="P2929" s="39" t="str">
        <f t="shared" si="726"/>
        <v>MAIN UNIT</v>
      </c>
      <c r="Q2929" s="13" t="s">
        <v>124</v>
      </c>
      <c r="R2929" s="13" t="s">
        <v>1968</v>
      </c>
      <c r="S2929" s="13" t="s">
        <v>37</v>
      </c>
      <c r="T2929" s="13" t="s">
        <v>154</v>
      </c>
      <c r="U2929" s="13" t="s">
        <v>57</v>
      </c>
      <c r="V2929" s="13" t="s">
        <v>155</v>
      </c>
      <c r="W2929" s="13" t="s">
        <v>50</v>
      </c>
      <c r="X2929" s="192">
        <v>545000</v>
      </c>
      <c r="Y2929" s="193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85">
        <f t="shared" si="728"/>
        <v>183801.94871794872</v>
      </c>
      <c r="AD2929" s="141">
        <v>0.16039999999999999</v>
      </c>
      <c r="AE2929" s="186">
        <f t="shared" si="729"/>
        <v>0</v>
      </c>
      <c r="AF2929" s="186" t="str">
        <f>IF(AND(COUNTIFS($J$6:J2942,J2929)=1,AE2929=1),1,"")</f>
        <v/>
      </c>
      <c r="AG2929" s="186" t="str">
        <f>IF(C2929="","",IF(AND(COUNTIFS($J$6:J2942,J2929)=1,C2929&lt;&gt;""),1,""))</f>
        <v/>
      </c>
      <c r="AH2929" s="186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156</v>
      </c>
      <c r="AP2929" s="28" t="str">
        <f t="shared" si="733"/>
        <v>20185</v>
      </c>
      <c r="AQ2929" s="28" t="str">
        <f t="shared" si="734"/>
        <v>20185RMB</v>
      </c>
      <c r="AR2929" s="214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6.4">
      <c r="A2930" s="13" t="s">
        <v>51</v>
      </c>
      <c r="B2930" s="179">
        <v>2017</v>
      </c>
      <c r="C2930" s="179">
        <v>12</v>
      </c>
      <c r="D2930" s="39" t="str">
        <f t="shared" si="724"/>
        <v>Q3</v>
      </c>
      <c r="E2930" s="13" t="s">
        <v>28</v>
      </c>
      <c r="F2930" s="179">
        <v>2018</v>
      </c>
      <c r="G2930" s="179">
        <v>5</v>
      </c>
      <c r="H2930" s="191"/>
      <c r="I2930" s="39" t="str">
        <f t="shared" si="725"/>
        <v>Q1</v>
      </c>
      <c r="J2930" s="191" t="s">
        <v>152</v>
      </c>
      <c r="K2930" s="191" t="s">
        <v>153</v>
      </c>
      <c r="L2930" s="17" t="s">
        <v>479</v>
      </c>
      <c r="M2930" s="13" t="s">
        <v>46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127</v>
      </c>
      <c r="R2930" s="13" t="s">
        <v>48</v>
      </c>
      <c r="S2930" s="13" t="s">
        <v>37</v>
      </c>
      <c r="T2930" s="13" t="s">
        <v>154</v>
      </c>
      <c r="U2930" s="13" t="s">
        <v>57</v>
      </c>
      <c r="V2930" s="13" t="s">
        <v>155</v>
      </c>
      <c r="W2930" s="13" t="s">
        <v>50</v>
      </c>
      <c r="X2930" s="192">
        <v>289200</v>
      </c>
      <c r="Y2930" s="193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85">
        <f t="shared" si="728"/>
        <v>48766.535384615381</v>
      </c>
      <c r="AD2930" s="141">
        <v>0.16039999999999999</v>
      </c>
      <c r="AE2930" s="186">
        <f t="shared" si="729"/>
        <v>1</v>
      </c>
      <c r="AF2930" s="186" t="str">
        <f>IF(AND(COUNTIFS($J$6:J2943,J2930)=1,AE2930=1),1,"")</f>
        <v/>
      </c>
      <c r="AG2930" s="186" t="str">
        <f>IF(C2930="","",IF(AND(COUNTIFS($J$6:J2943,J2930)=1,C2930&lt;&gt;""),1,""))</f>
        <v/>
      </c>
      <c r="AH2930" s="186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214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51</v>
      </c>
      <c r="B2931" s="179">
        <v>2017</v>
      </c>
      <c r="C2931" s="179">
        <v>12</v>
      </c>
      <c r="D2931" s="39" t="str">
        <f t="shared" si="724"/>
        <v>Q3</v>
      </c>
      <c r="E2931" s="13" t="s">
        <v>28</v>
      </c>
      <c r="F2931" s="179">
        <v>2018</v>
      </c>
      <c r="G2931" s="179">
        <v>5</v>
      </c>
      <c r="H2931" s="191"/>
      <c r="I2931" s="39" t="str">
        <f t="shared" si="725"/>
        <v>Q1</v>
      </c>
      <c r="J2931" s="191" t="s">
        <v>152</v>
      </c>
      <c r="K2931" s="191" t="s">
        <v>153</v>
      </c>
      <c r="L2931" s="17" t="s">
        <v>2705</v>
      </c>
      <c r="M2931" s="13" t="s">
        <v>2522</v>
      </c>
      <c r="N2931" s="13">
        <v>2</v>
      </c>
      <c r="O2931" s="13"/>
      <c r="P2931" s="39" t="str">
        <f t="shared" si="726"/>
        <v>MAIN UNIT</v>
      </c>
      <c r="Q2931" s="13" t="s">
        <v>124</v>
      </c>
      <c r="R2931" s="13" t="s">
        <v>1968</v>
      </c>
      <c r="S2931" s="13" t="s">
        <v>37</v>
      </c>
      <c r="T2931" s="13" t="s">
        <v>154</v>
      </c>
      <c r="U2931" s="13" t="s">
        <v>57</v>
      </c>
      <c r="V2931" s="13" t="s">
        <v>155</v>
      </c>
      <c r="W2931" s="13" t="s">
        <v>50</v>
      </c>
      <c r="X2931" s="192">
        <v>270000</v>
      </c>
      <c r="Y2931" s="193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85">
        <f t="shared" si="728"/>
        <v>91057.846153846156</v>
      </c>
      <c r="AD2931" s="141">
        <v>0.16039999999999999</v>
      </c>
      <c r="AE2931" s="186">
        <f t="shared" si="729"/>
        <v>0</v>
      </c>
      <c r="AF2931" s="186" t="str">
        <f>IF(AND(COUNTIFS($J$7:J2942,J2931)=1,AE2931=1),1,"")</f>
        <v/>
      </c>
      <c r="AG2931" s="186" t="str">
        <f>IF(C2931="","",IF(AND(COUNTIFS($J$7:J2942,J2931)=1,C2931&lt;&gt;""),1,""))</f>
        <v/>
      </c>
      <c r="AH2931" s="186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156</v>
      </c>
      <c r="AP2931" s="28" t="str">
        <f t="shared" si="733"/>
        <v>20185</v>
      </c>
      <c r="AQ2931" s="28" t="str">
        <f t="shared" si="734"/>
        <v>20185RMB</v>
      </c>
      <c r="AR2931" s="214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28</v>
      </c>
      <c r="B2932" s="179">
        <v>2018</v>
      </c>
      <c r="C2932" s="179">
        <v>4</v>
      </c>
      <c r="D2932" s="39" t="str">
        <f t="shared" si="724"/>
        <v>Q1</v>
      </c>
      <c r="E2932" s="13" t="s">
        <v>28</v>
      </c>
      <c r="F2932" s="179">
        <v>2018</v>
      </c>
      <c r="G2932" s="179">
        <v>6</v>
      </c>
      <c r="H2932" s="191"/>
      <c r="I2932" s="39" t="str">
        <f t="shared" si="725"/>
        <v>Q1</v>
      </c>
      <c r="J2932" s="191" t="s">
        <v>2706</v>
      </c>
      <c r="K2932" s="191" t="s">
        <v>2707</v>
      </c>
      <c r="L2932" s="17" t="s">
        <v>2708</v>
      </c>
      <c r="M2932" s="13" t="s">
        <v>2522</v>
      </c>
      <c r="N2932" s="13">
        <v>1</v>
      </c>
      <c r="O2932" s="13"/>
      <c r="P2932" s="39" t="str">
        <f t="shared" si="726"/>
        <v>MAIN UNIT</v>
      </c>
      <c r="Q2932" s="13" t="s">
        <v>2709</v>
      </c>
      <c r="R2932" s="13" t="s">
        <v>1968</v>
      </c>
      <c r="S2932" s="13" t="s">
        <v>36</v>
      </c>
      <c r="T2932" s="13" t="s">
        <v>370</v>
      </c>
      <c r="U2932" s="13" t="s">
        <v>65</v>
      </c>
      <c r="V2932" s="13" t="s">
        <v>2696</v>
      </c>
      <c r="W2932" s="13" t="s">
        <v>50</v>
      </c>
      <c r="X2932" s="192">
        <v>490000</v>
      </c>
      <c r="Y2932" s="193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85">
        <f t="shared" si="728"/>
        <v>84378</v>
      </c>
      <c r="AD2932" s="141">
        <v>0.16239999999999999</v>
      </c>
      <c r="AE2932" s="186">
        <f t="shared" si="729"/>
        <v>0</v>
      </c>
      <c r="AF2932" s="186" t="str">
        <f>IF(AND(COUNTIFS($J$8:J2942,J2932)=1,AE2932=1),1,"")</f>
        <v/>
      </c>
      <c r="AG2932" s="186">
        <f>IF(C2932="","",IF(AND(COUNTIFS($J$8:J2942,J2932)=1,C2932&lt;&gt;""),1,""))</f>
        <v>1</v>
      </c>
      <c r="AH2932" s="186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214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43</v>
      </c>
      <c r="B2933" s="179">
        <v>2018</v>
      </c>
      <c r="C2933" s="179">
        <v>2</v>
      </c>
      <c r="D2933" s="39" t="str">
        <f t="shared" si="724"/>
        <v>Q4</v>
      </c>
      <c r="E2933" s="13" t="s">
        <v>28</v>
      </c>
      <c r="F2933" s="179">
        <v>2018</v>
      </c>
      <c r="G2933" s="179">
        <v>5</v>
      </c>
      <c r="H2933" s="191"/>
      <c r="I2933" s="39" t="str">
        <f t="shared" si="725"/>
        <v>Q1</v>
      </c>
      <c r="J2933" s="191" t="s">
        <v>2710</v>
      </c>
      <c r="K2933" s="191" t="s">
        <v>2711</v>
      </c>
      <c r="L2933" s="17" t="s">
        <v>2695</v>
      </c>
      <c r="M2933" s="13" t="s">
        <v>2522</v>
      </c>
      <c r="N2933" s="13">
        <v>2</v>
      </c>
      <c r="O2933" s="13"/>
      <c r="P2933" s="39" t="str">
        <f t="shared" si="726"/>
        <v>MAIN UNIT</v>
      </c>
      <c r="Q2933" s="13" t="s">
        <v>47</v>
      </c>
      <c r="R2933" s="13" t="s">
        <v>1968</v>
      </c>
      <c r="S2933" s="13" t="s">
        <v>36</v>
      </c>
      <c r="T2933" s="13" t="s">
        <v>228</v>
      </c>
      <c r="U2933" s="13" t="s">
        <v>65</v>
      </c>
      <c r="V2933" s="13" t="s">
        <v>2712</v>
      </c>
      <c r="W2933" s="13" t="s">
        <v>50</v>
      </c>
      <c r="X2933" s="192">
        <v>540000</v>
      </c>
      <c r="Y2933" s="193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85">
        <f t="shared" si="728"/>
        <v>174054.46153846153</v>
      </c>
      <c r="AD2933" s="141">
        <v>0.15329999999999999</v>
      </c>
      <c r="AE2933" s="186">
        <f t="shared" si="729"/>
        <v>0</v>
      </c>
      <c r="AF2933" s="186" t="str">
        <f>IF(AND(COUNTIFS($J$9:J2942,J2933)=1,AE2933=1),1,"")</f>
        <v/>
      </c>
      <c r="AG2933" s="186">
        <f>IF(C2933="","",IF(AND(COUNTIFS($J$9:J2942,J2933)=1,C2933&lt;&gt;""),1,""))</f>
        <v>1</v>
      </c>
      <c r="AH2933" s="186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214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43</v>
      </c>
      <c r="B2934" s="179">
        <v>2018</v>
      </c>
      <c r="C2934" s="179">
        <v>1</v>
      </c>
      <c r="D2934" s="39" t="str">
        <f t="shared" si="724"/>
        <v>Q4</v>
      </c>
      <c r="E2934" s="13" t="s">
        <v>28</v>
      </c>
      <c r="F2934" s="179">
        <v>2018</v>
      </c>
      <c r="G2934" s="179">
        <v>4</v>
      </c>
      <c r="H2934" s="191"/>
      <c r="I2934" s="39" t="str">
        <f t="shared" si="725"/>
        <v>Q1</v>
      </c>
      <c r="J2934" s="191" t="s">
        <v>2713</v>
      </c>
      <c r="K2934" s="191" t="s">
        <v>2714</v>
      </c>
      <c r="L2934" s="17" t="s">
        <v>2705</v>
      </c>
      <c r="M2934" s="13" t="s">
        <v>2522</v>
      </c>
      <c r="N2934" s="13">
        <v>1</v>
      </c>
      <c r="O2934" s="13"/>
      <c r="P2934" s="39" t="str">
        <f t="shared" si="726"/>
        <v>MAIN UNIT</v>
      </c>
      <c r="Q2934" s="13" t="s">
        <v>55</v>
      </c>
      <c r="R2934" s="13" t="s">
        <v>1968</v>
      </c>
      <c r="S2934" s="13" t="s">
        <v>36</v>
      </c>
      <c r="T2934" s="13" t="s">
        <v>64</v>
      </c>
      <c r="U2934" s="13" t="s">
        <v>65</v>
      </c>
      <c r="V2934" s="13" t="s">
        <v>2696</v>
      </c>
      <c r="W2934" s="13" t="s">
        <v>827</v>
      </c>
      <c r="X2934" s="192">
        <v>36000</v>
      </c>
      <c r="Y2934" s="193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85">
        <f t="shared" si="728"/>
        <v>33696</v>
      </c>
      <c r="AD2934" s="141">
        <v>0.12</v>
      </c>
      <c r="AE2934" s="186">
        <f t="shared" si="729"/>
        <v>1</v>
      </c>
      <c r="AF2934" s="186">
        <f>IF(AND(COUNTIFS($J$10:J2942,J2934)=1,AE2934=1),1,"")</f>
        <v>1</v>
      </c>
      <c r="AG2934" s="186">
        <f>IF(C2934="","",IF(AND(COUNTIFS($J$10:J2942,J2934)=1,C2934&lt;&gt;""),1,""))</f>
        <v>1</v>
      </c>
      <c r="AH2934" s="186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214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43</v>
      </c>
      <c r="B2935" s="179">
        <v>2018</v>
      </c>
      <c r="C2935" s="179">
        <v>1</v>
      </c>
      <c r="D2935" s="39" t="str">
        <f t="shared" si="724"/>
        <v>Q4</v>
      </c>
      <c r="E2935" s="13" t="s">
        <v>43</v>
      </c>
      <c r="F2935" s="179">
        <v>2018</v>
      </c>
      <c r="G2935" s="179">
        <v>3</v>
      </c>
      <c r="H2935" s="191"/>
      <c r="I2935" s="39" t="str">
        <f t="shared" si="725"/>
        <v>Q4</v>
      </c>
      <c r="J2935" s="191" t="s">
        <v>2715</v>
      </c>
      <c r="K2935" s="191" t="s">
        <v>2825</v>
      </c>
      <c r="L2935" s="17" t="s">
        <v>2695</v>
      </c>
      <c r="M2935" s="13" t="s">
        <v>2522</v>
      </c>
      <c r="N2935" s="13">
        <v>2</v>
      </c>
      <c r="O2935" s="13"/>
      <c r="P2935" s="39" t="str">
        <f t="shared" si="726"/>
        <v>MAIN UNIT</v>
      </c>
      <c r="Q2935" s="13" t="s">
        <v>47</v>
      </c>
      <c r="R2935" s="13" t="s">
        <v>1968</v>
      </c>
      <c r="S2935" s="13" t="s">
        <v>38</v>
      </c>
      <c r="T2935" s="13" t="s">
        <v>911</v>
      </c>
      <c r="U2935" s="13" t="s">
        <v>136</v>
      </c>
      <c r="V2935" s="13" t="s">
        <v>137</v>
      </c>
      <c r="W2935" s="13" t="s">
        <v>827</v>
      </c>
      <c r="X2935" s="192">
        <v>89500</v>
      </c>
      <c r="Y2935" s="193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85">
        <f t="shared" si="728"/>
        <v>167544</v>
      </c>
      <c r="AD2935" s="141">
        <v>0.12</v>
      </c>
      <c r="AE2935" s="186">
        <f t="shared" si="729"/>
        <v>0</v>
      </c>
      <c r="AF2935" s="186" t="str">
        <f>IF(AND(COUNTIFS($J$11:J2942,J2935)=1,AE2935=1),1,"")</f>
        <v/>
      </c>
      <c r="AG2935" s="186">
        <f>IF(C2935="","",IF(AND(COUNTIFS($J$11:J2942,J2935)=1,C2935&lt;&gt;""),1,""))</f>
        <v>1</v>
      </c>
      <c r="AH2935" s="186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2716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214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28</v>
      </c>
      <c r="B2936" s="179">
        <v>2018</v>
      </c>
      <c r="C2936" s="179">
        <v>7</v>
      </c>
      <c r="D2936" s="39" t="str">
        <f t="shared" si="724"/>
        <v>Q2</v>
      </c>
      <c r="E2936" s="13" t="s">
        <v>28</v>
      </c>
      <c r="F2936" s="179">
        <v>2018</v>
      </c>
      <c r="G2936" s="179">
        <v>8</v>
      </c>
      <c r="H2936" s="191"/>
      <c r="I2936" s="39" t="str">
        <f t="shared" si="725"/>
        <v>Q2</v>
      </c>
      <c r="J2936" s="191" t="s">
        <v>2717</v>
      </c>
      <c r="K2936" s="191" t="s">
        <v>2718</v>
      </c>
      <c r="L2936" s="17" t="s">
        <v>2719</v>
      </c>
      <c r="M2936" s="13" t="s">
        <v>2522</v>
      </c>
      <c r="N2936" s="13">
        <v>1</v>
      </c>
      <c r="O2936" s="13"/>
      <c r="P2936" s="39" t="str">
        <f t="shared" si="726"/>
        <v>MAIN UNIT</v>
      </c>
      <c r="Q2936" s="13" t="s">
        <v>55</v>
      </c>
      <c r="R2936" s="13" t="s">
        <v>1968</v>
      </c>
      <c r="S2936" s="13" t="s">
        <v>37</v>
      </c>
      <c r="T2936" s="13" t="s">
        <v>195</v>
      </c>
      <c r="U2936" s="13" t="s">
        <v>196</v>
      </c>
      <c r="V2936" s="13" t="s">
        <v>197</v>
      </c>
      <c r="W2936" s="13" t="s">
        <v>50</v>
      </c>
      <c r="X2936" s="192">
        <v>265000</v>
      </c>
      <c r="Y2936" s="193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85">
        <f t="shared" si="728"/>
        <v>31736.03448275862</v>
      </c>
      <c r="AD2936" s="141">
        <v>0.1208</v>
      </c>
      <c r="AE2936" s="186">
        <f t="shared" si="729"/>
        <v>1</v>
      </c>
      <c r="AF2936" s="186">
        <f>IF(AND(COUNTIFS($J$12:J2942,J2936)=1,AE2936=1),1,"")</f>
        <v>1</v>
      </c>
      <c r="AG2936" s="186">
        <f>IF(C2936="","",IF(AND(COUNTIFS($J$12:J2942,J2936)=1,C2936&lt;&gt;""),1,""))</f>
        <v>1</v>
      </c>
      <c r="AH2936" s="186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214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28</v>
      </c>
      <c r="B2937" s="179">
        <v>2018</v>
      </c>
      <c r="C2937" s="179">
        <v>7</v>
      </c>
      <c r="D2937" s="39" t="str">
        <f t="shared" si="724"/>
        <v>Q2</v>
      </c>
      <c r="E2937" s="13" t="s">
        <v>28</v>
      </c>
      <c r="F2937" s="179">
        <v>2018</v>
      </c>
      <c r="G2937" s="179">
        <v>8</v>
      </c>
      <c r="H2937" s="191"/>
      <c r="I2937" s="39" t="str">
        <f t="shared" si="725"/>
        <v>Q2</v>
      </c>
      <c r="J2937" s="191" t="s">
        <v>2720</v>
      </c>
      <c r="K2937" s="191" t="s">
        <v>2721</v>
      </c>
      <c r="L2937" s="17" t="s">
        <v>2704</v>
      </c>
      <c r="M2937" s="13" t="s">
        <v>46</v>
      </c>
      <c r="N2937" s="13">
        <v>1</v>
      </c>
      <c r="O2937" s="13"/>
      <c r="P2937" s="39" t="str">
        <f t="shared" si="726"/>
        <v>MAIN UNIT</v>
      </c>
      <c r="Q2937" s="13" t="s">
        <v>47</v>
      </c>
      <c r="R2937" s="13" t="s">
        <v>1968</v>
      </c>
      <c r="S2937" s="13" t="s">
        <v>37</v>
      </c>
      <c r="T2937" s="13" t="s">
        <v>79</v>
      </c>
      <c r="U2937" s="13" t="s">
        <v>57</v>
      </c>
      <c r="V2937" s="13" t="s">
        <v>80</v>
      </c>
      <c r="W2937" s="13" t="s">
        <v>50</v>
      </c>
      <c r="X2937" s="192">
        <v>538000</v>
      </c>
      <c r="Y2937" s="193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85">
        <f t="shared" si="728"/>
        <v>64003.448275862065</v>
      </c>
      <c r="AD2937" s="141">
        <v>0.12</v>
      </c>
      <c r="AE2937" s="186">
        <f t="shared" si="729"/>
        <v>0</v>
      </c>
      <c r="AF2937" s="186" t="str">
        <f>IF(AND(COUNTIFS($J$13:J2942,J2937)=1,AE2937=1),1,"")</f>
        <v/>
      </c>
      <c r="AG2937" s="186">
        <f>IF(C2937="","",IF(AND(COUNTIFS($J$13:J2942,J2937)=1,C2937&lt;&gt;""),1,""))</f>
        <v>1</v>
      </c>
      <c r="AH2937" s="186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214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>
      <c r="A2938" s="13" t="s">
        <v>28</v>
      </c>
      <c r="B2938" s="179">
        <v>2018</v>
      </c>
      <c r="C2938" s="179">
        <v>6</v>
      </c>
      <c r="D2938" s="39" t="str">
        <f t="shared" si="724"/>
        <v>Q1</v>
      </c>
      <c r="E2938" s="13" t="s">
        <v>28</v>
      </c>
      <c r="F2938" s="179">
        <v>2018</v>
      </c>
      <c r="G2938" s="179">
        <v>8</v>
      </c>
      <c r="H2938" s="191"/>
      <c r="I2938" s="39" t="str">
        <f t="shared" si="725"/>
        <v>Q2</v>
      </c>
      <c r="J2938" s="191" t="s">
        <v>2722</v>
      </c>
      <c r="K2938" s="191" t="s">
        <v>2723</v>
      </c>
      <c r="L2938" s="17" t="s">
        <v>2695</v>
      </c>
      <c r="M2938" s="13" t="s">
        <v>2522</v>
      </c>
      <c r="N2938" s="13">
        <v>1</v>
      </c>
      <c r="O2938" s="13"/>
      <c r="P2938" s="39" t="str">
        <f t="shared" si="726"/>
        <v>MAIN UNIT</v>
      </c>
      <c r="Q2938" s="13" t="s">
        <v>47</v>
      </c>
      <c r="R2938" s="13" t="s">
        <v>1968</v>
      </c>
      <c r="S2938" s="13" t="s">
        <v>37</v>
      </c>
      <c r="T2938" s="13" t="s">
        <v>87</v>
      </c>
      <c r="U2938" s="13" t="s">
        <v>3309</v>
      </c>
      <c r="V2938" s="13" t="s">
        <v>88</v>
      </c>
      <c r="W2938" s="13" t="s">
        <v>50</v>
      </c>
      <c r="X2938" s="192">
        <v>650603</v>
      </c>
      <c r="Y2938" s="193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85">
        <f t="shared" si="728"/>
        <v>77399.322413793096</v>
      </c>
      <c r="AD2938" s="141">
        <v>0.12</v>
      </c>
      <c r="AE2938" s="186">
        <f t="shared" si="729"/>
        <v>0</v>
      </c>
      <c r="AF2938" s="186" t="str">
        <f>IF(AND(COUNTIFS($J$14:J2942,J2938)=1,AE2938=1),1,"")</f>
        <v/>
      </c>
      <c r="AG2938" s="186">
        <f>IF(C2938="","",IF(AND(COUNTIFS($J$14:J2942,J2938)=1,C2938&lt;&gt;""),1,""))</f>
        <v>1</v>
      </c>
      <c r="AH2938" s="186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214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28</v>
      </c>
      <c r="B2939" s="179">
        <v>2018</v>
      </c>
      <c r="C2939" s="179">
        <v>6</v>
      </c>
      <c r="D2939" s="39" t="str">
        <f t="shared" si="724"/>
        <v>Q1</v>
      </c>
      <c r="E2939" s="13" t="s">
        <v>28</v>
      </c>
      <c r="F2939" s="179">
        <v>2018</v>
      </c>
      <c r="G2939" s="179">
        <v>7</v>
      </c>
      <c r="H2939" s="191"/>
      <c r="I2939" s="39" t="str">
        <f t="shared" si="725"/>
        <v>Q2</v>
      </c>
      <c r="J2939" s="191" t="s">
        <v>2724</v>
      </c>
      <c r="K2939" s="191" t="s">
        <v>372</v>
      </c>
      <c r="L2939" s="17" t="s">
        <v>2697</v>
      </c>
      <c r="M2939" s="13" t="s">
        <v>46</v>
      </c>
      <c r="N2939" s="13">
        <v>2</v>
      </c>
      <c r="O2939" s="13"/>
      <c r="P2939" s="39" t="str">
        <f t="shared" si="726"/>
        <v>MAIN UNIT</v>
      </c>
      <c r="Q2939" s="13" t="s">
        <v>55</v>
      </c>
      <c r="R2939" s="13" t="s">
        <v>1968</v>
      </c>
      <c r="S2939" s="13" t="s">
        <v>36</v>
      </c>
      <c r="T2939" s="13" t="s">
        <v>665</v>
      </c>
      <c r="U2939" s="13" t="s">
        <v>65</v>
      </c>
      <c r="V2939" s="13" t="s">
        <v>2712</v>
      </c>
      <c r="W2939" s="13" t="s">
        <v>95</v>
      </c>
      <c r="X2939" s="192">
        <v>5514720</v>
      </c>
      <c r="Y2939" s="193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85">
        <f t="shared" si="728"/>
        <v>130119.59781119999</v>
      </c>
      <c r="AD2939" s="141">
        <v>0.16339999999999999</v>
      </c>
      <c r="AE2939" s="186">
        <f t="shared" si="729"/>
        <v>1</v>
      </c>
      <c r="AF2939" s="186">
        <f>IF(AND(COUNTIFS($J$15:J2942,J2939)=1,AE2939=1),1,"")</f>
        <v>1</v>
      </c>
      <c r="AG2939" s="186">
        <f>IF(C2939="","",IF(AND(COUNTIFS($J$15:J2942,J2939)=1,C2939&lt;&gt;""),1,""))</f>
        <v>1</v>
      </c>
      <c r="AH2939" s="186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214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28</v>
      </c>
      <c r="B2940" s="179">
        <v>2018</v>
      </c>
      <c r="C2940" s="179">
        <v>6</v>
      </c>
      <c r="D2940" s="39" t="str">
        <f t="shared" si="724"/>
        <v>Q1</v>
      </c>
      <c r="E2940" s="13" t="s">
        <v>28</v>
      </c>
      <c r="F2940" s="179">
        <v>2018</v>
      </c>
      <c r="G2940" s="179">
        <v>7</v>
      </c>
      <c r="H2940" s="191"/>
      <c r="I2940" s="39" t="str">
        <f t="shared" si="725"/>
        <v>Q2</v>
      </c>
      <c r="J2940" s="191" t="s">
        <v>2725</v>
      </c>
      <c r="K2940" s="191" t="s">
        <v>372</v>
      </c>
      <c r="L2940" s="17" t="s">
        <v>2726</v>
      </c>
      <c r="M2940" s="13" t="s">
        <v>2727</v>
      </c>
      <c r="N2940" s="13">
        <v>1</v>
      </c>
      <c r="O2940" s="13"/>
      <c r="P2940" s="39" t="str">
        <f t="shared" si="726"/>
        <v>MAIN UNIT</v>
      </c>
      <c r="Q2940" s="13" t="s">
        <v>55</v>
      </c>
      <c r="R2940" s="13" t="s">
        <v>1968</v>
      </c>
      <c r="S2940" s="13" t="s">
        <v>36</v>
      </c>
      <c r="T2940" s="13" t="s">
        <v>665</v>
      </c>
      <c r="U2940" s="13" t="s">
        <v>65</v>
      </c>
      <c r="V2940" s="13" t="s">
        <v>2712</v>
      </c>
      <c r="W2940" s="13" t="s">
        <v>50</v>
      </c>
      <c r="X2940" s="192">
        <v>445000</v>
      </c>
      <c r="Y2940" s="193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85">
        <f t="shared" si="728"/>
        <v>35082.112068965522</v>
      </c>
      <c r="AD2940" s="141">
        <v>7.7499999999999999E-2</v>
      </c>
      <c r="AE2940" s="186">
        <f t="shared" si="729"/>
        <v>1</v>
      </c>
      <c r="AF2940" s="186">
        <f>IF(AND(COUNTIFS($J$16:J2942,J2940)=1,AE2940=1),1,"")</f>
        <v>1</v>
      </c>
      <c r="AG2940" s="186">
        <f>IF(C2940="","",IF(AND(COUNTIFS($J$16:J2942,J2940)=1,C2940&lt;&gt;""),1,""))</f>
        <v>1</v>
      </c>
      <c r="AH2940" s="186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214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28</v>
      </c>
      <c r="B2941" s="179">
        <v>2018</v>
      </c>
      <c r="C2941" s="179">
        <v>6</v>
      </c>
      <c r="D2941" s="39" t="str">
        <f t="shared" si="724"/>
        <v>Q1</v>
      </c>
      <c r="E2941" s="13" t="s">
        <v>28</v>
      </c>
      <c r="F2941" s="179">
        <v>2018</v>
      </c>
      <c r="G2941" s="179">
        <v>7</v>
      </c>
      <c r="H2941" s="191"/>
      <c r="I2941" s="39" t="str">
        <f t="shared" si="725"/>
        <v>Q2</v>
      </c>
      <c r="J2941" s="191" t="s">
        <v>2728</v>
      </c>
      <c r="K2941" s="191" t="s">
        <v>372</v>
      </c>
      <c r="L2941" s="17" t="s">
        <v>2705</v>
      </c>
      <c r="M2941" s="13" t="s">
        <v>2522</v>
      </c>
      <c r="N2941" s="13">
        <v>1</v>
      </c>
      <c r="O2941" s="13"/>
      <c r="P2941" s="39" t="str">
        <f t="shared" si="726"/>
        <v>MAIN UNIT</v>
      </c>
      <c r="Q2941" s="13" t="s">
        <v>55</v>
      </c>
      <c r="R2941" s="13" t="s">
        <v>1968</v>
      </c>
      <c r="S2941" s="13" t="s">
        <v>36</v>
      </c>
      <c r="T2941" s="13" t="s">
        <v>665</v>
      </c>
      <c r="U2941" s="13" t="s">
        <v>65</v>
      </c>
      <c r="V2941" s="13" t="s">
        <v>2712</v>
      </c>
      <c r="W2941" s="13" t="s">
        <v>827</v>
      </c>
      <c r="X2941" s="192">
        <v>39500</v>
      </c>
      <c r="Y2941" s="193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85">
        <f t="shared" si="728"/>
        <v>30933.24</v>
      </c>
      <c r="AD2941" s="141">
        <v>0.1004</v>
      </c>
      <c r="AE2941" s="186">
        <f t="shared" si="729"/>
        <v>1</v>
      </c>
      <c r="AF2941" s="186">
        <f>IF(AND(COUNTIFS($J$17:J2942,J2941)=1,AE2941=1),1,"")</f>
        <v>1</v>
      </c>
      <c r="AG2941" s="186">
        <f>IF(C2941="","",IF(AND(COUNTIFS($J$17:J2942,J2941)=1,C2941&lt;&gt;""),1,""))</f>
        <v>1</v>
      </c>
      <c r="AH2941" s="186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214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28</v>
      </c>
      <c r="B2942" s="179">
        <v>2018</v>
      </c>
      <c r="C2942" s="179">
        <v>6</v>
      </c>
      <c r="D2942" s="39" t="str">
        <f t="shared" si="724"/>
        <v>Q1</v>
      </c>
      <c r="E2942" s="13" t="s">
        <v>28</v>
      </c>
      <c r="F2942" s="179">
        <v>2018</v>
      </c>
      <c r="G2942" s="179">
        <v>7</v>
      </c>
      <c r="H2942" s="191"/>
      <c r="I2942" s="39" t="str">
        <f t="shared" si="725"/>
        <v>Q2</v>
      </c>
      <c r="J2942" s="191" t="s">
        <v>380</v>
      </c>
      <c r="K2942" s="191" t="s">
        <v>2729</v>
      </c>
      <c r="L2942" s="17" t="s">
        <v>2697</v>
      </c>
      <c r="M2942" s="13" t="s">
        <v>46</v>
      </c>
      <c r="N2942" s="13">
        <v>1</v>
      </c>
      <c r="O2942" s="13"/>
      <c r="P2942" s="39" t="str">
        <f t="shared" si="726"/>
        <v>MAIN UNIT</v>
      </c>
      <c r="Q2942" s="13" t="s">
        <v>127</v>
      </c>
      <c r="R2942" s="13" t="s">
        <v>1968</v>
      </c>
      <c r="S2942" s="13" t="s">
        <v>37</v>
      </c>
      <c r="T2942" s="13" t="s">
        <v>87</v>
      </c>
      <c r="U2942" s="13"/>
      <c r="V2942" s="13" t="s">
        <v>58</v>
      </c>
      <c r="W2942" s="13" t="s">
        <v>50</v>
      </c>
      <c r="X2942" s="192">
        <v>417000</v>
      </c>
      <c r="Y2942" s="193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85">
        <f t="shared" si="728"/>
        <v>70203.387931034493</v>
      </c>
      <c r="AD2942" s="141">
        <v>0.16550000000000001</v>
      </c>
      <c r="AE2942" s="186">
        <f t="shared" si="729"/>
        <v>1</v>
      </c>
      <c r="AF2942" s="186" t="str">
        <f>IF(AND(COUNTIFS($J$18:J2942,J2942)=1,AE2942=1),1,"")</f>
        <v/>
      </c>
      <c r="AG2942" s="186" t="str">
        <f>IF(C2942="","",IF(AND(COUNTIFS($J$18:J2942,J2942)=1,C2942&lt;&gt;""),1,""))</f>
        <v/>
      </c>
      <c r="AH2942" s="186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214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43</v>
      </c>
      <c r="B2943" s="179">
        <v>2018</v>
      </c>
      <c r="C2943" s="179">
        <v>3</v>
      </c>
      <c r="D2943" s="39" t="str">
        <f t="shared" si="724"/>
        <v>Q4</v>
      </c>
      <c r="E2943" s="13" t="s">
        <v>28</v>
      </c>
      <c r="F2943" s="179">
        <v>2018</v>
      </c>
      <c r="G2943" s="179">
        <v>4</v>
      </c>
      <c r="H2943" s="191"/>
      <c r="I2943" s="39" t="str">
        <f t="shared" si="725"/>
        <v>Q1</v>
      </c>
      <c r="J2943" s="191" t="s">
        <v>2730</v>
      </c>
      <c r="K2943" s="191" t="s">
        <v>2731</v>
      </c>
      <c r="L2943" s="17" t="s">
        <v>2705</v>
      </c>
      <c r="M2943" s="13" t="s">
        <v>2522</v>
      </c>
      <c r="N2943" s="13">
        <v>2</v>
      </c>
      <c r="O2943" s="13"/>
      <c r="P2943" s="39" t="str">
        <f t="shared" si="726"/>
        <v>MAIN UNIT</v>
      </c>
      <c r="Q2943" s="13" t="s">
        <v>47</v>
      </c>
      <c r="R2943" s="13" t="s">
        <v>1968</v>
      </c>
      <c r="S2943" s="13" t="s">
        <v>37</v>
      </c>
      <c r="T2943" s="13" t="s">
        <v>178</v>
      </c>
      <c r="U2943" s="13" t="s">
        <v>57</v>
      </c>
      <c r="V2943" s="13" t="s">
        <v>80</v>
      </c>
      <c r="W2943" s="13" t="s">
        <v>50</v>
      </c>
      <c r="X2943" s="192">
        <v>285000</v>
      </c>
      <c r="Y2943" s="193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85">
        <f t="shared" si="728"/>
        <v>87607.538461538468</v>
      </c>
      <c r="AD2943" s="141">
        <v>0.1462</v>
      </c>
      <c r="AE2943" s="186">
        <f t="shared" si="729"/>
        <v>0</v>
      </c>
      <c r="AF2943" s="186" t="str">
        <f>IF(AND(COUNTIFS($J$18:J2943,J2943)=1,AE2943=1),1,"")</f>
        <v/>
      </c>
      <c r="AG2943" s="186">
        <f>IF(C2943="","",IF(AND(COUNTIFS($J$18:J2943,J2943)=1,C2943&lt;&gt;""),1,""))</f>
        <v>1</v>
      </c>
      <c r="AH2943" s="186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214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43</v>
      </c>
      <c r="B2944" s="179">
        <v>2018</v>
      </c>
      <c r="C2944" s="179">
        <v>3</v>
      </c>
      <c r="D2944" s="39" t="str">
        <f t="shared" si="724"/>
        <v>Q4</v>
      </c>
      <c r="E2944" s="13" t="s">
        <v>28</v>
      </c>
      <c r="F2944" s="179">
        <v>2018</v>
      </c>
      <c r="G2944" s="179">
        <v>6</v>
      </c>
      <c r="H2944" s="191"/>
      <c r="I2944" s="39" t="str">
        <f t="shared" si="725"/>
        <v>Q1</v>
      </c>
      <c r="J2944" s="191" t="s">
        <v>2732</v>
      </c>
      <c r="K2944" s="191" t="s">
        <v>2733</v>
      </c>
      <c r="L2944" s="17" t="s">
        <v>2734</v>
      </c>
      <c r="M2944" s="13" t="s">
        <v>2735</v>
      </c>
      <c r="N2944" s="13">
        <v>2</v>
      </c>
      <c r="O2944" s="13"/>
      <c r="P2944" s="39" t="str">
        <f t="shared" si="726"/>
        <v>MAIN UNIT</v>
      </c>
      <c r="Q2944" s="13" t="s">
        <v>55</v>
      </c>
      <c r="R2944" s="13" t="s">
        <v>1968</v>
      </c>
      <c r="S2944" s="13" t="s">
        <v>36</v>
      </c>
      <c r="T2944" s="13" t="s">
        <v>64</v>
      </c>
      <c r="U2944" s="13" t="s">
        <v>65</v>
      </c>
      <c r="V2944" s="13" t="s">
        <v>2696</v>
      </c>
      <c r="W2944" s="13" t="s">
        <v>50</v>
      </c>
      <c r="X2944" s="192">
        <v>32700</v>
      </c>
      <c r="Y2944" s="193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85">
        <f t="shared" si="728"/>
        <v>11206.402758620688</v>
      </c>
      <c r="AD2944" s="141">
        <v>0.16159999999999999</v>
      </c>
      <c r="AE2944" s="186">
        <f t="shared" si="729"/>
        <v>1</v>
      </c>
      <c r="AF2944" s="186">
        <f>IF(AND(COUNTIFS($J$18:J2944,J2944)=1,AE2944=1),1,"")</f>
        <v>1</v>
      </c>
      <c r="AG2944" s="186">
        <f>IF(C2944="","",IF(AND(COUNTIFS($J$18:J2944,J2944)=1,C2944&lt;&gt;""),1,""))</f>
        <v>1</v>
      </c>
      <c r="AH2944" s="186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214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43</v>
      </c>
      <c r="B2945" s="179">
        <v>2018</v>
      </c>
      <c r="C2945" s="179">
        <v>3</v>
      </c>
      <c r="D2945" s="39" t="str">
        <f t="shared" si="724"/>
        <v>Q4</v>
      </c>
      <c r="E2945" s="13" t="s">
        <v>28</v>
      </c>
      <c r="F2945" s="179">
        <v>2018</v>
      </c>
      <c r="G2945" s="179">
        <v>6</v>
      </c>
      <c r="H2945" s="191"/>
      <c r="I2945" s="39" t="str">
        <f t="shared" si="725"/>
        <v>Q1</v>
      </c>
      <c r="J2945" s="191" t="s">
        <v>2736</v>
      </c>
      <c r="K2945" s="191" t="s">
        <v>2733</v>
      </c>
      <c r="L2945" s="17" t="s">
        <v>2737</v>
      </c>
      <c r="M2945" s="13" t="s">
        <v>2735</v>
      </c>
      <c r="N2945" s="13">
        <v>1</v>
      </c>
      <c r="O2945" s="13"/>
      <c r="P2945" s="39" t="str">
        <f t="shared" si="726"/>
        <v>MAIN UNIT</v>
      </c>
      <c r="Q2945" s="13" t="s">
        <v>55</v>
      </c>
      <c r="R2945" s="13" t="s">
        <v>1968</v>
      </c>
      <c r="S2945" s="13" t="s">
        <v>36</v>
      </c>
      <c r="T2945" s="13" t="s">
        <v>64</v>
      </c>
      <c r="U2945" s="13" t="s">
        <v>65</v>
      </c>
      <c r="V2945" s="13" t="s">
        <v>2696</v>
      </c>
      <c r="W2945" s="13" t="s">
        <v>50</v>
      </c>
      <c r="X2945" s="192">
        <v>54700</v>
      </c>
      <c r="Y2945" s="193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85">
        <f t="shared" si="728"/>
        <v>9372.9393103448274</v>
      </c>
      <c r="AD2945" s="141">
        <v>0.16159999999999999</v>
      </c>
      <c r="AE2945" s="186">
        <f t="shared" si="729"/>
        <v>1</v>
      </c>
      <c r="AF2945" s="186" t="str">
        <f>IF(AND(COUNTIFS($J$18:J2945,J2945)=1,AE2945=1),1,"")</f>
        <v/>
      </c>
      <c r="AG2945" s="186" t="str">
        <f>IF(C2945="","",IF(AND(COUNTIFS($J$18:J2945,J2945)=1,C2945&lt;&gt;""),1,""))</f>
        <v/>
      </c>
      <c r="AH2945" s="186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214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43</v>
      </c>
      <c r="B2946" s="179">
        <v>2018</v>
      </c>
      <c r="C2946" s="179">
        <v>3</v>
      </c>
      <c r="D2946" s="39" t="str">
        <f t="shared" si="724"/>
        <v>Q4</v>
      </c>
      <c r="E2946" s="13" t="s">
        <v>28</v>
      </c>
      <c r="F2946" s="179">
        <v>2018</v>
      </c>
      <c r="G2946" s="179">
        <v>6</v>
      </c>
      <c r="H2946" s="191"/>
      <c r="I2946" s="39" t="str">
        <f t="shared" si="725"/>
        <v>Q1</v>
      </c>
      <c r="J2946" s="191" t="s">
        <v>2736</v>
      </c>
      <c r="K2946" s="191" t="s">
        <v>2733</v>
      </c>
      <c r="L2946" s="17" t="s">
        <v>2738</v>
      </c>
      <c r="M2946" s="13" t="s">
        <v>2735</v>
      </c>
      <c r="N2946" s="13">
        <v>1</v>
      </c>
      <c r="O2946" s="13"/>
      <c r="P2946" s="39" t="str">
        <f t="shared" si="726"/>
        <v>MAIN UNIT</v>
      </c>
      <c r="Q2946" s="13" t="s">
        <v>55</v>
      </c>
      <c r="R2946" s="13" t="s">
        <v>1968</v>
      </c>
      <c r="S2946" s="13" t="s">
        <v>36</v>
      </c>
      <c r="T2946" s="13" t="s">
        <v>64</v>
      </c>
      <c r="U2946" s="13" t="s">
        <v>65</v>
      </c>
      <c r="V2946" s="13" t="s">
        <v>2696</v>
      </c>
      <c r="W2946" s="13" t="s">
        <v>50</v>
      </c>
      <c r="X2946" s="192">
        <v>45300</v>
      </c>
      <c r="Y2946" s="193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85">
        <f t="shared" si="728"/>
        <v>7762.2331034482759</v>
      </c>
      <c r="AD2946" s="141">
        <v>0.16159999999999999</v>
      </c>
      <c r="AE2946" s="186">
        <f t="shared" si="729"/>
        <v>1</v>
      </c>
      <c r="AF2946" s="186" t="str">
        <f>IF(AND(COUNTIFS($J$18:J2946,J2946)=1,AE2946=1),1,"")</f>
        <v/>
      </c>
      <c r="AG2946" s="186" t="str">
        <f>IF(C2946="","",IF(AND(COUNTIFS($J$18:J2946,J2946)=1,C2946&lt;&gt;""),1,""))</f>
        <v/>
      </c>
      <c r="AH2946" s="186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214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28</v>
      </c>
      <c r="B2947" s="179">
        <v>2018</v>
      </c>
      <c r="C2947" s="179">
        <v>5</v>
      </c>
      <c r="D2947" s="39" t="str">
        <f t="shared" si="724"/>
        <v>Q1</v>
      </c>
      <c r="E2947" s="13" t="s">
        <v>28</v>
      </c>
      <c r="F2947" s="179">
        <v>2018</v>
      </c>
      <c r="G2947" s="179">
        <v>6</v>
      </c>
      <c r="H2947" s="191"/>
      <c r="I2947" s="39" t="str">
        <f t="shared" si="725"/>
        <v>Q1</v>
      </c>
      <c r="J2947" s="191" t="s">
        <v>2739</v>
      </c>
      <c r="K2947" s="191" t="s">
        <v>2825</v>
      </c>
      <c r="L2947" s="17" t="s">
        <v>2695</v>
      </c>
      <c r="M2947" s="13" t="s">
        <v>2522</v>
      </c>
      <c r="N2947" s="13">
        <v>4</v>
      </c>
      <c r="O2947" s="13"/>
      <c r="P2947" s="39" t="str">
        <f t="shared" si="726"/>
        <v>MAIN UNIT</v>
      </c>
      <c r="Q2947" s="13" t="s">
        <v>47</v>
      </c>
      <c r="R2947" s="13" t="s">
        <v>1968</v>
      </c>
      <c r="S2947" s="13" t="s">
        <v>38</v>
      </c>
      <c r="T2947" s="13" t="s">
        <v>911</v>
      </c>
      <c r="U2947" s="13" t="s">
        <v>136</v>
      </c>
      <c r="V2947" s="13" t="s">
        <v>471</v>
      </c>
      <c r="W2947" s="13" t="s">
        <v>827</v>
      </c>
      <c r="X2947" s="192">
        <v>89500</v>
      </c>
      <c r="Y2947" s="193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85">
        <f t="shared" si="728"/>
        <v>139620</v>
      </c>
      <c r="AD2947" s="141">
        <v>0.05</v>
      </c>
      <c r="AE2947" s="186">
        <f t="shared" si="729"/>
        <v>0</v>
      </c>
      <c r="AF2947" s="186" t="str">
        <f>IF(AND(COUNTIFS($J$18:J2947,J2947)=1,AE2947=1),1,"")</f>
        <v/>
      </c>
      <c r="AG2947" s="186">
        <f>IF(C2947="","",IF(AND(COUNTIFS($J$18:J2947,J2947)=1,C2947&lt;&gt;""),1,""))</f>
        <v>1</v>
      </c>
      <c r="AH2947" s="186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214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28</v>
      </c>
      <c r="B2948" s="179">
        <v>2018</v>
      </c>
      <c r="C2948" s="179">
        <v>5</v>
      </c>
      <c r="D2948" s="39" t="str">
        <f t="shared" si="724"/>
        <v>Q1</v>
      </c>
      <c r="E2948" s="13" t="s">
        <v>28</v>
      </c>
      <c r="F2948" s="179">
        <v>2018</v>
      </c>
      <c r="G2948" s="179">
        <v>6</v>
      </c>
      <c r="H2948" s="191"/>
      <c r="I2948" s="39" t="str">
        <f t="shared" si="725"/>
        <v>Q1</v>
      </c>
      <c r="J2948" s="191" t="s">
        <v>2740</v>
      </c>
      <c r="K2948" s="191" t="s">
        <v>2825</v>
      </c>
      <c r="L2948" s="17" t="s">
        <v>2695</v>
      </c>
      <c r="M2948" s="13" t="s">
        <v>2522</v>
      </c>
      <c r="N2948" s="13">
        <v>1</v>
      </c>
      <c r="O2948" s="13"/>
      <c r="P2948" s="39" t="str">
        <f t="shared" si="726"/>
        <v>MAIN UNIT</v>
      </c>
      <c r="Q2948" s="13" t="s">
        <v>47</v>
      </c>
      <c r="R2948" s="13" t="s">
        <v>1968</v>
      </c>
      <c r="S2948" s="13" t="s">
        <v>38</v>
      </c>
      <c r="T2948" s="13" t="s">
        <v>911</v>
      </c>
      <c r="U2948" s="13" t="s">
        <v>136</v>
      </c>
      <c r="V2948" s="13" t="s">
        <v>471</v>
      </c>
      <c r="W2948" s="13" t="s">
        <v>827</v>
      </c>
      <c r="X2948" s="192">
        <v>61800</v>
      </c>
      <c r="Y2948" s="193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85">
        <f t="shared" si="728"/>
        <v>25548.12</v>
      </c>
      <c r="AD2948" s="141">
        <v>5.2999999999999999E-2</v>
      </c>
      <c r="AE2948" s="186">
        <f t="shared" si="729"/>
        <v>0</v>
      </c>
      <c r="AF2948" s="186" t="str">
        <f>IF(AND(COUNTIFS($J$18:J2948,J2948)=1,AE2948=1),1,"")</f>
        <v/>
      </c>
      <c r="AG2948" s="186">
        <f>IF(C2948="","",IF(AND(COUNTIFS($J$18:J2948,J2948)=1,C2948&lt;&gt;""),1,""))</f>
        <v>1</v>
      </c>
      <c r="AH2948" s="186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214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28</v>
      </c>
      <c r="B2949" s="179">
        <v>2018</v>
      </c>
      <c r="C2949" s="179">
        <v>5</v>
      </c>
      <c r="D2949" s="39" t="str">
        <f t="shared" si="724"/>
        <v>Q1</v>
      </c>
      <c r="E2949" s="13" t="s">
        <v>28</v>
      </c>
      <c r="F2949" s="179">
        <v>2018</v>
      </c>
      <c r="G2949" s="179">
        <v>6</v>
      </c>
      <c r="H2949" s="191"/>
      <c r="I2949" s="39" t="str">
        <f t="shared" si="725"/>
        <v>Q1</v>
      </c>
      <c r="J2949" s="191">
        <v>20180528</v>
      </c>
      <c r="K2949" s="191" t="s">
        <v>2741</v>
      </c>
      <c r="L2949" s="17" t="s">
        <v>1973</v>
      </c>
      <c r="M2949" s="13" t="s">
        <v>1967</v>
      </c>
      <c r="N2949" s="13">
        <v>0.5</v>
      </c>
      <c r="O2949" s="13"/>
      <c r="P2949" s="39" t="str">
        <f t="shared" si="726"/>
        <v>MAIN UNIT</v>
      </c>
      <c r="Q2949" s="13" t="s">
        <v>47</v>
      </c>
      <c r="R2949" s="13" t="s">
        <v>2742</v>
      </c>
      <c r="S2949" s="13" t="s">
        <v>38</v>
      </c>
      <c r="T2949" s="13" t="s">
        <v>1572</v>
      </c>
      <c r="U2949" s="13" t="s">
        <v>293</v>
      </c>
      <c r="V2949" s="13" t="s">
        <v>2743</v>
      </c>
      <c r="W2949" s="13" t="s">
        <v>50</v>
      </c>
      <c r="X2949" s="192">
        <v>33000</v>
      </c>
      <c r="Y2949" s="193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85">
        <f t="shared" si="728"/>
        <v>4053.751293103448</v>
      </c>
      <c r="AD2949" s="141">
        <v>0.23169999999999999</v>
      </c>
      <c r="AE2949" s="186">
        <f t="shared" si="729"/>
        <v>0</v>
      </c>
      <c r="AF2949" s="186" t="str">
        <f>IF(AND(COUNTIFS($J$18:J2949,J2949)=1,AE2949=1),1,"")</f>
        <v/>
      </c>
      <c r="AG2949" s="186">
        <f>IF(C2949="","",IF(AND(COUNTIFS($J$18:J2949,J2949)=1,C2949&lt;&gt;""),1,""))</f>
        <v>1</v>
      </c>
      <c r="AH2949" s="186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214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28</v>
      </c>
      <c r="B2950" s="179">
        <v>2018</v>
      </c>
      <c r="C2950" s="179">
        <v>5</v>
      </c>
      <c r="D2950" s="39" t="str">
        <f t="shared" si="724"/>
        <v>Q1</v>
      </c>
      <c r="E2950" s="13" t="s">
        <v>28</v>
      </c>
      <c r="F2950" s="179">
        <v>2018</v>
      </c>
      <c r="G2950" s="179">
        <v>6</v>
      </c>
      <c r="H2950" s="191"/>
      <c r="I2950" s="39" t="str">
        <f t="shared" si="725"/>
        <v>Q1</v>
      </c>
      <c r="J2950" s="191">
        <v>20180528</v>
      </c>
      <c r="K2950" s="191" t="s">
        <v>2744</v>
      </c>
      <c r="L2950" s="17" t="s">
        <v>1973</v>
      </c>
      <c r="M2950" s="13" t="s">
        <v>1967</v>
      </c>
      <c r="N2950" s="13">
        <v>0.5</v>
      </c>
      <c r="O2950" s="13"/>
      <c r="P2950" s="39" t="str">
        <f t="shared" si="726"/>
        <v>MAIN UNIT</v>
      </c>
      <c r="Q2950" s="13" t="s">
        <v>47</v>
      </c>
      <c r="R2950" s="13" t="s">
        <v>1968</v>
      </c>
      <c r="S2950" s="13" t="s">
        <v>36</v>
      </c>
      <c r="T2950" s="13" t="s">
        <v>64</v>
      </c>
      <c r="U2950" s="13" t="s">
        <v>65</v>
      </c>
      <c r="V2950" s="13" t="s">
        <v>2745</v>
      </c>
      <c r="W2950" s="13" t="s">
        <v>50</v>
      </c>
      <c r="X2950" s="192">
        <v>33000</v>
      </c>
      <c r="Y2950" s="193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85">
        <f t="shared" si="728"/>
        <v>4053.751293103448</v>
      </c>
      <c r="AD2950" s="141">
        <v>0.23169999999999999</v>
      </c>
      <c r="AE2950" s="186">
        <f t="shared" si="729"/>
        <v>0</v>
      </c>
      <c r="AF2950" s="186" t="str">
        <f>IF(AND(COUNTIFS($J$18:J2950,J2950)=1,AE2950=1),1,"")</f>
        <v/>
      </c>
      <c r="AG2950" s="186" t="str">
        <f>IF(C2950="","",IF(AND(COUNTIFS($J$18:J2950,J2950)=1,C2950&lt;&gt;""),1,""))</f>
        <v/>
      </c>
      <c r="AH2950" s="186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214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28</v>
      </c>
      <c r="B2951" s="179">
        <v>2018</v>
      </c>
      <c r="C2951" s="179">
        <v>5</v>
      </c>
      <c r="D2951" s="39" t="str">
        <f t="shared" si="724"/>
        <v>Q1</v>
      </c>
      <c r="E2951" s="13" t="s">
        <v>28</v>
      </c>
      <c r="F2951" s="179">
        <v>2018</v>
      </c>
      <c r="G2951" s="179">
        <v>5</v>
      </c>
      <c r="H2951" s="191"/>
      <c r="I2951" s="39" t="str">
        <f t="shared" si="725"/>
        <v>Q1</v>
      </c>
      <c r="J2951" s="191" t="s">
        <v>2746</v>
      </c>
      <c r="K2951" s="191" t="s">
        <v>2747</v>
      </c>
      <c r="L2951" s="17" t="s">
        <v>2748</v>
      </c>
      <c r="M2951" s="13" t="s">
        <v>2749</v>
      </c>
      <c r="N2951" s="13">
        <v>2</v>
      </c>
      <c r="O2951" s="13"/>
      <c r="P2951" s="39" t="str">
        <f t="shared" si="726"/>
        <v>MAIN UNIT</v>
      </c>
      <c r="Q2951" s="13" t="s">
        <v>2709</v>
      </c>
      <c r="R2951" s="13" t="s">
        <v>1968</v>
      </c>
      <c r="S2951" s="13" t="s">
        <v>36</v>
      </c>
      <c r="T2951" s="13"/>
      <c r="U2951" s="13" t="s">
        <v>65</v>
      </c>
      <c r="V2951" s="13" t="s">
        <v>2750</v>
      </c>
      <c r="W2951" s="13" t="s">
        <v>50</v>
      </c>
      <c r="X2951" s="192">
        <v>348406.5</v>
      </c>
      <c r="Y2951" s="193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85">
        <f t="shared" si="728"/>
        <v>150949.51892844829</v>
      </c>
      <c r="AD2951" s="141">
        <v>0.20430000000000001</v>
      </c>
      <c r="AE2951" s="186">
        <f t="shared" si="729"/>
        <v>0</v>
      </c>
      <c r="AF2951" s="186" t="str">
        <f>IF(AND(COUNTIFS($J$18:J2951,J2951)=1,AE2951=1),1,"")</f>
        <v/>
      </c>
      <c r="AG2951" s="186">
        <f>IF(C2951="","",IF(AND(COUNTIFS($J$18:J2951,J2951)=1,C2951&lt;&gt;""),1,""))</f>
        <v>1</v>
      </c>
      <c r="AH2951" s="186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2751</v>
      </c>
      <c r="AP2951" s="28" t="str">
        <f t="shared" si="733"/>
        <v>20185</v>
      </c>
      <c r="AQ2951" s="28" t="str">
        <f t="shared" si="734"/>
        <v>20185RMB</v>
      </c>
      <c r="AR2951" s="214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28</v>
      </c>
      <c r="B2952" s="179">
        <v>2018</v>
      </c>
      <c r="C2952" s="179">
        <v>11</v>
      </c>
      <c r="D2952" s="39" t="str">
        <f t="shared" si="724"/>
        <v>Q3</v>
      </c>
      <c r="E2952" s="13" t="s">
        <v>28</v>
      </c>
      <c r="F2952" s="179">
        <v>2018</v>
      </c>
      <c r="G2952" s="179">
        <v>12</v>
      </c>
      <c r="H2952" s="191"/>
      <c r="I2952" s="39" t="str">
        <f t="shared" si="725"/>
        <v>Q3</v>
      </c>
      <c r="J2952" s="191" t="s">
        <v>2752</v>
      </c>
      <c r="K2952" s="191" t="s">
        <v>2753</v>
      </c>
      <c r="L2952" s="17" t="s">
        <v>2754</v>
      </c>
      <c r="M2952" s="13" t="s">
        <v>2749</v>
      </c>
      <c r="N2952" s="13">
        <v>1</v>
      </c>
      <c r="O2952" s="13"/>
      <c r="P2952" s="39" t="str">
        <f t="shared" si="726"/>
        <v>MAIN UNIT</v>
      </c>
      <c r="Q2952" s="13" t="s">
        <v>47</v>
      </c>
      <c r="R2952" s="13" t="s">
        <v>1968</v>
      </c>
      <c r="S2952" s="13" t="s">
        <v>38</v>
      </c>
      <c r="T2952" s="13" t="s">
        <v>860</v>
      </c>
      <c r="U2952" s="13" t="s">
        <v>136</v>
      </c>
      <c r="V2952" s="13" t="s">
        <v>2745</v>
      </c>
      <c r="W2952" s="13" t="s">
        <v>50</v>
      </c>
      <c r="X2952" s="192">
        <v>445000</v>
      </c>
      <c r="Y2952" s="193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85">
        <f t="shared" si="728"/>
        <v>78632.650862068986</v>
      </c>
      <c r="AD2952" s="141">
        <v>0.1822</v>
      </c>
      <c r="AE2952" s="186">
        <f t="shared" si="729"/>
        <v>0</v>
      </c>
      <c r="AF2952" s="186" t="str">
        <f>IF(AND(COUNTIFS($J$18:J2952,J2952)=1,AE2952=1),1,"")</f>
        <v/>
      </c>
      <c r="AG2952" s="186">
        <f>IF(C2952="","",IF(AND(COUNTIFS($J$18:J2952,J2952)=1,C2952&lt;&gt;""),1,""))</f>
        <v>1</v>
      </c>
      <c r="AH2952" s="186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214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28</v>
      </c>
      <c r="B2953" s="179">
        <v>2018</v>
      </c>
      <c r="C2953" s="179">
        <v>11</v>
      </c>
      <c r="D2953" s="39" t="str">
        <f t="shared" si="724"/>
        <v>Q3</v>
      </c>
      <c r="E2953" s="13" t="s">
        <v>28</v>
      </c>
      <c r="F2953" s="179">
        <v>2018</v>
      </c>
      <c r="G2953" s="179">
        <v>12</v>
      </c>
      <c r="H2953" s="191"/>
      <c r="I2953" s="39" t="str">
        <f t="shared" si="725"/>
        <v>Q3</v>
      </c>
      <c r="J2953" s="191" t="s">
        <v>2755</v>
      </c>
      <c r="K2953" s="191" t="s">
        <v>2756</v>
      </c>
      <c r="L2953" s="17" t="s">
        <v>2705</v>
      </c>
      <c r="M2953" s="13" t="s">
        <v>2522</v>
      </c>
      <c r="N2953" s="13">
        <v>1</v>
      </c>
      <c r="O2953" s="13"/>
      <c r="P2953" s="39" t="str">
        <f t="shared" si="726"/>
        <v>MAIN UNIT</v>
      </c>
      <c r="Q2953" s="13" t="s">
        <v>47</v>
      </c>
      <c r="R2953" s="13" t="s">
        <v>1968</v>
      </c>
      <c r="S2953" s="13" t="s">
        <v>36</v>
      </c>
      <c r="T2953" s="13" t="s">
        <v>231</v>
      </c>
      <c r="U2953" s="13" t="s">
        <v>65</v>
      </c>
      <c r="V2953" s="13" t="s">
        <v>2696</v>
      </c>
      <c r="W2953" s="13" t="s">
        <v>50</v>
      </c>
      <c r="X2953" s="192">
        <v>310000</v>
      </c>
      <c r="Y2953" s="193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85">
        <f t="shared" si="728"/>
        <v>56010.452586206899</v>
      </c>
      <c r="AD2953" s="141">
        <v>0.18629999999999999</v>
      </c>
      <c r="AE2953" s="186">
        <f t="shared" si="729"/>
        <v>0</v>
      </c>
      <c r="AF2953" s="186" t="str">
        <f>IF(AND(COUNTIFS($J$18:J2953,J2953)=1,AE2953=1),1,"")</f>
        <v/>
      </c>
      <c r="AG2953" s="186">
        <f>IF(C2953="","",IF(AND(COUNTIFS($J$18:J2953,J2953)=1,C2953&lt;&gt;""),1,""))</f>
        <v>1</v>
      </c>
      <c r="AH2953" s="186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214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28</v>
      </c>
      <c r="B2954" s="179">
        <v>2018</v>
      </c>
      <c r="C2954" s="179">
        <v>11</v>
      </c>
      <c r="D2954" s="39" t="str">
        <f t="shared" si="724"/>
        <v>Q3</v>
      </c>
      <c r="E2954" s="13" t="s">
        <v>28</v>
      </c>
      <c r="F2954" s="179">
        <v>2018</v>
      </c>
      <c r="G2954" s="179">
        <v>12</v>
      </c>
      <c r="H2954" s="191"/>
      <c r="I2954" s="39" t="str">
        <f t="shared" si="725"/>
        <v>Q3</v>
      </c>
      <c r="J2954" s="191" t="s">
        <v>2757</v>
      </c>
      <c r="K2954" s="191" t="s">
        <v>3148</v>
      </c>
      <c r="L2954" s="17" t="s">
        <v>2758</v>
      </c>
      <c r="M2954" s="13" t="s">
        <v>2522</v>
      </c>
      <c r="N2954" s="13">
        <v>1</v>
      </c>
      <c r="O2954" s="13"/>
      <c r="P2954" s="39" t="str">
        <f t="shared" si="726"/>
        <v>MAIN UNIT</v>
      </c>
      <c r="Q2954" s="13" t="s">
        <v>47</v>
      </c>
      <c r="R2954" s="13" t="s">
        <v>1968</v>
      </c>
      <c r="S2954" s="13" t="s">
        <v>38</v>
      </c>
      <c r="T2954" s="13" t="s">
        <v>135</v>
      </c>
      <c r="U2954" s="13" t="s">
        <v>136</v>
      </c>
      <c r="V2954" s="13" t="s">
        <v>471</v>
      </c>
      <c r="W2954" s="13" t="s">
        <v>50</v>
      </c>
      <c r="X2954" s="192">
        <v>441196</v>
      </c>
      <c r="Y2954" s="193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85">
        <f t="shared" si="728"/>
        <v>33760.051681034485</v>
      </c>
      <c r="AD2954" s="141">
        <v>7.8899999999999998E-2</v>
      </c>
      <c r="AE2954" s="186">
        <f t="shared" si="729"/>
        <v>0</v>
      </c>
      <c r="AF2954" s="186" t="str">
        <f>IF(AND(COUNTIFS($J$18:J2954,J2954)=1,AE2954=1),1,"")</f>
        <v/>
      </c>
      <c r="AG2954" s="186">
        <f>IF(C2954="","",IF(AND(COUNTIFS($J$18:J2954,J2954)=1,C2954&lt;&gt;""),1,""))</f>
        <v>1</v>
      </c>
      <c r="AH2954" s="186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214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28</v>
      </c>
      <c r="B2955" s="179">
        <v>2018</v>
      </c>
      <c r="C2955" s="179">
        <v>10</v>
      </c>
      <c r="D2955" s="39" t="str">
        <f t="shared" si="724"/>
        <v>Q3</v>
      </c>
      <c r="E2955" s="13" t="s">
        <v>28</v>
      </c>
      <c r="F2955" s="179">
        <v>2018</v>
      </c>
      <c r="G2955" s="179">
        <v>12</v>
      </c>
      <c r="H2955" s="191"/>
      <c r="I2955" s="39" t="str">
        <f t="shared" si="725"/>
        <v>Q3</v>
      </c>
      <c r="J2955" s="191" t="s">
        <v>467</v>
      </c>
      <c r="K2955" s="191" t="s">
        <v>468</v>
      </c>
      <c r="L2955" s="17" t="s">
        <v>2697</v>
      </c>
      <c r="M2955" s="13" t="s">
        <v>46</v>
      </c>
      <c r="N2955" s="13">
        <v>1</v>
      </c>
      <c r="O2955" s="13"/>
      <c r="P2955" s="39" t="str">
        <f t="shared" si="726"/>
        <v>MAIN UNIT</v>
      </c>
      <c r="Q2955" s="13" t="s">
        <v>47</v>
      </c>
      <c r="R2955" s="13" t="s">
        <v>1968</v>
      </c>
      <c r="S2955" s="13" t="s">
        <v>37</v>
      </c>
      <c r="T2955" s="13" t="s">
        <v>87</v>
      </c>
      <c r="U2955" s="13" t="s">
        <v>57</v>
      </c>
      <c r="V2955" s="13" t="s">
        <v>155</v>
      </c>
      <c r="W2955" s="13" t="s">
        <v>50</v>
      </c>
      <c r="X2955" s="192">
        <v>532300</v>
      </c>
      <c r="Y2955" s="193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85">
        <f t="shared" si="728"/>
        <v>57767.169181034478</v>
      </c>
      <c r="AD2955" s="141">
        <v>0.1119</v>
      </c>
      <c r="AE2955" s="186">
        <f t="shared" si="729"/>
        <v>0</v>
      </c>
      <c r="AF2955" s="186" t="str">
        <f>IF(AND(COUNTIFS($J$18:J2955,J2955)=1,AE2955=1),1,"")</f>
        <v/>
      </c>
      <c r="AG2955" s="186" t="str">
        <f>IF(C2955="","",IF(AND(COUNTIFS($J$18:J2955,J2955)=1,C2955&lt;&gt;""),1,""))</f>
        <v/>
      </c>
      <c r="AH2955" s="186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214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28</v>
      </c>
      <c r="B2956" s="179">
        <v>2018</v>
      </c>
      <c r="C2956" s="179">
        <v>10</v>
      </c>
      <c r="D2956" s="39" t="str">
        <f t="shared" si="724"/>
        <v>Q3</v>
      </c>
      <c r="E2956" s="13" t="s">
        <v>28</v>
      </c>
      <c r="F2956" s="179">
        <v>2018</v>
      </c>
      <c r="G2956" s="179">
        <v>12</v>
      </c>
      <c r="H2956" s="191"/>
      <c r="I2956" s="39" t="str">
        <f t="shared" si="725"/>
        <v>Q3</v>
      </c>
      <c r="J2956" s="191" t="s">
        <v>467</v>
      </c>
      <c r="K2956" s="191" t="s">
        <v>468</v>
      </c>
      <c r="L2956" s="17" t="s">
        <v>2705</v>
      </c>
      <c r="M2956" s="13" t="s">
        <v>2522</v>
      </c>
      <c r="N2956" s="13">
        <v>1</v>
      </c>
      <c r="O2956" s="13"/>
      <c r="P2956" s="39" t="str">
        <f t="shared" si="726"/>
        <v>MAIN UNIT</v>
      </c>
      <c r="Q2956" s="13" t="s">
        <v>47</v>
      </c>
      <c r="R2956" s="13" t="s">
        <v>1968</v>
      </c>
      <c r="S2956" s="13" t="s">
        <v>37</v>
      </c>
      <c r="T2956" s="13" t="s">
        <v>87</v>
      </c>
      <c r="U2956" s="13" t="s">
        <v>57</v>
      </c>
      <c r="V2956" s="13" t="s">
        <v>155</v>
      </c>
      <c r="W2956" s="13" t="s">
        <v>50</v>
      </c>
      <c r="X2956" s="192">
        <v>420000</v>
      </c>
      <c r="Y2956" s="193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85">
        <f t="shared" si="728"/>
        <v>45579.956896551725</v>
      </c>
      <c r="AD2956" s="141">
        <v>0.1119</v>
      </c>
      <c r="AE2956" s="186">
        <f t="shared" si="729"/>
        <v>0</v>
      </c>
      <c r="AF2956" s="186" t="str">
        <f>IF(AND(COUNTIFS($J$18:J2956,J2956)=1,AE2956=1),1,"")</f>
        <v/>
      </c>
      <c r="AG2956" s="186" t="str">
        <f>IF(C2956="","",IF(AND(COUNTIFS($J$18:J2956,J2956)=1,C2956&lt;&gt;""),1,""))</f>
        <v/>
      </c>
      <c r="AH2956" s="186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214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28</v>
      </c>
      <c r="B2957" s="179">
        <v>2018</v>
      </c>
      <c r="C2957" s="179">
        <v>9</v>
      </c>
      <c r="D2957" s="39" t="str">
        <f t="shared" si="724"/>
        <v>Q2</v>
      </c>
      <c r="E2957" s="13" t="s">
        <v>28</v>
      </c>
      <c r="F2957" s="179">
        <v>2018</v>
      </c>
      <c r="G2957" s="179">
        <v>11</v>
      </c>
      <c r="H2957" s="191"/>
      <c r="I2957" s="39" t="str">
        <f t="shared" si="725"/>
        <v>Q3</v>
      </c>
      <c r="J2957" s="191" t="s">
        <v>2759</v>
      </c>
      <c r="K2957" s="191" t="s">
        <v>2760</v>
      </c>
      <c r="L2957" s="17" t="s">
        <v>2761</v>
      </c>
      <c r="M2957" s="13" t="s">
        <v>2522</v>
      </c>
      <c r="N2957" s="13">
        <v>1</v>
      </c>
      <c r="O2957" s="13"/>
      <c r="P2957" s="39" t="str">
        <f t="shared" si="726"/>
        <v>MAIN UNIT</v>
      </c>
      <c r="Q2957" s="13" t="s">
        <v>55</v>
      </c>
      <c r="R2957" s="13" t="s">
        <v>1968</v>
      </c>
      <c r="S2957" s="13" t="s">
        <v>36</v>
      </c>
      <c r="T2957" s="13" t="s">
        <v>228</v>
      </c>
      <c r="U2957" s="13" t="s">
        <v>65</v>
      </c>
      <c r="V2957" s="13" t="s">
        <v>2696</v>
      </c>
      <c r="W2957" s="13" t="s">
        <v>2421</v>
      </c>
      <c r="X2957" s="192">
        <v>420000</v>
      </c>
      <c r="Y2957" s="193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85">
        <f t="shared" si="728"/>
        <v>73080</v>
      </c>
      <c r="AD2957" s="141">
        <v>0.17399999999999999</v>
      </c>
      <c r="AE2957" s="186">
        <f t="shared" si="729"/>
        <v>1</v>
      </c>
      <c r="AF2957" s="186">
        <f>IF(AND(COUNTIFS($J$18:J2957,J2957)=1,AE2957=1),1,"")</f>
        <v>1</v>
      </c>
      <c r="AG2957" s="186">
        <f>IF(C2957="","",IF(AND(COUNTIFS($J$18:J2957,J2957)=1,C2957&lt;&gt;""),1,""))</f>
        <v>1</v>
      </c>
      <c r="AH2957" s="186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214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28</v>
      </c>
      <c r="B2958" s="179">
        <v>2018</v>
      </c>
      <c r="C2958" s="179">
        <v>9</v>
      </c>
      <c r="D2958" s="39" t="str">
        <f t="shared" si="724"/>
        <v>Q2</v>
      </c>
      <c r="E2958" s="13" t="s">
        <v>28</v>
      </c>
      <c r="F2958" s="179">
        <v>2018</v>
      </c>
      <c r="G2958" s="179">
        <v>11</v>
      </c>
      <c r="H2958" s="191"/>
      <c r="I2958" s="39" t="str">
        <f t="shared" si="725"/>
        <v>Q3</v>
      </c>
      <c r="J2958" s="191" t="s">
        <v>2762</v>
      </c>
      <c r="K2958" s="191" t="s">
        <v>3149</v>
      </c>
      <c r="L2958" s="17" t="s">
        <v>2748</v>
      </c>
      <c r="M2958" s="13" t="s">
        <v>2749</v>
      </c>
      <c r="N2958" s="13">
        <v>1</v>
      </c>
      <c r="O2958" s="13"/>
      <c r="P2958" s="39" t="str">
        <f t="shared" si="726"/>
        <v>MAIN UNIT</v>
      </c>
      <c r="Q2958" s="13" t="s">
        <v>2709</v>
      </c>
      <c r="R2958" s="13" t="s">
        <v>1968</v>
      </c>
      <c r="S2958" s="13" t="s">
        <v>38</v>
      </c>
      <c r="T2958" s="13" t="s">
        <v>324</v>
      </c>
      <c r="U2958" s="13" t="s">
        <v>136</v>
      </c>
      <c r="V2958" s="13" t="s">
        <v>2750</v>
      </c>
      <c r="W2958" s="13" t="s">
        <v>50</v>
      </c>
      <c r="X2958" s="192">
        <v>449000</v>
      </c>
      <c r="Y2958" s="193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85">
        <f t="shared" si="728"/>
        <v>52254.310344827587</v>
      </c>
      <c r="AD2958" s="141">
        <v>0.12</v>
      </c>
      <c r="AE2958" s="186">
        <f t="shared" si="729"/>
        <v>0</v>
      </c>
      <c r="AF2958" s="186" t="str">
        <f>IF(AND(COUNTIFS($J$18:J2958,J2958)=1,AE2958=1),1,"")</f>
        <v/>
      </c>
      <c r="AG2958" s="186">
        <f>IF(C2958="","",IF(AND(COUNTIFS($J$18:J2958,J2958)=1,C2958&lt;&gt;""),1,""))</f>
        <v>1</v>
      </c>
      <c r="AH2958" s="186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214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28</v>
      </c>
      <c r="B2959" s="179">
        <v>2018</v>
      </c>
      <c r="C2959" s="179">
        <v>9</v>
      </c>
      <c r="D2959" s="39" t="str">
        <f t="shared" si="724"/>
        <v>Q2</v>
      </c>
      <c r="E2959" s="13" t="s">
        <v>28</v>
      </c>
      <c r="F2959" s="179">
        <v>2018</v>
      </c>
      <c r="G2959" s="179">
        <v>9</v>
      </c>
      <c r="H2959" s="191"/>
      <c r="I2959" s="39" t="str">
        <f t="shared" si="725"/>
        <v>Q2</v>
      </c>
      <c r="J2959" s="191" t="s">
        <v>2762</v>
      </c>
      <c r="K2959" s="191" t="s">
        <v>3149</v>
      </c>
      <c r="L2959" s="17" t="s">
        <v>2748</v>
      </c>
      <c r="M2959" s="13" t="s">
        <v>2749</v>
      </c>
      <c r="N2959" s="13">
        <v>1</v>
      </c>
      <c r="O2959" s="13"/>
      <c r="P2959" s="39" t="str">
        <f t="shared" si="726"/>
        <v>MAIN UNIT</v>
      </c>
      <c r="Q2959" s="13" t="s">
        <v>2709</v>
      </c>
      <c r="R2959" s="13" t="s">
        <v>1968</v>
      </c>
      <c r="S2959" s="13" t="s">
        <v>38</v>
      </c>
      <c r="T2959" s="13" t="s">
        <v>324</v>
      </c>
      <c r="U2959" s="13" t="s">
        <v>136</v>
      </c>
      <c r="V2959" s="13" t="s">
        <v>2750</v>
      </c>
      <c r="W2959" s="13" t="s">
        <v>50</v>
      </c>
      <c r="X2959" s="192">
        <v>449000</v>
      </c>
      <c r="Y2959" s="196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85">
        <f t="shared" si="728"/>
        <v>54833.628318584073</v>
      </c>
      <c r="AD2959" s="141">
        <v>0.12</v>
      </c>
      <c r="AE2959" s="186">
        <f t="shared" si="729"/>
        <v>0</v>
      </c>
      <c r="AF2959" s="186" t="str">
        <f>IF(AND(COUNTIFS($J$18:J2959,J2959)=1,AE2959=1),1,"")</f>
        <v/>
      </c>
      <c r="AG2959" s="186" t="str">
        <f>IF(C2959="","",IF(AND(COUNTIFS($J$18:J2959,J2959)=1,C2959&lt;&gt;""),1,""))</f>
        <v/>
      </c>
      <c r="AH2959" s="186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214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28</v>
      </c>
      <c r="B2960" s="179">
        <v>2018</v>
      </c>
      <c r="C2960" s="179">
        <v>11</v>
      </c>
      <c r="D2960" s="39" t="str">
        <f t="shared" si="724"/>
        <v>Q3</v>
      </c>
      <c r="E2960" s="13" t="s">
        <v>28</v>
      </c>
      <c r="F2960" s="179">
        <v>2019</v>
      </c>
      <c r="G2960" s="179">
        <v>1</v>
      </c>
      <c r="H2960" s="191"/>
      <c r="I2960" s="39" t="str">
        <f t="shared" si="725"/>
        <v>Q4</v>
      </c>
      <c r="J2960" s="191" t="s">
        <v>2763</v>
      </c>
      <c r="K2960" s="191" t="s">
        <v>476</v>
      </c>
      <c r="L2960" s="17" t="s">
        <v>2697</v>
      </c>
      <c r="M2960" s="13" t="s">
        <v>46</v>
      </c>
      <c r="N2960" s="13">
        <v>1</v>
      </c>
      <c r="O2960" s="13"/>
      <c r="P2960" s="39" t="str">
        <f t="shared" si="726"/>
        <v>MAIN UNIT</v>
      </c>
      <c r="Q2960" s="13" t="s">
        <v>47</v>
      </c>
      <c r="R2960" s="13" t="s">
        <v>1968</v>
      </c>
      <c r="S2960" s="13" t="s">
        <v>37</v>
      </c>
      <c r="T2960" s="13" t="s">
        <v>87</v>
      </c>
      <c r="U2960" s="13" t="s">
        <v>57</v>
      </c>
      <c r="V2960" s="13" t="s">
        <v>80</v>
      </c>
      <c r="W2960" s="13" t="s">
        <v>50</v>
      </c>
      <c r="X2960" s="192">
        <v>570624</v>
      </c>
      <c r="Y2960" s="193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85">
        <f t="shared" si="728"/>
        <v>97897.680000000008</v>
      </c>
      <c r="AD2960" s="141">
        <v>0.1769</v>
      </c>
      <c r="AE2960" s="186">
        <f t="shared" si="729"/>
        <v>0</v>
      </c>
      <c r="AF2960" s="186" t="str">
        <f>IF(AND(COUNTIFS($J$18:J2960,J2960)=1,AE2960=1),1,"")</f>
        <v/>
      </c>
      <c r="AG2960" s="186">
        <f>IF(C2960="","",IF(AND(COUNTIFS($J$18:J2960,J2960)=1,C2960&lt;&gt;""),1,""))</f>
        <v>1</v>
      </c>
      <c r="AH2960" s="186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214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28</v>
      </c>
      <c r="B2961" s="179">
        <v>2018</v>
      </c>
      <c r="C2961" s="179">
        <v>10</v>
      </c>
      <c r="D2961" s="39" t="str">
        <f t="shared" si="724"/>
        <v>Q3</v>
      </c>
      <c r="E2961" s="13" t="s">
        <v>28</v>
      </c>
      <c r="F2961" s="179">
        <v>2019</v>
      </c>
      <c r="G2961" s="179">
        <v>1</v>
      </c>
      <c r="H2961" s="191"/>
      <c r="I2961" s="39" t="str">
        <f t="shared" si="725"/>
        <v>Q4</v>
      </c>
      <c r="J2961" s="191" t="s">
        <v>2764</v>
      </c>
      <c r="K2961" s="191" t="s">
        <v>2765</v>
      </c>
      <c r="L2961" s="17" t="s">
        <v>2754</v>
      </c>
      <c r="M2961" s="13" t="s">
        <v>2749</v>
      </c>
      <c r="N2961" s="13">
        <v>1</v>
      </c>
      <c r="O2961" s="13"/>
      <c r="P2961" s="39" t="str">
        <f t="shared" si="726"/>
        <v>MAIN UNIT</v>
      </c>
      <c r="Q2961" s="13" t="s">
        <v>47</v>
      </c>
      <c r="R2961" s="13" t="s">
        <v>1968</v>
      </c>
      <c r="S2961" s="13" t="s">
        <v>36</v>
      </c>
      <c r="T2961" s="13" t="s">
        <v>2766</v>
      </c>
      <c r="U2961" s="13" t="s">
        <v>65</v>
      </c>
      <c r="V2961" s="13" t="s">
        <v>2745</v>
      </c>
      <c r="W2961" s="13" t="s">
        <v>50</v>
      </c>
      <c r="X2961" s="192">
        <v>380000</v>
      </c>
      <c r="Y2961" s="193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85">
        <f t="shared" si="728"/>
        <v>44224.137931034486</v>
      </c>
      <c r="AD2961" s="141">
        <v>0.12</v>
      </c>
      <c r="AE2961" s="186">
        <f t="shared" si="729"/>
        <v>0</v>
      </c>
      <c r="AF2961" s="186" t="str">
        <f>IF(AND(COUNTIFS($J$18:J2961,J2961)=1,AE2961=1),1,"")</f>
        <v/>
      </c>
      <c r="AG2961" s="186">
        <f>IF(C2961="","",IF(AND(COUNTIFS($J$18:J2961,J2961)=1,C2961&lt;&gt;""),1,""))</f>
        <v>1</v>
      </c>
      <c r="AH2961" s="186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214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28</v>
      </c>
      <c r="B2962" s="179">
        <v>2019</v>
      </c>
      <c r="C2962" s="179">
        <v>3</v>
      </c>
      <c r="D2962" s="39" t="str">
        <f t="shared" si="724"/>
        <v>Q4</v>
      </c>
      <c r="E2962" s="13" t="s">
        <v>34</v>
      </c>
      <c r="F2962" s="179">
        <v>2019</v>
      </c>
      <c r="G2962" s="179">
        <v>4</v>
      </c>
      <c r="H2962" s="191"/>
      <c r="I2962" s="39" t="str">
        <f t="shared" si="725"/>
        <v>Q1</v>
      </c>
      <c r="J2962" s="191" t="s">
        <v>604</v>
      </c>
      <c r="K2962" s="191" t="s">
        <v>3110</v>
      </c>
      <c r="L2962" s="17" t="s">
        <v>2705</v>
      </c>
      <c r="M2962" s="13" t="s">
        <v>2522</v>
      </c>
      <c r="N2962" s="13">
        <v>1</v>
      </c>
      <c r="O2962" s="13"/>
      <c r="P2962" s="39" t="str">
        <f t="shared" si="726"/>
        <v>MAIN UNIT</v>
      </c>
      <c r="Q2962" s="13" t="s">
        <v>55</v>
      </c>
      <c r="R2962" s="13" t="s">
        <v>1968</v>
      </c>
      <c r="S2962" s="13" t="s">
        <v>38</v>
      </c>
      <c r="T2962" s="13" t="s">
        <v>324</v>
      </c>
      <c r="U2962" s="13" t="s">
        <v>136</v>
      </c>
      <c r="V2962" s="13" t="s">
        <v>520</v>
      </c>
      <c r="W2962" s="13" t="s">
        <v>50</v>
      </c>
      <c r="X2962" s="192">
        <v>292241.38</v>
      </c>
      <c r="Y2962" s="193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85">
        <f t="shared" si="728"/>
        <v>50250.000118584074</v>
      </c>
      <c r="AD2962" s="141">
        <v>0.16750000000000001</v>
      </c>
      <c r="AE2962" s="186">
        <f t="shared" si="729"/>
        <v>1</v>
      </c>
      <c r="AF2962" s="186" t="str">
        <f>IF(AND(COUNTIFS($J$18:J2962,J2962)=1,AE2962=1),1,"")</f>
        <v/>
      </c>
      <c r="AG2962" s="186" t="str">
        <f>IF(C2962="","",IF(AND(COUNTIFS($J$18:J2962,J2962)=1,C2962&lt;&gt;""),1,""))</f>
        <v/>
      </c>
      <c r="AH2962" s="186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214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28</v>
      </c>
      <c r="B2963" s="179">
        <v>2019</v>
      </c>
      <c r="C2963" s="179">
        <v>3</v>
      </c>
      <c r="D2963" s="39" t="str">
        <f t="shared" si="724"/>
        <v>Q4</v>
      </c>
      <c r="E2963" s="13" t="s">
        <v>34</v>
      </c>
      <c r="F2963" s="179">
        <v>2019</v>
      </c>
      <c r="G2963" s="179">
        <v>4</v>
      </c>
      <c r="H2963" s="191"/>
      <c r="I2963" s="39" t="str">
        <f t="shared" si="725"/>
        <v>Q1</v>
      </c>
      <c r="J2963" s="191" t="s">
        <v>2767</v>
      </c>
      <c r="K2963" s="191" t="s">
        <v>2768</v>
      </c>
      <c r="L2963" s="17" t="s">
        <v>2754</v>
      </c>
      <c r="M2963" s="13" t="s">
        <v>2749</v>
      </c>
      <c r="N2963" s="13">
        <v>1</v>
      </c>
      <c r="O2963" s="13"/>
      <c r="P2963" s="39" t="str">
        <f t="shared" si="726"/>
        <v>MAIN UNIT</v>
      </c>
      <c r="Q2963" s="13" t="s">
        <v>55</v>
      </c>
      <c r="R2963" s="13" t="s">
        <v>1968</v>
      </c>
      <c r="S2963" s="13" t="s">
        <v>39</v>
      </c>
      <c r="T2963" s="13" t="s">
        <v>129</v>
      </c>
      <c r="U2963" s="13" t="s">
        <v>130</v>
      </c>
      <c r="V2963" s="13" t="s">
        <v>2745</v>
      </c>
      <c r="W2963" s="13" t="s">
        <v>50</v>
      </c>
      <c r="X2963" s="192">
        <v>370172</v>
      </c>
      <c r="Y2963" s="193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85">
        <f t="shared" si="728"/>
        <v>62205.930463716817</v>
      </c>
      <c r="AD2963" s="141">
        <v>0.16370000000000001</v>
      </c>
      <c r="AE2963" s="186">
        <f t="shared" si="729"/>
        <v>1</v>
      </c>
      <c r="AF2963" s="186">
        <f>IF(AND(COUNTIFS($J$18:J2963,J2963)=1,AE2963=1),1,"")</f>
        <v>1</v>
      </c>
      <c r="AG2963" s="186">
        <f>IF(C2963="","",IF(AND(COUNTIFS($J$18:J2963,J2963)=1,C2963&lt;&gt;""),1,""))</f>
        <v>1</v>
      </c>
      <c r="AH2963" s="186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214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34</v>
      </c>
      <c r="B2964" s="179">
        <v>2019</v>
      </c>
      <c r="C2964" s="179">
        <v>11</v>
      </c>
      <c r="D2964" s="39" t="str">
        <f t="shared" si="724"/>
        <v>Q3</v>
      </c>
      <c r="E2964" s="13" t="s">
        <v>34</v>
      </c>
      <c r="F2964" s="179">
        <v>2019</v>
      </c>
      <c r="G2964" s="179">
        <v>12</v>
      </c>
      <c r="H2964" s="191"/>
      <c r="I2964" s="39" t="str">
        <f t="shared" si="725"/>
        <v>Q3</v>
      </c>
      <c r="J2964" s="191" t="s">
        <v>2769</v>
      </c>
      <c r="K2964" s="191" t="s">
        <v>2770</v>
      </c>
      <c r="L2964" s="17" t="s">
        <v>2705</v>
      </c>
      <c r="M2964" s="13" t="s">
        <v>2522</v>
      </c>
      <c r="N2964" s="13">
        <v>1</v>
      </c>
      <c r="O2964" s="13"/>
      <c r="P2964" s="39" t="str">
        <f t="shared" si="726"/>
        <v>MAIN UNIT</v>
      </c>
      <c r="Q2964" s="13" t="s">
        <v>55</v>
      </c>
      <c r="R2964" s="13" t="s">
        <v>1968</v>
      </c>
      <c r="S2964" s="13" t="s">
        <v>36</v>
      </c>
      <c r="T2964" s="13" t="s">
        <v>64</v>
      </c>
      <c r="U2964" s="13" t="s">
        <v>65</v>
      </c>
      <c r="V2964" s="13" t="s">
        <v>2771</v>
      </c>
      <c r="W2964" s="13" t="s">
        <v>827</v>
      </c>
      <c r="X2964" s="192">
        <v>50000</v>
      </c>
      <c r="Y2964" s="193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85">
        <f t="shared" si="728"/>
        <v>92352</v>
      </c>
      <c r="AD2964" s="141">
        <v>0.23680000000000001</v>
      </c>
      <c r="AE2964" s="186">
        <f t="shared" si="729"/>
        <v>1</v>
      </c>
      <c r="AF2964" s="186">
        <f>IF(AND(COUNTIFS($J$18:J2964,J2964)=1,AE2964=1),1,"")</f>
        <v>1</v>
      </c>
      <c r="AG2964" s="186">
        <f>IF(C2964="","",IF(AND(COUNTIFS($J$18:J2964,J2964)=1,C2964&lt;&gt;""),1,""))</f>
        <v>1</v>
      </c>
      <c r="AH2964" s="186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214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34</v>
      </c>
      <c r="B2965" s="179">
        <v>2019</v>
      </c>
      <c r="C2965" s="179">
        <v>11</v>
      </c>
      <c r="D2965" s="39" t="str">
        <f t="shared" si="724"/>
        <v>Q3</v>
      </c>
      <c r="E2965" s="13" t="s">
        <v>34</v>
      </c>
      <c r="F2965" s="179">
        <v>2019</v>
      </c>
      <c r="G2965" s="179">
        <v>12</v>
      </c>
      <c r="H2965" s="191"/>
      <c r="I2965" s="39" t="str">
        <f t="shared" si="725"/>
        <v>Q3</v>
      </c>
      <c r="J2965" s="191" t="s">
        <v>2772</v>
      </c>
      <c r="K2965" s="191" t="s">
        <v>2773</v>
      </c>
      <c r="L2965" s="17" t="s">
        <v>2705</v>
      </c>
      <c r="M2965" s="13" t="s">
        <v>2522</v>
      </c>
      <c r="N2965" s="13">
        <v>1</v>
      </c>
      <c r="O2965" s="13"/>
      <c r="P2965" s="39" t="str">
        <f t="shared" si="726"/>
        <v>MAIN UNIT</v>
      </c>
      <c r="Q2965" s="13" t="s">
        <v>47</v>
      </c>
      <c r="R2965" s="13" t="s">
        <v>1968</v>
      </c>
      <c r="S2965" s="13" t="s">
        <v>36</v>
      </c>
      <c r="T2965" s="13" t="s">
        <v>64</v>
      </c>
      <c r="U2965" s="13" t="s">
        <v>65</v>
      </c>
      <c r="V2965" s="13" t="s">
        <v>2712</v>
      </c>
      <c r="W2965" s="13" t="s">
        <v>50</v>
      </c>
      <c r="X2965" s="192">
        <v>260000</v>
      </c>
      <c r="Y2965" s="193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85">
        <f t="shared" si="728"/>
        <v>37390.300884955759</v>
      </c>
      <c r="AD2965" s="141">
        <v>0.1464</v>
      </c>
      <c r="AE2965" s="186">
        <f t="shared" si="729"/>
        <v>0</v>
      </c>
      <c r="AF2965" s="186" t="str">
        <f>IF(AND(COUNTIFS($J$18:J2965,J2965)=1,AE2965=1),1,"")</f>
        <v/>
      </c>
      <c r="AG2965" s="186">
        <f>IF(C2965="","",IF(AND(COUNTIFS($J$18:J2965,J2965)=1,C2965&lt;&gt;""),1,""))</f>
        <v>1</v>
      </c>
      <c r="AH2965" s="186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214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34</v>
      </c>
      <c r="B2966" s="179">
        <v>2019</v>
      </c>
      <c r="C2966" s="179">
        <v>10</v>
      </c>
      <c r="D2966" s="39" t="str">
        <f t="shared" si="724"/>
        <v>Q3</v>
      </c>
      <c r="E2966" s="13" t="s">
        <v>34</v>
      </c>
      <c r="F2966" s="179">
        <v>2019</v>
      </c>
      <c r="G2966" s="179">
        <v>12</v>
      </c>
      <c r="H2966" s="191"/>
      <c r="I2966" s="39" t="str">
        <f t="shared" si="725"/>
        <v>Q3</v>
      </c>
      <c r="J2966" s="191" t="s">
        <v>675</v>
      </c>
      <c r="K2966" s="191" t="s">
        <v>676</v>
      </c>
      <c r="L2966" s="17" t="s">
        <v>2697</v>
      </c>
      <c r="M2966" s="13" t="s">
        <v>46</v>
      </c>
      <c r="N2966" s="13">
        <v>1</v>
      </c>
      <c r="O2966" s="13"/>
      <c r="P2966" s="39" t="str">
        <f t="shared" si="726"/>
        <v>MAIN UNIT</v>
      </c>
      <c r="Q2966" s="13" t="s">
        <v>55</v>
      </c>
      <c r="R2966" s="13" t="s">
        <v>1968</v>
      </c>
      <c r="S2966" s="13" t="s">
        <v>37</v>
      </c>
      <c r="T2966" s="13" t="s">
        <v>74</v>
      </c>
      <c r="U2966" s="13" t="s">
        <v>57</v>
      </c>
      <c r="V2966" s="13" t="s">
        <v>80</v>
      </c>
      <c r="W2966" s="13" t="s">
        <v>50</v>
      </c>
      <c r="X2966" s="192">
        <v>370000</v>
      </c>
      <c r="Y2966" s="193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85">
        <f t="shared" si="728"/>
        <v>41651.52212389381</v>
      </c>
      <c r="AD2966" s="141">
        <v>0.11459999999999999</v>
      </c>
      <c r="AE2966" s="186">
        <f t="shared" si="729"/>
        <v>1</v>
      </c>
      <c r="AF2966" s="186" t="str">
        <f>IF(AND(COUNTIFS($J$18:J2966,J2966)=1,AE2966=1),1,"")</f>
        <v/>
      </c>
      <c r="AG2966" s="186" t="str">
        <f>IF(C2966="","",IF(AND(COUNTIFS($J$18:J2966,J2966)=1,C2966&lt;&gt;""),1,""))</f>
        <v/>
      </c>
      <c r="AH2966" s="186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214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28</v>
      </c>
      <c r="B2967" s="179">
        <v>2019</v>
      </c>
      <c r="C2967" s="179">
        <v>1</v>
      </c>
      <c r="D2967" s="39" t="str">
        <f t="shared" si="724"/>
        <v>Q4</v>
      </c>
      <c r="E2967" s="13" t="s">
        <v>28</v>
      </c>
      <c r="F2967" s="179">
        <v>2019</v>
      </c>
      <c r="G2967" s="179">
        <v>2</v>
      </c>
      <c r="H2967" s="191"/>
      <c r="I2967" s="39" t="str">
        <f t="shared" si="725"/>
        <v>Q4</v>
      </c>
      <c r="J2967" s="191" t="s">
        <v>2774</v>
      </c>
      <c r="K2967" s="191" t="s">
        <v>2775</v>
      </c>
      <c r="L2967" s="17" t="s">
        <v>2748</v>
      </c>
      <c r="M2967" s="13" t="s">
        <v>2749</v>
      </c>
      <c r="N2967" s="13">
        <v>1</v>
      </c>
      <c r="O2967" s="13"/>
      <c r="P2967" s="39" t="str">
        <f t="shared" si="726"/>
        <v>MAIN UNIT</v>
      </c>
      <c r="Q2967" s="13" t="s">
        <v>55</v>
      </c>
      <c r="R2967" s="13" t="s">
        <v>2776</v>
      </c>
      <c r="S2967" s="13" t="s">
        <v>39</v>
      </c>
      <c r="T2967" s="13" t="s">
        <v>415</v>
      </c>
      <c r="U2967" s="13" t="s">
        <v>65</v>
      </c>
      <c r="V2967" s="13" t="s">
        <v>2745</v>
      </c>
      <c r="W2967" s="13" t="s">
        <v>50</v>
      </c>
      <c r="X2967" s="192">
        <v>366000</v>
      </c>
      <c r="Y2967" s="193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85">
        <f t="shared" si="728"/>
        <v>45065.327586206899</v>
      </c>
      <c r="AD2967" s="141">
        <v>0.1242</v>
      </c>
      <c r="AE2967" s="186">
        <f t="shared" si="729"/>
        <v>1</v>
      </c>
      <c r="AF2967" s="186">
        <f>IF(AND(COUNTIFS($J$18:J2967,J2967)=1,AE2967=1),1,"")</f>
        <v>1</v>
      </c>
      <c r="AG2967" s="186">
        <f>IF(C2967="","",IF(AND(COUNTIFS($J$18:J2967,J2967)=1,C2967&lt;&gt;""),1,""))</f>
        <v>1</v>
      </c>
      <c r="AH2967" s="186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214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28</v>
      </c>
      <c r="B2968" s="179">
        <v>2019</v>
      </c>
      <c r="C2968" s="179">
        <v>1</v>
      </c>
      <c r="D2968" s="39" t="str">
        <f t="shared" si="724"/>
        <v>Q4</v>
      </c>
      <c r="E2968" s="13" t="s">
        <v>28</v>
      </c>
      <c r="F2968" s="179">
        <v>2019</v>
      </c>
      <c r="G2968" s="179">
        <v>2</v>
      </c>
      <c r="H2968" s="191"/>
      <c r="I2968" s="39" t="str">
        <f t="shared" si="725"/>
        <v>Q4</v>
      </c>
      <c r="J2968" s="191" t="s">
        <v>2777</v>
      </c>
      <c r="K2968" s="191" t="s">
        <v>3322</v>
      </c>
      <c r="L2968" s="17" t="s">
        <v>2719</v>
      </c>
      <c r="M2968" s="13" t="s">
        <v>2522</v>
      </c>
      <c r="N2968" s="13">
        <v>1</v>
      </c>
      <c r="O2968" s="13"/>
      <c r="P2968" s="39" t="str">
        <f t="shared" si="726"/>
        <v>MAIN UNIT</v>
      </c>
      <c r="Q2968" s="13" t="s">
        <v>47</v>
      </c>
      <c r="R2968" s="13" t="s">
        <v>1968</v>
      </c>
      <c r="S2968" s="13" t="s">
        <v>36</v>
      </c>
      <c r="T2968" s="13" t="s">
        <v>64</v>
      </c>
      <c r="U2968" s="13" t="s">
        <v>65</v>
      </c>
      <c r="V2968" s="13" t="s">
        <v>2696</v>
      </c>
      <c r="W2968" s="13" t="s">
        <v>680</v>
      </c>
      <c r="X2968" s="192">
        <v>260000</v>
      </c>
      <c r="Y2968" s="193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85">
        <f t="shared" si="728"/>
        <v>28456.551724137931</v>
      </c>
      <c r="AD2968" s="141">
        <v>0.1104</v>
      </c>
      <c r="AE2968" s="186">
        <f t="shared" si="729"/>
        <v>0</v>
      </c>
      <c r="AF2968" s="186" t="str">
        <f>IF(AND(COUNTIFS($J$18:J2968,J2968)=1,AE2968=1),1,"")</f>
        <v/>
      </c>
      <c r="AG2968" s="186">
        <f>IF(C2968="","",IF(AND(COUNTIFS($J$18:J2968,J2968)=1,C2968&lt;&gt;""),1,""))</f>
        <v>1</v>
      </c>
      <c r="AH2968" s="186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214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28</v>
      </c>
      <c r="B2969" s="179">
        <v>2019</v>
      </c>
      <c r="C2969" s="179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34</v>
      </c>
      <c r="F2969" s="179">
        <v>2019</v>
      </c>
      <c r="G2969" s="179">
        <v>6</v>
      </c>
      <c r="H2969" s="191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1" t="s">
        <v>2778</v>
      </c>
      <c r="K2969" s="191" t="s">
        <v>3136</v>
      </c>
      <c r="L2969" s="17" t="s">
        <v>2697</v>
      </c>
      <c r="M2969" s="13" t="s">
        <v>46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47</v>
      </c>
      <c r="R2969" s="13" t="s">
        <v>1968</v>
      </c>
      <c r="S2969" s="13" t="s">
        <v>37</v>
      </c>
      <c r="T2969" s="13" t="s">
        <v>79</v>
      </c>
      <c r="U2969" s="13" t="s">
        <v>57</v>
      </c>
      <c r="V2969" s="13" t="s">
        <v>155</v>
      </c>
      <c r="W2969" s="13" t="s">
        <v>50</v>
      </c>
      <c r="X2969" s="192">
        <v>418879</v>
      </c>
      <c r="Y2969" s="193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85">
        <f t="shared" ref="AC2969:AC3032" si="743">IF(R2969&lt;&gt;"",AB2969*AD2969,"")</f>
        <v>46743.37485088496</v>
      </c>
      <c r="AD2969" s="141">
        <v>0.1111</v>
      </c>
      <c r="AE2969" s="186">
        <f t="shared" ref="AE2969:AE3032" si="744">IF(Q2969="","",IF(Q2969="Yes",1,0))</f>
        <v>0</v>
      </c>
      <c r="AF2969" s="186" t="str">
        <f>IF(AND(COUNTIFS($J$18:J2969,J2969)=1,AE2969=1),1,"")</f>
        <v/>
      </c>
      <c r="AG2969" s="186">
        <f>IF(C2969="","",IF(AND(COUNTIFS($J$18:J2969,J2969)=1,C2969&lt;&gt;""),1,""))</f>
        <v>1</v>
      </c>
      <c r="AH2969" s="186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214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28</v>
      </c>
      <c r="B2970" s="179">
        <v>2019</v>
      </c>
      <c r="C2970" s="179">
        <v>1</v>
      </c>
      <c r="D2970" s="39" t="str">
        <f t="shared" si="739"/>
        <v>Q4</v>
      </c>
      <c r="E2970" s="13" t="s">
        <v>34</v>
      </c>
      <c r="F2970" s="179">
        <v>2019</v>
      </c>
      <c r="G2970" s="179">
        <v>6</v>
      </c>
      <c r="H2970" s="191"/>
      <c r="I2970" s="39" t="str">
        <f t="shared" si="740"/>
        <v>Q1</v>
      </c>
      <c r="J2970" s="191" t="s">
        <v>2778</v>
      </c>
      <c r="K2970" s="191" t="s">
        <v>3136</v>
      </c>
      <c r="L2970" s="17" t="s">
        <v>2779</v>
      </c>
      <c r="M2970" s="13" t="s">
        <v>2522</v>
      </c>
      <c r="N2970" s="13">
        <v>1</v>
      </c>
      <c r="O2970" s="13"/>
      <c r="P2970" s="39" t="str">
        <f t="shared" si="741"/>
        <v>MAIN UNIT</v>
      </c>
      <c r="Q2970" s="13" t="s">
        <v>47</v>
      </c>
      <c r="R2970" s="13" t="s">
        <v>1968</v>
      </c>
      <c r="S2970" s="13" t="s">
        <v>37</v>
      </c>
      <c r="T2970" s="13" t="s">
        <v>79</v>
      </c>
      <c r="U2970" s="13" t="s">
        <v>57</v>
      </c>
      <c r="V2970" s="13" t="s">
        <v>155</v>
      </c>
      <c r="W2970" s="13" t="s">
        <v>50</v>
      </c>
      <c r="X2970" s="192">
        <v>1656034</v>
      </c>
      <c r="Y2970" s="193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85">
        <f t="shared" si="743"/>
        <v>184799.47199026553</v>
      </c>
      <c r="AD2970" s="141">
        <v>0.1111</v>
      </c>
      <c r="AE2970" s="186">
        <f t="shared" si="744"/>
        <v>0</v>
      </c>
      <c r="AF2970" s="186" t="str">
        <f>IF(AND(COUNTIFS($J$18:J2970,J2970)=1,AE2970=1),1,"")</f>
        <v/>
      </c>
      <c r="AG2970" s="186" t="str">
        <f>IF(C2970="","",IF(AND(COUNTIFS($J$18:J2970,J2970)=1,C2970&lt;&gt;""),1,""))</f>
        <v/>
      </c>
      <c r="AH2970" s="186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214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34</v>
      </c>
      <c r="B2971" s="179">
        <v>2019</v>
      </c>
      <c r="C2971" s="179">
        <v>4</v>
      </c>
      <c r="D2971" s="39" t="str">
        <f t="shared" si="739"/>
        <v>Q1</v>
      </c>
      <c r="E2971" s="13" t="s">
        <v>34</v>
      </c>
      <c r="F2971" s="179">
        <v>2019</v>
      </c>
      <c r="G2971" s="179">
        <v>6</v>
      </c>
      <c r="H2971" s="191"/>
      <c r="I2971" s="39" t="str">
        <f t="shared" si="740"/>
        <v>Q1</v>
      </c>
      <c r="J2971" s="191" t="s">
        <v>2780</v>
      </c>
      <c r="K2971" s="191" t="s">
        <v>799</v>
      </c>
      <c r="L2971" s="17" t="s">
        <v>2719</v>
      </c>
      <c r="M2971" s="13" t="s">
        <v>2522</v>
      </c>
      <c r="N2971" s="13">
        <v>1</v>
      </c>
      <c r="O2971" s="13"/>
      <c r="P2971" s="39" t="str">
        <f t="shared" si="741"/>
        <v>MAIN UNIT</v>
      </c>
      <c r="Q2971" s="13" t="s">
        <v>690</v>
      </c>
      <c r="R2971" s="13" t="s">
        <v>2781</v>
      </c>
      <c r="S2971" s="13" t="s">
        <v>691</v>
      </c>
      <c r="T2971" s="13" t="s">
        <v>64</v>
      </c>
      <c r="U2971" s="13" t="s">
        <v>65</v>
      </c>
      <c r="V2971" s="13" t="s">
        <v>2782</v>
      </c>
      <c r="W2971" s="13" t="s">
        <v>711</v>
      </c>
      <c r="X2971" s="192">
        <v>300000</v>
      </c>
      <c r="Y2971" s="193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85">
        <f t="shared" si="743"/>
        <v>32513.230088495577</v>
      </c>
      <c r="AD2971" s="141">
        <v>0.1079</v>
      </c>
      <c r="AE2971" s="186">
        <f t="shared" si="744"/>
        <v>0</v>
      </c>
      <c r="AF2971" s="186" t="str">
        <f>IF(AND(COUNTIFS($J$18:J2971,J2971)=1,AE2971=1),1,"")</f>
        <v/>
      </c>
      <c r="AG2971" s="186">
        <f>IF(C2971="","",IF(AND(COUNTIFS($J$18:J2971,J2971)=1,C2971&lt;&gt;""),1,""))</f>
        <v>1</v>
      </c>
      <c r="AH2971" s="186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214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28</v>
      </c>
      <c r="B2972" s="179">
        <v>2019</v>
      </c>
      <c r="C2972" s="179">
        <v>1</v>
      </c>
      <c r="D2972" s="39" t="str">
        <f t="shared" si="739"/>
        <v>Q4</v>
      </c>
      <c r="E2972" s="13" t="s">
        <v>28</v>
      </c>
      <c r="F2972" s="179">
        <v>2019</v>
      </c>
      <c r="G2972" s="179">
        <v>3</v>
      </c>
      <c r="H2972" s="191"/>
      <c r="I2972" s="39" t="str">
        <f t="shared" si="740"/>
        <v>Q4</v>
      </c>
      <c r="J2972" s="191" t="s">
        <v>2783</v>
      </c>
      <c r="K2972" s="191" t="s">
        <v>2784</v>
      </c>
      <c r="L2972" s="17" t="s">
        <v>2705</v>
      </c>
      <c r="M2972" s="13" t="s">
        <v>2522</v>
      </c>
      <c r="N2972" s="13">
        <v>1</v>
      </c>
      <c r="O2972" s="13"/>
      <c r="P2972" s="39" t="str">
        <f t="shared" si="741"/>
        <v>MAIN UNIT</v>
      </c>
      <c r="Q2972" s="13" t="s">
        <v>47</v>
      </c>
      <c r="R2972" s="13" t="s">
        <v>1968</v>
      </c>
      <c r="S2972" s="13" t="s">
        <v>38</v>
      </c>
      <c r="T2972" s="13" t="s">
        <v>324</v>
      </c>
      <c r="U2972" s="13" t="s">
        <v>136</v>
      </c>
      <c r="V2972" s="13" t="s">
        <v>678</v>
      </c>
      <c r="W2972" s="13" t="s">
        <v>50</v>
      </c>
      <c r="X2972" s="192">
        <v>304800</v>
      </c>
      <c r="Y2972" s="193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85">
        <f t="shared" si="743"/>
        <v>43677.840000000004</v>
      </c>
      <c r="AD2972" s="141">
        <v>0.14330000000000001</v>
      </c>
      <c r="AE2972" s="186">
        <f t="shared" si="744"/>
        <v>0</v>
      </c>
      <c r="AF2972" s="186" t="str">
        <f>IF(AND(COUNTIFS($J$18:J2972,J2972)=1,AE2972=1),1,"")</f>
        <v/>
      </c>
      <c r="AG2972" s="186">
        <f>IF(C2972="","",IF(AND(COUNTIFS($J$18:J2972,J2972)=1,C2972&lt;&gt;""),1,""))</f>
        <v>1</v>
      </c>
      <c r="AH2972" s="186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214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34</v>
      </c>
      <c r="B2973" s="179">
        <v>2019</v>
      </c>
      <c r="C2973" s="179">
        <v>4</v>
      </c>
      <c r="D2973" s="39" t="str">
        <f t="shared" si="739"/>
        <v>Q1</v>
      </c>
      <c r="E2973" s="13" t="s">
        <v>34</v>
      </c>
      <c r="F2973" s="179">
        <v>2019</v>
      </c>
      <c r="G2973" s="179">
        <v>5</v>
      </c>
      <c r="H2973" s="191"/>
      <c r="I2973" s="39" t="str">
        <f t="shared" si="740"/>
        <v>Q1</v>
      </c>
      <c r="J2973" s="191" t="s">
        <v>2785</v>
      </c>
      <c r="K2973" s="191" t="s">
        <v>2786</v>
      </c>
      <c r="L2973" s="17" t="s">
        <v>2695</v>
      </c>
      <c r="M2973" s="13" t="s">
        <v>2522</v>
      </c>
      <c r="N2973" s="13">
        <v>1</v>
      </c>
      <c r="O2973" s="13"/>
      <c r="P2973" s="39" t="str">
        <f t="shared" si="741"/>
        <v>MAIN UNIT</v>
      </c>
      <c r="Q2973" s="13" t="s">
        <v>618</v>
      </c>
      <c r="R2973" s="13" t="s">
        <v>2781</v>
      </c>
      <c r="S2973" s="13" t="s">
        <v>2787</v>
      </c>
      <c r="T2973" s="13" t="s">
        <v>135</v>
      </c>
      <c r="U2973" s="13" t="s">
        <v>136</v>
      </c>
      <c r="V2973" s="13" t="s">
        <v>2788</v>
      </c>
      <c r="W2973" s="13" t="s">
        <v>2789</v>
      </c>
      <c r="X2973" s="192">
        <v>328000</v>
      </c>
      <c r="Y2973" s="193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85">
        <f t="shared" si="743"/>
        <v>41852.800000000003</v>
      </c>
      <c r="AD2973" s="141">
        <v>0.12429999999999999</v>
      </c>
      <c r="AE2973" s="186">
        <f t="shared" si="744"/>
        <v>1</v>
      </c>
      <c r="AF2973" s="186">
        <f>IF(AND(COUNTIFS($J$18:J2973,J2973)=1,AE2973=1),1,"")</f>
        <v>1</v>
      </c>
      <c r="AG2973" s="186">
        <f>IF(C2973="","",IF(AND(COUNTIFS($J$18:J2973,J2973)=1,C2973&lt;&gt;""),1,""))</f>
        <v>1</v>
      </c>
      <c r="AH2973" s="186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214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34</v>
      </c>
      <c r="B2974" s="179">
        <v>2019</v>
      </c>
      <c r="C2974" s="179">
        <v>7</v>
      </c>
      <c r="D2974" s="39" t="str">
        <f t="shared" si="739"/>
        <v>Q2</v>
      </c>
      <c r="E2974" s="13" t="s">
        <v>34</v>
      </c>
      <c r="F2974" s="179">
        <v>2019</v>
      </c>
      <c r="G2974" s="179">
        <v>10</v>
      </c>
      <c r="H2974" s="191"/>
      <c r="I2974" s="39" t="str">
        <f t="shared" si="740"/>
        <v>Q3</v>
      </c>
      <c r="J2974" s="191" t="s">
        <v>2790</v>
      </c>
      <c r="K2974" s="191" t="s">
        <v>2791</v>
      </c>
      <c r="L2974" s="17" t="s">
        <v>2792</v>
      </c>
      <c r="M2974" s="13" t="s">
        <v>2793</v>
      </c>
      <c r="N2974" s="13">
        <v>1</v>
      </c>
      <c r="O2974" s="13"/>
      <c r="P2974" s="39" t="str">
        <f t="shared" si="741"/>
        <v>MAIN UNIT</v>
      </c>
      <c r="Q2974" s="13" t="s">
        <v>55</v>
      </c>
      <c r="R2974" s="13" t="s">
        <v>1968</v>
      </c>
      <c r="S2974" s="13" t="s">
        <v>37</v>
      </c>
      <c r="T2974" s="13" t="s">
        <v>2794</v>
      </c>
      <c r="U2974" s="13" t="s">
        <v>75</v>
      </c>
      <c r="V2974" s="13" t="s">
        <v>2745</v>
      </c>
      <c r="W2974" s="13" t="s">
        <v>50</v>
      </c>
      <c r="X2974" s="192">
        <v>265000</v>
      </c>
      <c r="Y2974" s="193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85">
        <f t="shared" si="743"/>
        <v>66355.061946902657</v>
      </c>
      <c r="AD2974" s="141">
        <v>0.25840000000000002</v>
      </c>
      <c r="AE2974" s="186">
        <f t="shared" si="744"/>
        <v>1</v>
      </c>
      <c r="AF2974" s="186">
        <f>IF(AND(COUNTIFS($J$18:J2974,J2974)=1,AE2974=1),1,"")</f>
        <v>1</v>
      </c>
      <c r="AG2974" s="186">
        <f>IF(C2974="","",IF(AND(COUNTIFS($J$18:J2974,J2974)=1,C2974&lt;&gt;""),1,""))</f>
        <v>1</v>
      </c>
      <c r="AH2974" s="186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214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28</v>
      </c>
      <c r="B2975" s="179">
        <v>2019</v>
      </c>
      <c r="C2975" s="179">
        <v>2</v>
      </c>
      <c r="D2975" s="39" t="str">
        <f t="shared" si="739"/>
        <v>Q4</v>
      </c>
      <c r="E2975" s="13" t="s">
        <v>34</v>
      </c>
      <c r="F2975" s="179">
        <v>2019</v>
      </c>
      <c r="G2975" s="179">
        <v>9</v>
      </c>
      <c r="H2975" s="191"/>
      <c r="I2975" s="39" t="str">
        <f t="shared" si="740"/>
        <v>Q2</v>
      </c>
      <c r="J2975" s="191" t="s">
        <v>2795</v>
      </c>
      <c r="K2975" s="191" t="s">
        <v>153</v>
      </c>
      <c r="L2975" s="17" t="s">
        <v>2796</v>
      </c>
      <c r="M2975" s="13" t="s">
        <v>46</v>
      </c>
      <c r="N2975" s="13">
        <v>1</v>
      </c>
      <c r="O2975" s="13"/>
      <c r="P2975" s="39" t="str">
        <f t="shared" si="741"/>
        <v>MAIN UNIT</v>
      </c>
      <c r="Q2975" s="13" t="s">
        <v>47</v>
      </c>
      <c r="R2975" s="13" t="s">
        <v>1968</v>
      </c>
      <c r="S2975" s="13" t="s">
        <v>37</v>
      </c>
      <c r="T2975" s="13" t="s">
        <v>79</v>
      </c>
      <c r="U2975" s="13" t="s">
        <v>57</v>
      </c>
      <c r="V2975" s="13" t="s">
        <v>155</v>
      </c>
      <c r="W2975" s="13" t="s">
        <v>50</v>
      </c>
      <c r="X2975" s="192">
        <v>2435344</v>
      </c>
      <c r="Y2975" s="193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85">
        <f t="shared" si="743"/>
        <v>189029.03059115045</v>
      </c>
      <c r="AD2975" s="141">
        <v>8.0100000000000005E-2</v>
      </c>
      <c r="AE2975" s="186">
        <f t="shared" si="744"/>
        <v>0</v>
      </c>
      <c r="AF2975" s="186" t="str">
        <f>IF(AND(COUNTIFS($J$18:J2975,J2975)=1,AE2975=1),1,"")</f>
        <v/>
      </c>
      <c r="AG2975" s="186">
        <f>IF(C2975="","",IF(AND(COUNTIFS($J$18:J2975,J2975)=1,C2975&lt;&gt;""),1,""))</f>
        <v>1</v>
      </c>
      <c r="AH2975" s="186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214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34</v>
      </c>
      <c r="B2976" s="179">
        <v>2019</v>
      </c>
      <c r="C2976" s="179">
        <v>7</v>
      </c>
      <c r="D2976" s="39" t="str">
        <f t="shared" si="739"/>
        <v>Q2</v>
      </c>
      <c r="E2976" s="13" t="s">
        <v>34</v>
      </c>
      <c r="F2976" s="179">
        <v>2019</v>
      </c>
      <c r="G2976" s="179">
        <v>9</v>
      </c>
      <c r="H2976" s="191"/>
      <c r="I2976" s="39" t="str">
        <f t="shared" si="740"/>
        <v>Q2</v>
      </c>
      <c r="J2976" s="191" t="s">
        <v>2797</v>
      </c>
      <c r="K2976" s="191" t="s">
        <v>2798</v>
      </c>
      <c r="L2976" s="17" t="s">
        <v>2703</v>
      </c>
      <c r="M2976" s="13" t="s">
        <v>46</v>
      </c>
      <c r="N2976" s="13">
        <v>1</v>
      </c>
      <c r="O2976" s="13"/>
      <c r="P2976" s="39" t="str">
        <f t="shared" si="741"/>
        <v>MAIN UNIT</v>
      </c>
      <c r="Q2976" s="13" t="s">
        <v>47</v>
      </c>
      <c r="R2976" s="13" t="s">
        <v>1968</v>
      </c>
      <c r="S2976" s="13" t="s">
        <v>36</v>
      </c>
      <c r="T2976" s="13" t="s">
        <v>64</v>
      </c>
      <c r="U2976" s="13" t="s">
        <v>65</v>
      </c>
      <c r="V2976" s="13" t="s">
        <v>2696</v>
      </c>
      <c r="W2976" s="13" t="s">
        <v>50</v>
      </c>
      <c r="X2976" s="192">
        <v>520000</v>
      </c>
      <c r="Y2976" s="193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85">
        <f t="shared" si="743"/>
        <v>147086.6017699115</v>
      </c>
      <c r="AD2976" s="141">
        <v>0.29189999999999999</v>
      </c>
      <c r="AE2976" s="186">
        <f t="shared" si="744"/>
        <v>0</v>
      </c>
      <c r="AF2976" s="186" t="str">
        <f>IF(AND(COUNTIFS($J$18:J2976,J2976)=1,AE2976=1),1,"")</f>
        <v/>
      </c>
      <c r="AG2976" s="186">
        <f>IF(C2976="","",IF(AND(COUNTIFS($J$18:J2976,J2976)=1,C2976&lt;&gt;""),1,""))</f>
        <v>1</v>
      </c>
      <c r="AH2976" s="186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214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34</v>
      </c>
      <c r="B2977" s="179">
        <v>2019</v>
      </c>
      <c r="C2977" s="179">
        <v>7</v>
      </c>
      <c r="D2977" s="39" t="str">
        <f t="shared" si="739"/>
        <v>Q2</v>
      </c>
      <c r="E2977" s="13" t="s">
        <v>34</v>
      </c>
      <c r="F2977" s="179">
        <v>2019</v>
      </c>
      <c r="G2977" s="179">
        <v>9</v>
      </c>
      <c r="H2977" s="191"/>
      <c r="I2977" s="39" t="str">
        <f t="shared" si="740"/>
        <v>Q2</v>
      </c>
      <c r="J2977" s="191" t="s">
        <v>2799</v>
      </c>
      <c r="K2977" s="191" t="s">
        <v>3150</v>
      </c>
      <c r="L2977" s="17" t="s">
        <v>2719</v>
      </c>
      <c r="M2977" s="13" t="s">
        <v>2522</v>
      </c>
      <c r="N2977" s="13">
        <v>1</v>
      </c>
      <c r="O2977" s="13"/>
      <c r="P2977" s="39" t="str">
        <f t="shared" si="741"/>
        <v>MAIN UNIT</v>
      </c>
      <c r="Q2977" s="13" t="s">
        <v>47</v>
      </c>
      <c r="R2977" s="13" t="s">
        <v>1968</v>
      </c>
      <c r="S2977" s="13" t="s">
        <v>38</v>
      </c>
      <c r="T2977" s="13" t="s">
        <v>872</v>
      </c>
      <c r="U2977" s="13" t="s">
        <v>136</v>
      </c>
      <c r="V2977" s="13" t="s">
        <v>520</v>
      </c>
      <c r="W2977" s="13" t="s">
        <v>50</v>
      </c>
      <c r="X2977" s="192">
        <v>275000</v>
      </c>
      <c r="Y2977" s="196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85">
        <f t="shared" si="743"/>
        <v>43543.207964601766</v>
      </c>
      <c r="AD2977" s="141">
        <v>0.16339999999999999</v>
      </c>
      <c r="AE2977" s="186">
        <f t="shared" si="744"/>
        <v>0</v>
      </c>
      <c r="AF2977" s="186" t="str">
        <f>IF(AND(COUNTIFS($J$18:J2977,J2977)=1,AE2977=1),1,"")</f>
        <v/>
      </c>
      <c r="AG2977" s="186">
        <f>IF(C2977="","",IF(AND(COUNTIFS($J$18:J2977,J2977)=1,C2977&lt;&gt;""),1,""))</f>
        <v>1</v>
      </c>
      <c r="AH2977" s="186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214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34</v>
      </c>
      <c r="B2978" s="179">
        <v>2019</v>
      </c>
      <c r="C2978" s="179">
        <v>6</v>
      </c>
      <c r="D2978" s="39" t="str">
        <f t="shared" si="739"/>
        <v>Q1</v>
      </c>
      <c r="E2978" s="13" t="s">
        <v>34</v>
      </c>
      <c r="F2978" s="179">
        <v>2019</v>
      </c>
      <c r="G2978" s="179">
        <v>9</v>
      </c>
      <c r="H2978" s="191"/>
      <c r="I2978" s="39" t="str">
        <f t="shared" si="740"/>
        <v>Q2</v>
      </c>
      <c r="J2978" s="191" t="s">
        <v>893</v>
      </c>
      <c r="K2978" s="191" t="s">
        <v>894</v>
      </c>
      <c r="L2978" s="17" t="s">
        <v>2697</v>
      </c>
      <c r="M2978" s="13" t="s">
        <v>46</v>
      </c>
      <c r="N2978" s="13">
        <v>1</v>
      </c>
      <c r="O2978" s="13"/>
      <c r="P2978" s="39" t="str">
        <f t="shared" si="741"/>
        <v>MAIN UNIT</v>
      </c>
      <c r="Q2978" s="13" t="s">
        <v>55</v>
      </c>
      <c r="R2978" s="13" t="s">
        <v>1968</v>
      </c>
      <c r="S2978" s="13" t="s">
        <v>37</v>
      </c>
      <c r="T2978" s="13" t="s">
        <v>274</v>
      </c>
      <c r="U2978" s="13" t="s">
        <v>57</v>
      </c>
      <c r="V2978" s="13" t="s">
        <v>155</v>
      </c>
      <c r="W2978" s="13" t="s">
        <v>50</v>
      </c>
      <c r="X2978" s="192">
        <v>455000</v>
      </c>
      <c r="Y2978" s="196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85">
        <f t="shared" si="743"/>
        <v>110094.49778761061</v>
      </c>
      <c r="AD2978" s="141">
        <v>0.24970000000000001</v>
      </c>
      <c r="AE2978" s="186">
        <f t="shared" si="744"/>
        <v>1</v>
      </c>
      <c r="AF2978" s="186" t="str">
        <f>IF(AND(COUNTIFS($J$18:J2978,J2978)=1,AE2978=1),1,"")</f>
        <v/>
      </c>
      <c r="AG2978" s="186" t="str">
        <f>IF(C2978="","",IF(AND(COUNTIFS($J$18:J2978,J2978)=1,C2978&lt;&gt;""),1,""))</f>
        <v/>
      </c>
      <c r="AH2978" s="186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214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34</v>
      </c>
      <c r="B2979" s="179">
        <v>2019</v>
      </c>
      <c r="C2979" s="179">
        <v>6</v>
      </c>
      <c r="D2979" s="39" t="str">
        <f t="shared" si="739"/>
        <v>Q1</v>
      </c>
      <c r="E2979" s="13" t="s">
        <v>34</v>
      </c>
      <c r="F2979" s="179">
        <v>2019</v>
      </c>
      <c r="G2979" s="179">
        <v>9</v>
      </c>
      <c r="H2979" s="191"/>
      <c r="I2979" s="39" t="str">
        <f t="shared" si="740"/>
        <v>Q2</v>
      </c>
      <c r="J2979" s="191" t="s">
        <v>893</v>
      </c>
      <c r="K2979" s="191" t="s">
        <v>894</v>
      </c>
      <c r="L2979" s="17" t="s">
        <v>2705</v>
      </c>
      <c r="M2979" s="13" t="s">
        <v>2522</v>
      </c>
      <c r="N2979" s="13">
        <v>1</v>
      </c>
      <c r="O2979" s="13"/>
      <c r="P2979" s="39" t="str">
        <f t="shared" si="741"/>
        <v>MAIN UNIT</v>
      </c>
      <c r="Q2979" s="13" t="s">
        <v>55</v>
      </c>
      <c r="R2979" s="13" t="s">
        <v>1968</v>
      </c>
      <c r="S2979" s="13" t="s">
        <v>37</v>
      </c>
      <c r="T2979" s="13" t="s">
        <v>274</v>
      </c>
      <c r="U2979" s="13" t="s">
        <v>57</v>
      </c>
      <c r="V2979" s="13" t="s">
        <v>155</v>
      </c>
      <c r="W2979" s="13" t="s">
        <v>50</v>
      </c>
      <c r="X2979" s="192">
        <v>334900</v>
      </c>
      <c r="Y2979" s="196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85">
        <f t="shared" si="743"/>
        <v>81034.389690265496</v>
      </c>
      <c r="AD2979" s="141">
        <v>0.24970000000000001</v>
      </c>
      <c r="AE2979" s="186">
        <f t="shared" si="744"/>
        <v>1</v>
      </c>
      <c r="AF2979" s="186" t="str">
        <f>IF(AND(COUNTIFS($J$18:J2979,J2979)=1,AE2979=1),1,"")</f>
        <v/>
      </c>
      <c r="AG2979" s="186" t="str">
        <f>IF(C2979="","",IF(AND(COUNTIFS($J$18:J2979,J2979)=1,C2979&lt;&gt;""),1,""))</f>
        <v/>
      </c>
      <c r="AH2979" s="186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214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34</v>
      </c>
      <c r="B2980" s="179">
        <v>2019</v>
      </c>
      <c r="C2980" s="179">
        <v>6</v>
      </c>
      <c r="D2980" s="39" t="str">
        <f t="shared" si="739"/>
        <v>Q1</v>
      </c>
      <c r="E2980" s="13" t="s">
        <v>34</v>
      </c>
      <c r="F2980" s="179">
        <v>2019</v>
      </c>
      <c r="G2980" s="179">
        <v>9</v>
      </c>
      <c r="H2980" s="191"/>
      <c r="I2980" s="39" t="str">
        <f t="shared" si="740"/>
        <v>Q2</v>
      </c>
      <c r="J2980" s="191" t="s">
        <v>893</v>
      </c>
      <c r="K2980" s="191" t="s">
        <v>894</v>
      </c>
      <c r="L2980" s="17" t="s">
        <v>2704</v>
      </c>
      <c r="M2980" s="13" t="s">
        <v>46</v>
      </c>
      <c r="N2980" s="13">
        <v>1</v>
      </c>
      <c r="O2980" s="13"/>
      <c r="P2980" s="39" t="str">
        <f t="shared" si="741"/>
        <v>MAIN UNIT</v>
      </c>
      <c r="Q2980" s="13" t="s">
        <v>55</v>
      </c>
      <c r="R2980" s="13" t="s">
        <v>1968</v>
      </c>
      <c r="S2980" s="13" t="s">
        <v>37</v>
      </c>
      <c r="T2980" s="13" t="s">
        <v>274</v>
      </c>
      <c r="U2980" s="13" t="s">
        <v>57</v>
      </c>
      <c r="V2980" s="13" t="s">
        <v>155</v>
      </c>
      <c r="W2980" s="13" t="s">
        <v>50</v>
      </c>
      <c r="X2980" s="192">
        <v>813300</v>
      </c>
      <c r="Y2980" s="196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85">
        <f t="shared" si="743"/>
        <v>196790.89022123895</v>
      </c>
      <c r="AD2980" s="141">
        <v>0.24970000000000001</v>
      </c>
      <c r="AE2980" s="186">
        <f t="shared" si="744"/>
        <v>1</v>
      </c>
      <c r="AF2980" s="186" t="str">
        <f>IF(AND(COUNTIFS($J$18:J2980,J2980)=1,AE2980=1),1,"")</f>
        <v/>
      </c>
      <c r="AG2980" s="186" t="str">
        <f>IF(C2980="","",IF(AND(COUNTIFS($J$18:J2980,J2980)=1,C2980&lt;&gt;""),1,""))</f>
        <v/>
      </c>
      <c r="AH2980" s="186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214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34</v>
      </c>
      <c r="B2981" s="179">
        <v>2019</v>
      </c>
      <c r="C2981" s="179">
        <v>12</v>
      </c>
      <c r="D2981" s="39" t="str">
        <f t="shared" si="739"/>
        <v>Q3</v>
      </c>
      <c r="E2981" s="13" t="s">
        <v>35</v>
      </c>
      <c r="F2981" s="179">
        <v>2020</v>
      </c>
      <c r="G2981" s="179">
        <v>4</v>
      </c>
      <c r="H2981" s="191"/>
      <c r="I2981" s="39" t="str">
        <f t="shared" si="740"/>
        <v>Q1</v>
      </c>
      <c r="J2981" s="191" t="s">
        <v>2800</v>
      </c>
      <c r="K2981" s="191" t="s">
        <v>909</v>
      </c>
      <c r="L2981" s="17" t="s">
        <v>2748</v>
      </c>
      <c r="M2981" s="13" t="s">
        <v>2749</v>
      </c>
      <c r="N2981" s="13">
        <v>1</v>
      </c>
      <c r="O2981" s="13"/>
      <c r="P2981" s="39" t="str">
        <f t="shared" si="741"/>
        <v>MAIN UNIT</v>
      </c>
      <c r="Q2981" s="13" t="s">
        <v>47</v>
      </c>
      <c r="R2981" s="13" t="s">
        <v>1968</v>
      </c>
      <c r="S2981" s="13" t="s">
        <v>36</v>
      </c>
      <c r="T2981" s="13" t="s">
        <v>228</v>
      </c>
      <c r="U2981" s="13" t="s">
        <v>65</v>
      </c>
      <c r="V2981" s="13" t="s">
        <v>2696</v>
      </c>
      <c r="W2981" s="13" t="s">
        <v>827</v>
      </c>
      <c r="X2981" s="192">
        <v>51000</v>
      </c>
      <c r="Y2981" s="196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85">
        <f t="shared" si="743"/>
        <v>99091.98</v>
      </c>
      <c r="AD2981" s="141">
        <v>0.24909999999999999</v>
      </c>
      <c r="AE2981" s="186">
        <f t="shared" si="744"/>
        <v>0</v>
      </c>
      <c r="AF2981" s="186" t="str">
        <f>IF(AND(COUNTIFS($J$18:J2981,J2981)=1,AE2981=1),1,"")</f>
        <v/>
      </c>
      <c r="AG2981" s="186">
        <f>IF(C2981="","",IF(AND(COUNTIFS($J$18:J2981,J2981)=1,C2981&lt;&gt;""),1,""))</f>
        <v>1</v>
      </c>
      <c r="AH2981" s="186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214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34</v>
      </c>
      <c r="B2982" s="179">
        <v>2019</v>
      </c>
      <c r="C2982" s="179">
        <v>12</v>
      </c>
      <c r="D2982" s="39" t="str">
        <f t="shared" si="739"/>
        <v>Q3</v>
      </c>
      <c r="E2982" s="13" t="s">
        <v>35</v>
      </c>
      <c r="F2982" s="179">
        <v>2020</v>
      </c>
      <c r="G2982" s="179">
        <v>4</v>
      </c>
      <c r="H2982" s="191"/>
      <c r="I2982" s="39" t="str">
        <f t="shared" si="740"/>
        <v>Q1</v>
      </c>
      <c r="J2982" s="191" t="s">
        <v>2801</v>
      </c>
      <c r="K2982" s="191" t="s">
        <v>909</v>
      </c>
      <c r="L2982" s="17" t="s">
        <v>2697</v>
      </c>
      <c r="M2982" s="13" t="s">
        <v>46</v>
      </c>
      <c r="N2982" s="13">
        <v>1</v>
      </c>
      <c r="O2982" s="13"/>
      <c r="P2982" s="39" t="str">
        <f t="shared" si="741"/>
        <v>MAIN UNIT</v>
      </c>
      <c r="Q2982" s="13" t="s">
        <v>47</v>
      </c>
      <c r="R2982" s="13" t="s">
        <v>1968</v>
      </c>
      <c r="S2982" s="13" t="s">
        <v>36</v>
      </c>
      <c r="T2982" s="13" t="s">
        <v>228</v>
      </c>
      <c r="U2982" s="13" t="s">
        <v>65</v>
      </c>
      <c r="V2982" s="13" t="s">
        <v>2712</v>
      </c>
      <c r="W2982" s="13" t="s">
        <v>95</v>
      </c>
      <c r="X2982" s="192">
        <v>5820000</v>
      </c>
      <c r="Y2982" s="196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85">
        <f t="shared" si="743"/>
        <v>87597.983999999997</v>
      </c>
      <c r="AD2982" s="141">
        <v>0.20449999999999999</v>
      </c>
      <c r="AE2982" s="186">
        <f t="shared" si="744"/>
        <v>0</v>
      </c>
      <c r="AF2982" s="186" t="str">
        <f>IF(AND(COUNTIFS($J$18:J2982,J2982)=1,AE2982=1),1,"")</f>
        <v/>
      </c>
      <c r="AG2982" s="186">
        <f>IF(C2982="","",IF(AND(COUNTIFS($J$18:J2982,J2982)=1,C2982&lt;&gt;""),1,""))</f>
        <v>1</v>
      </c>
      <c r="AH2982" s="186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214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34</v>
      </c>
      <c r="B2983" s="179">
        <v>2019</v>
      </c>
      <c r="C2983" s="179">
        <v>12</v>
      </c>
      <c r="D2983" s="39" t="str">
        <f t="shared" si="739"/>
        <v>Q3</v>
      </c>
      <c r="E2983" s="13" t="s">
        <v>35</v>
      </c>
      <c r="F2983" s="179">
        <v>2020</v>
      </c>
      <c r="G2983" s="179">
        <v>4</v>
      </c>
      <c r="H2983" s="191"/>
      <c r="I2983" s="39" t="str">
        <f t="shared" si="740"/>
        <v>Q1</v>
      </c>
      <c r="J2983" s="191" t="s">
        <v>940</v>
      </c>
      <c r="K2983" s="191" t="s">
        <v>3136</v>
      </c>
      <c r="L2983" s="17" t="s">
        <v>2695</v>
      </c>
      <c r="M2983" s="13" t="s">
        <v>2522</v>
      </c>
      <c r="N2983" s="13">
        <v>1</v>
      </c>
      <c r="O2983" s="13"/>
      <c r="P2983" s="39" t="str">
        <f t="shared" si="741"/>
        <v>MAIN UNIT</v>
      </c>
      <c r="Q2983" s="13" t="s">
        <v>47</v>
      </c>
      <c r="R2983" s="13" t="s">
        <v>1968</v>
      </c>
      <c r="S2983" s="13" t="s">
        <v>37</v>
      </c>
      <c r="T2983" s="13" t="s">
        <v>79</v>
      </c>
      <c r="U2983" s="13" t="s">
        <v>57</v>
      </c>
      <c r="V2983" s="13" t="s">
        <v>155</v>
      </c>
      <c r="W2983" s="13" t="s">
        <v>50</v>
      </c>
      <c r="X2983" s="192">
        <v>350000</v>
      </c>
      <c r="Y2983" s="196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85">
        <f t="shared" si="743"/>
        <v>56368.274336283182</v>
      </c>
      <c r="AD2983" s="141">
        <v>0.16619999999999999</v>
      </c>
      <c r="AE2983" s="186">
        <f t="shared" si="744"/>
        <v>0</v>
      </c>
      <c r="AF2983" s="186" t="str">
        <f>IF(AND(COUNTIFS($J$18:J2983,J2983)=1,AE2983=1),1,"")</f>
        <v/>
      </c>
      <c r="AG2983" s="186" t="str">
        <f>IF(C2983="","",IF(AND(COUNTIFS($J$18:J2983,J2983)=1,C2983&lt;&gt;""),1,""))</f>
        <v/>
      </c>
      <c r="AH2983" s="186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214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34</v>
      </c>
      <c r="B2984" s="179">
        <v>2019</v>
      </c>
      <c r="C2984" s="179">
        <v>11</v>
      </c>
      <c r="D2984" s="39" t="str">
        <f t="shared" si="739"/>
        <v>Q3</v>
      </c>
      <c r="E2984" s="13" t="s">
        <v>35</v>
      </c>
      <c r="F2984" s="179">
        <v>2020</v>
      </c>
      <c r="G2984" s="179">
        <v>4</v>
      </c>
      <c r="H2984" s="191"/>
      <c r="I2984" s="39" t="str">
        <f t="shared" si="740"/>
        <v>Q1</v>
      </c>
      <c r="J2984" s="191" t="s">
        <v>2802</v>
      </c>
      <c r="K2984" s="191" t="s">
        <v>909</v>
      </c>
      <c r="L2984" s="17" t="s">
        <v>2719</v>
      </c>
      <c r="M2984" s="13" t="s">
        <v>2522</v>
      </c>
      <c r="N2984" s="13">
        <v>1</v>
      </c>
      <c r="O2984" s="13"/>
      <c r="P2984" s="39" t="str">
        <f t="shared" si="741"/>
        <v>MAIN UNIT</v>
      </c>
      <c r="Q2984" s="13" t="s">
        <v>47</v>
      </c>
      <c r="R2984" s="13" t="s">
        <v>1968</v>
      </c>
      <c r="S2984" s="13" t="s">
        <v>36</v>
      </c>
      <c r="T2984" s="13" t="s">
        <v>228</v>
      </c>
      <c r="U2984" s="13" t="s">
        <v>65</v>
      </c>
      <c r="V2984" s="13" t="s">
        <v>2696</v>
      </c>
      <c r="W2984" s="13" t="s">
        <v>827</v>
      </c>
      <c r="X2984" s="192">
        <v>79000</v>
      </c>
      <c r="Y2984" s="196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85">
        <f t="shared" si="743"/>
        <v>138090.41999999998</v>
      </c>
      <c r="AD2984" s="141">
        <v>0.22409999999999999</v>
      </c>
      <c r="AE2984" s="186">
        <f t="shared" si="744"/>
        <v>0</v>
      </c>
      <c r="AF2984" s="186" t="str">
        <f>IF(AND(COUNTIFS($J$18:J2984,J2984)=1,AE2984=1),1,"")</f>
        <v/>
      </c>
      <c r="AG2984" s="186">
        <f>IF(C2984="","",IF(AND(COUNTIFS($J$18:J2984,J2984)=1,C2984&lt;&gt;""),1,""))</f>
        <v>1</v>
      </c>
      <c r="AH2984" s="186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214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34</v>
      </c>
      <c r="B2985" s="179">
        <v>2019</v>
      </c>
      <c r="C2985" s="179">
        <v>12</v>
      </c>
      <c r="D2985" s="39" t="str">
        <f t="shared" si="739"/>
        <v>Q3</v>
      </c>
      <c r="E2985" s="13" t="s">
        <v>34</v>
      </c>
      <c r="F2985" s="179">
        <v>2020</v>
      </c>
      <c r="G2985" s="179">
        <v>3</v>
      </c>
      <c r="H2985" s="191"/>
      <c r="I2985" s="39" t="str">
        <f t="shared" si="740"/>
        <v>Q4</v>
      </c>
      <c r="J2985" s="191" t="s">
        <v>937</v>
      </c>
      <c r="K2985" s="191" t="s">
        <v>938</v>
      </c>
      <c r="L2985" s="17" t="s">
        <v>2803</v>
      </c>
      <c r="M2985" s="13" t="s">
        <v>352</v>
      </c>
      <c r="N2985" s="13">
        <v>1</v>
      </c>
      <c r="O2985" s="13"/>
      <c r="P2985" s="39" t="str">
        <f t="shared" si="741"/>
        <v>MAIN UNIT</v>
      </c>
      <c r="Q2985" s="13" t="s">
        <v>55</v>
      </c>
      <c r="R2985" s="13" t="s">
        <v>1968</v>
      </c>
      <c r="S2985" s="13" t="s">
        <v>37</v>
      </c>
      <c r="T2985" s="13" t="s">
        <v>79</v>
      </c>
      <c r="U2985" s="13" t="s">
        <v>75</v>
      </c>
      <c r="V2985" s="13" t="s">
        <v>70</v>
      </c>
      <c r="W2985" s="13" t="s">
        <v>50</v>
      </c>
      <c r="X2985" s="192">
        <v>467625</v>
      </c>
      <c r="Y2985" s="196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85">
        <f t="shared" si="743"/>
        <v>54105.04015486726</v>
      </c>
      <c r="AD2985" s="141">
        <v>0.11940000000000001</v>
      </c>
      <c r="AE2985" s="186">
        <f t="shared" si="744"/>
        <v>1</v>
      </c>
      <c r="AF2985" s="186" t="str">
        <f>IF(AND(COUNTIFS($J$18:J2985,J2985)=1,AE2985=1),1,"")</f>
        <v/>
      </c>
      <c r="AG2985" s="186" t="str">
        <f>IF(C2985="","",IF(AND(COUNTIFS($J$18:J2985,J2985)=1,C2985&lt;&gt;""),1,""))</f>
        <v/>
      </c>
      <c r="AH2985" s="186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214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34</v>
      </c>
      <c r="B2986" s="179">
        <v>2019</v>
      </c>
      <c r="C2986" s="179">
        <v>12</v>
      </c>
      <c r="D2986" s="39" t="str">
        <f t="shared" si="739"/>
        <v>Q3</v>
      </c>
      <c r="E2986" s="13" t="s">
        <v>34</v>
      </c>
      <c r="F2986" s="179">
        <v>2020</v>
      </c>
      <c r="G2986" s="179">
        <v>3</v>
      </c>
      <c r="H2986" s="191"/>
      <c r="I2986" s="39" t="str">
        <f t="shared" si="740"/>
        <v>Q4</v>
      </c>
      <c r="J2986" s="191" t="s">
        <v>940</v>
      </c>
      <c r="K2986" s="191" t="s">
        <v>3136</v>
      </c>
      <c r="L2986" s="17" t="s">
        <v>2697</v>
      </c>
      <c r="M2986" s="13" t="s">
        <v>46</v>
      </c>
      <c r="N2986" s="13">
        <v>1</v>
      </c>
      <c r="O2986" s="13"/>
      <c r="P2986" s="39" t="str">
        <f t="shared" si="741"/>
        <v>MAIN UNIT</v>
      </c>
      <c r="Q2986" s="13" t="s">
        <v>47</v>
      </c>
      <c r="R2986" s="13" t="s">
        <v>1968</v>
      </c>
      <c r="S2986" s="13" t="s">
        <v>37</v>
      </c>
      <c r="T2986" s="13" t="s">
        <v>79</v>
      </c>
      <c r="U2986" s="13" t="s">
        <v>57</v>
      </c>
      <c r="V2986" s="13" t="s">
        <v>155</v>
      </c>
      <c r="W2986" s="13" t="s">
        <v>50</v>
      </c>
      <c r="X2986" s="192">
        <v>410000</v>
      </c>
      <c r="Y2986" s="196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85">
        <f t="shared" si="743"/>
        <v>39809.54867256638</v>
      </c>
      <c r="AD2986" s="141">
        <v>0.1002</v>
      </c>
      <c r="AE2986" s="186">
        <f t="shared" si="744"/>
        <v>0</v>
      </c>
      <c r="AF2986" s="186" t="str">
        <f>IF(AND(COUNTIFS($J$18:J2986,J2986)=1,AE2986=1),1,"")</f>
        <v/>
      </c>
      <c r="AG2986" s="186" t="str">
        <f>IF(C2986="","",IF(AND(COUNTIFS($J$18:J2986,J2986)=1,C2986&lt;&gt;""),1,""))</f>
        <v/>
      </c>
      <c r="AH2986" s="186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214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34</v>
      </c>
      <c r="B2987" s="179">
        <v>2019</v>
      </c>
      <c r="C2987" s="179">
        <v>12</v>
      </c>
      <c r="D2987" s="39" t="str">
        <f t="shared" si="739"/>
        <v>Q3</v>
      </c>
      <c r="E2987" s="13" t="s">
        <v>34</v>
      </c>
      <c r="F2987" s="179">
        <v>2020</v>
      </c>
      <c r="G2987" s="179">
        <v>3</v>
      </c>
      <c r="H2987" s="191"/>
      <c r="I2987" s="39" t="str">
        <f t="shared" si="740"/>
        <v>Q4</v>
      </c>
      <c r="J2987" s="191" t="s">
        <v>940</v>
      </c>
      <c r="K2987" s="191" t="s">
        <v>3136</v>
      </c>
      <c r="L2987" s="17" t="s">
        <v>2540</v>
      </c>
      <c r="M2987" s="13" t="s">
        <v>46</v>
      </c>
      <c r="N2987" s="13">
        <v>1</v>
      </c>
      <c r="O2987" s="13"/>
      <c r="P2987" s="39" t="str">
        <f t="shared" si="741"/>
        <v>MAIN UNIT</v>
      </c>
      <c r="Q2987" s="13" t="s">
        <v>47</v>
      </c>
      <c r="R2987" s="13" t="s">
        <v>1968</v>
      </c>
      <c r="S2987" s="13" t="s">
        <v>37</v>
      </c>
      <c r="T2987" s="13" t="s">
        <v>79</v>
      </c>
      <c r="U2987" s="13" t="s">
        <v>57</v>
      </c>
      <c r="V2987" s="13" t="s">
        <v>155</v>
      </c>
      <c r="W2987" s="13" t="s">
        <v>50</v>
      </c>
      <c r="X2987" s="192">
        <v>500000</v>
      </c>
      <c r="Y2987" s="196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85">
        <f t="shared" si="743"/>
        <v>48548.230088495577</v>
      </c>
      <c r="AD2987" s="141">
        <v>0.1002</v>
      </c>
      <c r="AE2987" s="186">
        <f t="shared" si="744"/>
        <v>0</v>
      </c>
      <c r="AF2987" s="186" t="str">
        <f>IF(AND(COUNTIFS($J$18:J2987,J2987)=1,AE2987=1),1,"")</f>
        <v/>
      </c>
      <c r="AG2987" s="186" t="str">
        <f>IF(C2987="","",IF(AND(COUNTIFS($J$18:J2987,J2987)=1,C2987&lt;&gt;""),1,""))</f>
        <v/>
      </c>
      <c r="AH2987" s="186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214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6.4">
      <c r="A2988" s="13" t="s">
        <v>2804</v>
      </c>
      <c r="B2988" s="179">
        <v>2019</v>
      </c>
      <c r="C2988" s="179">
        <v>9</v>
      </c>
      <c r="D2988" s="39" t="str">
        <f t="shared" si="739"/>
        <v>Q2</v>
      </c>
      <c r="E2988" s="13" t="s">
        <v>35</v>
      </c>
      <c r="F2988" s="179">
        <v>2020</v>
      </c>
      <c r="G2988" s="179">
        <v>9</v>
      </c>
      <c r="H2988" s="191"/>
      <c r="I2988" s="39" t="str">
        <f t="shared" si="740"/>
        <v>Q2</v>
      </c>
      <c r="J2988" s="191" t="s">
        <v>873</v>
      </c>
      <c r="K2988" s="191" t="s">
        <v>874</v>
      </c>
      <c r="L2988" s="17" t="s">
        <v>2805</v>
      </c>
      <c r="M2988" s="13" t="s">
        <v>46</v>
      </c>
      <c r="N2988" s="13">
        <v>0</v>
      </c>
      <c r="O2988" s="13">
        <v>1</v>
      </c>
      <c r="P2988" s="39" t="str">
        <f t="shared" si="741"/>
        <v>SERVICE/ PARTS</v>
      </c>
      <c r="Q2988" s="13" t="s">
        <v>47</v>
      </c>
      <c r="R2988" s="13" t="s">
        <v>1968</v>
      </c>
      <c r="S2988" s="13" t="s">
        <v>38</v>
      </c>
      <c r="T2988" s="13" t="s">
        <v>324</v>
      </c>
      <c r="U2988" s="13" t="s">
        <v>136</v>
      </c>
      <c r="V2988" s="13"/>
      <c r="W2988" s="13" t="s">
        <v>50</v>
      </c>
      <c r="X2988" s="192">
        <v>28000</v>
      </c>
      <c r="Y2988" s="196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85">
        <f t="shared" si="743"/>
        <v>3360</v>
      </c>
      <c r="AD2988" s="141">
        <v>0.12</v>
      </c>
      <c r="AE2988" s="186">
        <f t="shared" si="744"/>
        <v>0</v>
      </c>
      <c r="AF2988" s="186" t="str">
        <f>IF(AND(COUNTIFS($J$18:J2988,J2988)=1,AE2988=1),1,"")</f>
        <v/>
      </c>
      <c r="AG2988" s="186" t="str">
        <f>IF(C2988="","",IF(AND(COUNTIFS($J$18:J2988,J2988)=1,C2988&lt;&gt;""),1,""))</f>
        <v/>
      </c>
      <c r="AH2988" s="186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214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34</v>
      </c>
      <c r="B2989" s="179">
        <v>2020</v>
      </c>
      <c r="C2989" s="179">
        <v>3</v>
      </c>
      <c r="D2989" s="39" t="str">
        <f t="shared" si="739"/>
        <v>Q4</v>
      </c>
      <c r="E2989" s="13" t="s">
        <v>35</v>
      </c>
      <c r="F2989" s="179">
        <v>2020</v>
      </c>
      <c r="G2989" s="179">
        <v>4</v>
      </c>
      <c r="H2989" s="191"/>
      <c r="I2989" s="39" t="str">
        <f t="shared" si="740"/>
        <v>Q1</v>
      </c>
      <c r="J2989" s="191" t="s">
        <v>2806</v>
      </c>
      <c r="K2989" s="191" t="s">
        <v>2807</v>
      </c>
      <c r="L2989" s="17" t="s">
        <v>2719</v>
      </c>
      <c r="M2989" s="13" t="s">
        <v>2522</v>
      </c>
      <c r="N2989" s="13">
        <v>1</v>
      </c>
      <c r="O2989" s="13"/>
      <c r="P2989" s="39" t="str">
        <f t="shared" si="741"/>
        <v>MAIN UNIT</v>
      </c>
      <c r="Q2989" s="13" t="s">
        <v>47</v>
      </c>
      <c r="R2989" s="13" t="s">
        <v>1968</v>
      </c>
      <c r="S2989" s="13" t="s">
        <v>36</v>
      </c>
      <c r="T2989" s="13" t="s">
        <v>370</v>
      </c>
      <c r="U2989" s="13" t="s">
        <v>65</v>
      </c>
      <c r="V2989" s="13" t="s">
        <v>2696</v>
      </c>
      <c r="W2989" s="13" t="s">
        <v>50</v>
      </c>
      <c r="X2989" s="192">
        <v>303000</v>
      </c>
      <c r="Y2989" s="196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85">
        <f t="shared" si="743"/>
        <v>50854.125663716812</v>
      </c>
      <c r="AD2989" s="141">
        <v>0.17319999999999999</v>
      </c>
      <c r="AE2989" s="186">
        <f t="shared" si="744"/>
        <v>0</v>
      </c>
      <c r="AF2989" s="186" t="str">
        <f>IF(AND(COUNTIFS($J$18:J2989,J2989)=1,AE2989=1),1,"")</f>
        <v/>
      </c>
      <c r="AG2989" s="186">
        <f>IF(C2989="","",IF(AND(COUNTIFS($J$18:J2989,J2989)=1,C2989&lt;&gt;""),1,""))</f>
        <v>1</v>
      </c>
      <c r="AH2989" s="186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214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34</v>
      </c>
      <c r="B2990" s="179">
        <v>2020</v>
      </c>
      <c r="C2990" s="179">
        <v>3</v>
      </c>
      <c r="D2990" s="39" t="str">
        <f t="shared" si="739"/>
        <v>Q4</v>
      </c>
      <c r="E2990" s="13" t="s">
        <v>35</v>
      </c>
      <c r="F2990" s="179">
        <v>2020</v>
      </c>
      <c r="G2990" s="179">
        <v>8</v>
      </c>
      <c r="H2990" s="191"/>
      <c r="I2990" s="39" t="str">
        <f t="shared" si="740"/>
        <v>Q2</v>
      </c>
      <c r="J2990" s="191" t="s">
        <v>2808</v>
      </c>
      <c r="K2990" s="191" t="s">
        <v>2809</v>
      </c>
      <c r="L2990" s="17" t="s">
        <v>2803</v>
      </c>
      <c r="M2990" s="13" t="s">
        <v>352</v>
      </c>
      <c r="N2990" s="13">
        <v>1</v>
      </c>
      <c r="O2990" s="13"/>
      <c r="P2990" s="39" t="str">
        <f t="shared" si="741"/>
        <v>MAIN UNIT</v>
      </c>
      <c r="Q2990" s="13" t="s">
        <v>936</v>
      </c>
      <c r="R2990" s="13" t="s">
        <v>1968</v>
      </c>
      <c r="S2990" s="13" t="s">
        <v>37</v>
      </c>
      <c r="T2990" s="13" t="s">
        <v>301</v>
      </c>
      <c r="U2990" s="13" t="s">
        <v>57</v>
      </c>
      <c r="V2990" s="13" t="s">
        <v>88</v>
      </c>
      <c r="W2990" s="13" t="s">
        <v>50</v>
      </c>
      <c r="X2990" s="192">
        <v>1075700</v>
      </c>
      <c r="Y2990" s="196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85">
        <f t="shared" si="743"/>
        <v>176614.23287610622</v>
      </c>
      <c r="AD2990" s="141">
        <v>0.16789999999999999</v>
      </c>
      <c r="AE2990" s="186">
        <f t="shared" si="744"/>
        <v>1</v>
      </c>
      <c r="AF2990" s="186">
        <f>IF(AND(COUNTIFS($J$18:J2990,J2990)=1,AE2990=1),1,"")</f>
        <v>1</v>
      </c>
      <c r="AG2990" s="186">
        <f>IF(C2990="","",IF(AND(COUNTIFS($J$18:J2990,J2990)=1,C2990&lt;&gt;""),1,""))</f>
        <v>1</v>
      </c>
      <c r="AH2990" s="186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214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34</v>
      </c>
      <c r="B2991" s="179">
        <v>2020</v>
      </c>
      <c r="C2991" s="179">
        <v>3</v>
      </c>
      <c r="D2991" s="39" t="str">
        <f t="shared" si="739"/>
        <v>Q4</v>
      </c>
      <c r="E2991" s="13" t="s">
        <v>35</v>
      </c>
      <c r="F2991" s="179">
        <v>2020</v>
      </c>
      <c r="G2991" s="179">
        <v>8</v>
      </c>
      <c r="H2991" s="191"/>
      <c r="I2991" s="39" t="str">
        <f t="shared" si="740"/>
        <v>Q2</v>
      </c>
      <c r="J2991" s="191" t="s">
        <v>2808</v>
      </c>
      <c r="K2991" s="191" t="s">
        <v>2809</v>
      </c>
      <c r="L2991" s="17" t="s">
        <v>2803</v>
      </c>
      <c r="M2991" s="13" t="s">
        <v>352</v>
      </c>
      <c r="N2991" s="13">
        <v>1</v>
      </c>
      <c r="O2991" s="13"/>
      <c r="P2991" s="39" t="str">
        <f t="shared" si="741"/>
        <v>MAIN UNIT</v>
      </c>
      <c r="Q2991" s="13" t="s">
        <v>936</v>
      </c>
      <c r="R2991" s="13" t="s">
        <v>1968</v>
      </c>
      <c r="S2991" s="13" t="s">
        <v>37</v>
      </c>
      <c r="T2991" s="13" t="s">
        <v>301</v>
      </c>
      <c r="U2991" s="13" t="s">
        <v>57</v>
      </c>
      <c r="V2991" s="13" t="s">
        <v>88</v>
      </c>
      <c r="W2991" s="13" t="s">
        <v>50</v>
      </c>
      <c r="X2991" s="192">
        <v>441000</v>
      </c>
      <c r="Y2991" s="196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85">
        <f t="shared" si="743"/>
        <v>106818.98097345134</v>
      </c>
      <c r="AD2991" s="141">
        <v>0.2477</v>
      </c>
      <c r="AE2991" s="186">
        <f t="shared" si="744"/>
        <v>1</v>
      </c>
      <c r="AF2991" s="186" t="str">
        <f>IF(AND(COUNTIFS($J$18:J2991,J2991)=1,AE2991=1),1,"")</f>
        <v/>
      </c>
      <c r="AG2991" s="186" t="str">
        <f>IF(C2991="","",IF(AND(COUNTIFS($J$18:J2991,J2991)=1,C2991&lt;&gt;""),1,""))</f>
        <v/>
      </c>
      <c r="AH2991" s="186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214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34</v>
      </c>
      <c r="B2992" s="179">
        <v>2020</v>
      </c>
      <c r="C2992" s="179">
        <v>3</v>
      </c>
      <c r="D2992" s="39" t="str">
        <f t="shared" si="739"/>
        <v>Q4</v>
      </c>
      <c r="E2992" s="13" t="s">
        <v>35</v>
      </c>
      <c r="F2992" s="179">
        <v>2020</v>
      </c>
      <c r="G2992" s="179">
        <v>8</v>
      </c>
      <c r="H2992" s="191"/>
      <c r="I2992" s="39" t="str">
        <f t="shared" si="740"/>
        <v>Q2</v>
      </c>
      <c r="J2992" s="191" t="s">
        <v>2808</v>
      </c>
      <c r="K2992" s="191" t="s">
        <v>2809</v>
      </c>
      <c r="L2992" s="17" t="s">
        <v>2803</v>
      </c>
      <c r="M2992" s="13" t="s">
        <v>352</v>
      </c>
      <c r="N2992" s="13">
        <v>1</v>
      </c>
      <c r="O2992" s="13"/>
      <c r="P2992" s="39" t="str">
        <f t="shared" si="741"/>
        <v>MAIN UNIT</v>
      </c>
      <c r="Q2992" s="13" t="s">
        <v>936</v>
      </c>
      <c r="R2992" s="13" t="s">
        <v>1968</v>
      </c>
      <c r="S2992" s="13" t="s">
        <v>37</v>
      </c>
      <c r="T2992" s="13" t="s">
        <v>301</v>
      </c>
      <c r="U2992" s="13" t="s">
        <v>57</v>
      </c>
      <c r="V2992" s="13" t="s">
        <v>88</v>
      </c>
      <c r="W2992" s="13" t="s">
        <v>50</v>
      </c>
      <c r="X2992" s="192">
        <v>360000</v>
      </c>
      <c r="Y2992" s="196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85">
        <f t="shared" si="743"/>
        <v>59106.743362831861</v>
      </c>
      <c r="AD2992" s="141">
        <v>0.16789999999999999</v>
      </c>
      <c r="AE2992" s="186">
        <f t="shared" si="744"/>
        <v>1</v>
      </c>
      <c r="AF2992" s="186" t="str">
        <f>IF(AND(COUNTIFS($J$18:J2992,J2992)=1,AE2992=1),1,"")</f>
        <v/>
      </c>
      <c r="AG2992" s="186" t="str">
        <f>IF(C2992="","",IF(AND(COUNTIFS($J$18:J2992,J2992)=1,C2992&lt;&gt;""),1,""))</f>
        <v/>
      </c>
      <c r="AH2992" s="186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214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35</v>
      </c>
      <c r="B2993" s="179">
        <v>2020</v>
      </c>
      <c r="C2993" s="179">
        <v>5</v>
      </c>
      <c r="D2993" s="39" t="str">
        <f t="shared" si="739"/>
        <v>Q1</v>
      </c>
      <c r="E2993" s="13" t="s">
        <v>35</v>
      </c>
      <c r="F2993" s="179">
        <v>2020</v>
      </c>
      <c r="G2993" s="179">
        <v>8</v>
      </c>
      <c r="H2993" s="191"/>
      <c r="I2993" s="39" t="str">
        <f t="shared" si="740"/>
        <v>Q2</v>
      </c>
      <c r="J2993" s="191" t="s">
        <v>998</v>
      </c>
      <c r="K2993" s="191" t="s">
        <v>999</v>
      </c>
      <c r="L2993" s="17" t="s">
        <v>2779</v>
      </c>
      <c r="M2993" s="13" t="s">
        <v>2522</v>
      </c>
      <c r="N2993" s="13">
        <v>1</v>
      </c>
      <c r="O2993" s="13"/>
      <c r="P2993" s="39" t="str">
        <f t="shared" si="741"/>
        <v>MAIN UNIT</v>
      </c>
      <c r="Q2993" s="13" t="s">
        <v>936</v>
      </c>
      <c r="R2993" s="13" t="s">
        <v>1968</v>
      </c>
      <c r="S2993" s="13" t="s">
        <v>37</v>
      </c>
      <c r="T2993" s="13" t="s">
        <v>79</v>
      </c>
      <c r="U2993" s="13" t="s">
        <v>57</v>
      </c>
      <c r="V2993" s="13" t="s">
        <v>155</v>
      </c>
      <c r="W2993" s="13" t="s">
        <v>50</v>
      </c>
      <c r="X2993" s="192">
        <v>1663450</v>
      </c>
      <c r="Y2993" s="196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85">
        <f t="shared" si="743"/>
        <v>164942.10809734516</v>
      </c>
      <c r="AD2993" s="141">
        <v>0.1014</v>
      </c>
      <c r="AE2993" s="186">
        <f t="shared" si="744"/>
        <v>1</v>
      </c>
      <c r="AF2993" s="186" t="str">
        <f>IF(AND(COUNTIFS($J$18:J2993,J2993)=1,AE2993=1),1,"")</f>
        <v/>
      </c>
      <c r="AG2993" s="186" t="str">
        <f>IF(C2993="","",IF(AND(COUNTIFS($J$18:J2993,J2993)=1,C2993&lt;&gt;""),1,""))</f>
        <v/>
      </c>
      <c r="AH2993" s="186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214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34</v>
      </c>
      <c r="B2994" s="179">
        <v>2020</v>
      </c>
      <c r="C2994" s="179">
        <v>3</v>
      </c>
      <c r="D2994" s="39" t="str">
        <f t="shared" si="739"/>
        <v>Q4</v>
      </c>
      <c r="E2994" s="13" t="s">
        <v>35</v>
      </c>
      <c r="F2994" s="179">
        <v>2020</v>
      </c>
      <c r="G2994" s="179">
        <v>8</v>
      </c>
      <c r="H2994" s="191"/>
      <c r="I2994" s="39" t="str">
        <f t="shared" si="740"/>
        <v>Q2</v>
      </c>
      <c r="J2994" s="191" t="s">
        <v>2808</v>
      </c>
      <c r="K2994" s="191" t="s">
        <v>2809</v>
      </c>
      <c r="L2994" s="17" t="s">
        <v>2540</v>
      </c>
      <c r="M2994" s="13" t="s">
        <v>46</v>
      </c>
      <c r="N2994" s="13">
        <v>1</v>
      </c>
      <c r="O2994" s="13"/>
      <c r="P2994" s="39" t="str">
        <f t="shared" si="741"/>
        <v>MAIN UNIT</v>
      </c>
      <c r="Q2994" s="13" t="s">
        <v>936</v>
      </c>
      <c r="R2994" s="13" t="s">
        <v>1968</v>
      </c>
      <c r="S2994" s="13" t="s">
        <v>37</v>
      </c>
      <c r="T2994" s="13" t="s">
        <v>301</v>
      </c>
      <c r="U2994" s="13" t="s">
        <v>57</v>
      </c>
      <c r="V2994" s="13" t="s">
        <v>88</v>
      </c>
      <c r="W2994" s="13" t="s">
        <v>50</v>
      </c>
      <c r="X2994" s="192">
        <v>539000</v>
      </c>
      <c r="Y2994" s="196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85">
        <f t="shared" si="743"/>
        <v>88495.929646017699</v>
      </c>
      <c r="AD2994" s="141">
        <v>0.16789999999999999</v>
      </c>
      <c r="AE2994" s="186">
        <f t="shared" si="744"/>
        <v>1</v>
      </c>
      <c r="AF2994" s="186" t="str">
        <f>IF(AND(COUNTIFS($J$18:J2994,J2994)=1,AE2994=1),1,"")</f>
        <v/>
      </c>
      <c r="AG2994" s="186" t="str">
        <f>IF(C2994="","",IF(AND(COUNTIFS($J$18:J2994,J2994)=1,C2994&lt;&gt;""),1,""))</f>
        <v/>
      </c>
      <c r="AH2994" s="186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214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35</v>
      </c>
      <c r="B2995" s="179">
        <v>2020</v>
      </c>
      <c r="C2995" s="179">
        <v>5</v>
      </c>
      <c r="D2995" s="39" t="str">
        <f t="shared" si="739"/>
        <v>Q1</v>
      </c>
      <c r="E2995" s="13" t="s">
        <v>35</v>
      </c>
      <c r="F2995" s="179">
        <v>2020</v>
      </c>
      <c r="G2995" s="179">
        <v>8</v>
      </c>
      <c r="H2995" s="191"/>
      <c r="I2995" s="39" t="str">
        <f t="shared" si="740"/>
        <v>Q2</v>
      </c>
      <c r="J2995" s="191" t="s">
        <v>2810</v>
      </c>
      <c r="K2995" s="191" t="s">
        <v>973</v>
      </c>
      <c r="L2995" s="17" t="s">
        <v>2540</v>
      </c>
      <c r="M2995" s="13" t="s">
        <v>46</v>
      </c>
      <c r="N2995" s="13">
        <v>2</v>
      </c>
      <c r="O2995" s="13"/>
      <c r="P2995" s="39" t="str">
        <f t="shared" si="741"/>
        <v>MAIN UNIT</v>
      </c>
      <c r="Q2995" s="13" t="s">
        <v>47</v>
      </c>
      <c r="R2995" s="13" t="s">
        <v>1968</v>
      </c>
      <c r="S2995" s="13" t="s">
        <v>37</v>
      </c>
      <c r="T2995" s="13" t="s">
        <v>74</v>
      </c>
      <c r="U2995" s="13" t="s">
        <v>57</v>
      </c>
      <c r="V2995" s="13" t="s">
        <v>80</v>
      </c>
      <c r="W2995" s="13" t="s">
        <v>50</v>
      </c>
      <c r="X2995" s="192">
        <v>475000</v>
      </c>
      <c r="Y2995" s="196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85">
        <f t="shared" si="743"/>
        <v>75247.566371681431</v>
      </c>
      <c r="AD2995" s="141">
        <v>8.1000000000000003E-2</v>
      </c>
      <c r="AE2995" s="186">
        <f t="shared" si="744"/>
        <v>0</v>
      </c>
      <c r="AF2995" s="186" t="str">
        <f>IF(AND(COUNTIFS($J$18:J2995,J2995)=1,AE2995=1),1,"")</f>
        <v/>
      </c>
      <c r="AG2995" s="186">
        <f>IF(C2995="","",IF(AND(COUNTIFS($J$18:J2995,J2995)=1,C2995&lt;&gt;""),1,""))</f>
        <v>1</v>
      </c>
      <c r="AH2995" s="186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214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34</v>
      </c>
      <c r="B2996" s="179">
        <v>2020</v>
      </c>
      <c r="C2996" s="179">
        <v>3</v>
      </c>
      <c r="D2996" s="39" t="str">
        <f t="shared" si="739"/>
        <v>Q4</v>
      </c>
      <c r="E2996" s="13" t="s">
        <v>35</v>
      </c>
      <c r="F2996" s="179">
        <v>2020</v>
      </c>
      <c r="G2996" s="179">
        <v>8</v>
      </c>
      <c r="H2996" s="191"/>
      <c r="I2996" s="39" t="str">
        <f t="shared" si="740"/>
        <v>Q2</v>
      </c>
      <c r="J2996" s="191" t="s">
        <v>2808</v>
      </c>
      <c r="K2996" s="191" t="s">
        <v>2809</v>
      </c>
      <c r="L2996" s="17" t="s">
        <v>2803</v>
      </c>
      <c r="M2996" s="13" t="s">
        <v>352</v>
      </c>
      <c r="N2996" s="13">
        <v>1</v>
      </c>
      <c r="O2996" s="13"/>
      <c r="P2996" s="39" t="str">
        <f t="shared" si="741"/>
        <v>MAIN UNIT</v>
      </c>
      <c r="Q2996" s="13" t="s">
        <v>936</v>
      </c>
      <c r="R2996" s="13" t="s">
        <v>1968</v>
      </c>
      <c r="S2996" s="13" t="s">
        <v>37</v>
      </c>
      <c r="T2996" s="13" t="s">
        <v>301</v>
      </c>
      <c r="U2996" s="13" t="s">
        <v>57</v>
      </c>
      <c r="V2996" s="13" t="s">
        <v>88</v>
      </c>
      <c r="W2996" s="13" t="s">
        <v>50</v>
      </c>
      <c r="X2996" s="192">
        <v>34300</v>
      </c>
      <c r="Y2996" s="196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85">
        <f t="shared" si="743"/>
        <v>5631.5591592920364</v>
      </c>
      <c r="AD2996" s="141">
        <v>0.16789999999999999</v>
      </c>
      <c r="AE2996" s="186">
        <f t="shared" si="744"/>
        <v>1</v>
      </c>
      <c r="AF2996" s="186" t="str">
        <f>IF(AND(COUNTIFS($J$18:J2996,J2996)=1,AE2996=1),1,"")</f>
        <v/>
      </c>
      <c r="AG2996" s="186" t="str">
        <f>IF(C2996="","",IF(AND(COUNTIFS($J$18:J2996,J2996)=1,C2996&lt;&gt;""),1,""))</f>
        <v/>
      </c>
      <c r="AH2996" s="186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214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35</v>
      </c>
      <c r="B2997" s="179">
        <v>2020</v>
      </c>
      <c r="C2997" s="179">
        <v>6</v>
      </c>
      <c r="D2997" s="39" t="str">
        <f t="shared" si="739"/>
        <v>Q1</v>
      </c>
      <c r="E2997" s="13" t="s">
        <v>35</v>
      </c>
      <c r="F2997" s="179">
        <v>2020</v>
      </c>
      <c r="G2997" s="179">
        <v>8</v>
      </c>
      <c r="H2997" s="191"/>
      <c r="I2997" s="39" t="str">
        <f t="shared" si="740"/>
        <v>Q2</v>
      </c>
      <c r="J2997" s="191" t="s">
        <v>1006</v>
      </c>
      <c r="K2997" s="191" t="s">
        <v>1007</v>
      </c>
      <c r="L2997" s="17" t="s">
        <v>2697</v>
      </c>
      <c r="M2997" s="13" t="s">
        <v>46</v>
      </c>
      <c r="N2997" s="13">
        <v>1</v>
      </c>
      <c r="O2997" s="13"/>
      <c r="P2997" s="39" t="str">
        <f t="shared" si="741"/>
        <v>MAIN UNIT</v>
      </c>
      <c r="Q2997" s="13" t="s">
        <v>586</v>
      </c>
      <c r="R2997" s="13" t="s">
        <v>1968</v>
      </c>
      <c r="S2997" s="13" t="s">
        <v>39</v>
      </c>
      <c r="T2997" s="13" t="s">
        <v>129</v>
      </c>
      <c r="U2997" s="13" t="s">
        <v>991</v>
      </c>
      <c r="V2997" s="13" t="s">
        <v>131</v>
      </c>
      <c r="W2997" s="13" t="s">
        <v>50</v>
      </c>
      <c r="X2997" s="192">
        <v>400000</v>
      </c>
      <c r="Y2997" s="196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85">
        <f t="shared" si="743"/>
        <v>40914.336283185847</v>
      </c>
      <c r="AD2997" s="141">
        <v>0.1046</v>
      </c>
      <c r="AE2997" s="186">
        <f t="shared" si="744"/>
        <v>0</v>
      </c>
      <c r="AF2997" s="186" t="str">
        <f>IF(AND(COUNTIFS($J$18:J2997,J2997)=1,AE2997=1),1,"")</f>
        <v/>
      </c>
      <c r="AG2997" s="186" t="str">
        <f>IF(C2997="","",IF(AND(COUNTIFS($J$18:J2997,J2997)=1,C2997&lt;&gt;""),1,""))</f>
        <v/>
      </c>
      <c r="AH2997" s="186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214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35</v>
      </c>
      <c r="B2998" s="179">
        <v>2020</v>
      </c>
      <c r="C2998" s="179">
        <v>7</v>
      </c>
      <c r="D2998" s="39" t="str">
        <f t="shared" si="739"/>
        <v>Q2</v>
      </c>
      <c r="E2998" s="13" t="s">
        <v>35</v>
      </c>
      <c r="F2998" s="179">
        <v>2020</v>
      </c>
      <c r="G2998" s="179">
        <v>8</v>
      </c>
      <c r="H2998" s="191"/>
      <c r="I2998" s="39" t="str">
        <f t="shared" si="740"/>
        <v>Q2</v>
      </c>
      <c r="J2998" s="191" t="s">
        <v>2811</v>
      </c>
      <c r="K2998" s="191" t="s">
        <v>53</v>
      </c>
      <c r="L2998" s="17" t="s">
        <v>2803</v>
      </c>
      <c r="M2998" s="13" t="s">
        <v>352</v>
      </c>
      <c r="N2998" s="13">
        <v>1</v>
      </c>
      <c r="O2998" s="13"/>
      <c r="P2998" s="39" t="str">
        <f t="shared" si="741"/>
        <v>MAIN UNIT</v>
      </c>
      <c r="Q2998" s="13" t="s">
        <v>47</v>
      </c>
      <c r="R2998" s="13" t="s">
        <v>1968</v>
      </c>
      <c r="S2998" s="13" t="s">
        <v>37</v>
      </c>
      <c r="T2998" s="13" t="s">
        <v>56</v>
      </c>
      <c r="U2998" s="13" t="s">
        <v>57</v>
      </c>
      <c r="V2998" s="13" t="s">
        <v>1108</v>
      </c>
      <c r="W2998" s="13" t="s">
        <v>650</v>
      </c>
      <c r="X2998" s="192">
        <v>270750</v>
      </c>
      <c r="Y2998" s="196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85">
        <f t="shared" si="743"/>
        <v>37304.677765486726</v>
      </c>
      <c r="AD2998" s="141">
        <v>0.1409</v>
      </c>
      <c r="AE2998" s="186">
        <f t="shared" si="744"/>
        <v>0</v>
      </c>
      <c r="AF2998" s="186" t="str">
        <f>IF(AND(COUNTIFS($J$18:J2998,J2998)=1,AE2998=1),1,"")</f>
        <v/>
      </c>
      <c r="AG2998" s="186">
        <f>IF(C2998="","",IF(AND(COUNTIFS($J$18:J2998,J2998)=1,C2998&lt;&gt;""),1,""))</f>
        <v>1</v>
      </c>
      <c r="AH2998" s="186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214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35</v>
      </c>
      <c r="B2999" s="179">
        <v>2020</v>
      </c>
      <c r="C2999" s="179">
        <v>7</v>
      </c>
      <c r="D2999" s="39" t="str">
        <f t="shared" si="739"/>
        <v>Q2</v>
      </c>
      <c r="E2999" s="13" t="s">
        <v>35</v>
      </c>
      <c r="F2999" s="179">
        <v>2020</v>
      </c>
      <c r="G2999" s="179">
        <v>8</v>
      </c>
      <c r="H2999" s="191"/>
      <c r="I2999" s="39" t="str">
        <f t="shared" si="740"/>
        <v>Q2</v>
      </c>
      <c r="J2999" s="191" t="s">
        <v>2812</v>
      </c>
      <c r="K2999" s="191" t="s">
        <v>2813</v>
      </c>
      <c r="L2999" s="17" t="s">
        <v>2803</v>
      </c>
      <c r="M2999" s="13" t="s">
        <v>352</v>
      </c>
      <c r="N2999" s="13">
        <v>1</v>
      </c>
      <c r="O2999" s="13"/>
      <c r="P2999" s="39" t="str">
        <f t="shared" si="741"/>
        <v>MAIN UNIT</v>
      </c>
      <c r="Q2999" s="13" t="s">
        <v>47</v>
      </c>
      <c r="R2999" s="13" t="s">
        <v>1968</v>
      </c>
      <c r="S2999" s="13" t="s">
        <v>36</v>
      </c>
      <c r="T2999" s="13" t="s">
        <v>64</v>
      </c>
      <c r="U2999" s="13" t="s">
        <v>65</v>
      </c>
      <c r="V2999" s="13" t="s">
        <v>2771</v>
      </c>
      <c r="W2999" s="13" t="s">
        <v>827</v>
      </c>
      <c r="X2999" s="192">
        <v>59000</v>
      </c>
      <c r="Y2999" s="196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85">
        <f t="shared" si="743"/>
        <v>83802.42</v>
      </c>
      <c r="AD2999" s="141">
        <v>0.18210000000000001</v>
      </c>
      <c r="AE2999" s="186">
        <f t="shared" si="744"/>
        <v>0</v>
      </c>
      <c r="AF2999" s="186" t="str">
        <f>IF(AND(COUNTIFS($J$18:J2999,J2999)=1,AE2999=1),1,"")</f>
        <v/>
      </c>
      <c r="AG2999" s="186">
        <f>IF(C2999="","",IF(AND(COUNTIFS($J$18:J2999,J2999)=1,C2999&lt;&gt;""),1,""))</f>
        <v>1</v>
      </c>
      <c r="AH2999" s="186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214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35</v>
      </c>
      <c r="B3000" s="179">
        <v>2020</v>
      </c>
      <c r="C3000" s="179">
        <v>7</v>
      </c>
      <c r="D3000" s="39" t="str">
        <f t="shared" si="739"/>
        <v>Q2</v>
      </c>
      <c r="E3000" s="13" t="s">
        <v>35</v>
      </c>
      <c r="F3000" s="179">
        <v>2020</v>
      </c>
      <c r="G3000" s="179">
        <v>8</v>
      </c>
      <c r="H3000" s="191"/>
      <c r="I3000" s="39" t="str">
        <f t="shared" si="740"/>
        <v>Q2</v>
      </c>
      <c r="J3000" s="191" t="s">
        <v>2814</v>
      </c>
      <c r="K3000" s="191" t="s">
        <v>1972</v>
      </c>
      <c r="L3000" s="17" t="s">
        <v>1973</v>
      </c>
      <c r="M3000" s="13" t="s">
        <v>1967</v>
      </c>
      <c r="N3000" s="13">
        <v>1</v>
      </c>
      <c r="O3000" s="13"/>
      <c r="P3000" s="39" t="str">
        <f t="shared" si="741"/>
        <v>MAIN UNIT</v>
      </c>
      <c r="Q3000" s="13" t="s">
        <v>55</v>
      </c>
      <c r="R3000" s="13" t="s">
        <v>1968</v>
      </c>
      <c r="S3000" s="13" t="s">
        <v>36</v>
      </c>
      <c r="T3000" s="13" t="s">
        <v>64</v>
      </c>
      <c r="U3000" s="13" t="s">
        <v>65</v>
      </c>
      <c r="V3000" s="13" t="s">
        <v>2771</v>
      </c>
      <c r="W3000" s="13" t="s">
        <v>827</v>
      </c>
      <c r="X3000" s="192">
        <v>2975</v>
      </c>
      <c r="Y3000" s="196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85">
        <f t="shared" si="743"/>
        <v>2443.4865</v>
      </c>
      <c r="AD3000" s="141">
        <v>0.1053</v>
      </c>
      <c r="AE3000" s="186">
        <f t="shared" si="744"/>
        <v>1</v>
      </c>
      <c r="AF3000" s="186">
        <f>IF(AND(COUNTIFS($J$18:J3000,J3000)=1,AE3000=1),1,"")</f>
        <v>1</v>
      </c>
      <c r="AG3000" s="186">
        <f>IF(C3000="","",IF(AND(COUNTIFS($J$18:J3000,J3000)=1,C3000&lt;&gt;""),1,""))</f>
        <v>1</v>
      </c>
      <c r="AH3000" s="186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214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35</v>
      </c>
      <c r="B3001" s="179">
        <v>2020</v>
      </c>
      <c r="C3001" s="179">
        <v>8</v>
      </c>
      <c r="D3001" s="39" t="str">
        <f t="shared" si="739"/>
        <v>Q2</v>
      </c>
      <c r="E3001" s="13" t="s">
        <v>35</v>
      </c>
      <c r="F3001" s="179">
        <v>2020</v>
      </c>
      <c r="G3001" s="179">
        <v>9</v>
      </c>
      <c r="H3001" s="191"/>
      <c r="I3001" s="39" t="str">
        <f t="shared" si="740"/>
        <v>Q2</v>
      </c>
      <c r="J3001" s="191" t="s">
        <v>2815</v>
      </c>
      <c r="K3001" s="191" t="s">
        <v>2816</v>
      </c>
      <c r="L3001" s="17" t="s">
        <v>1973</v>
      </c>
      <c r="M3001" s="13" t="s">
        <v>1967</v>
      </c>
      <c r="N3001" s="13">
        <v>1</v>
      </c>
      <c r="O3001" s="13"/>
      <c r="P3001" s="39" t="str">
        <f t="shared" si="741"/>
        <v>MAIN UNIT</v>
      </c>
      <c r="Q3001" s="13" t="s">
        <v>55</v>
      </c>
      <c r="R3001" s="13" t="s">
        <v>1968</v>
      </c>
      <c r="S3001" s="13" t="s">
        <v>38</v>
      </c>
      <c r="T3001" s="13" t="s">
        <v>324</v>
      </c>
      <c r="U3001" s="13" t="s">
        <v>136</v>
      </c>
      <c r="V3001" s="13" t="s">
        <v>2745</v>
      </c>
      <c r="W3001" s="13" t="s">
        <v>50</v>
      </c>
      <c r="X3001" s="192">
        <v>34000</v>
      </c>
      <c r="Y3001" s="196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85">
        <f t="shared" si="743"/>
        <v>12284.2</v>
      </c>
      <c r="AD3001" s="141">
        <v>0.36130000000000001</v>
      </c>
      <c r="AE3001" s="186">
        <f t="shared" si="744"/>
        <v>1</v>
      </c>
      <c r="AF3001" s="186">
        <f>IF(AND(COUNTIFS($J$18:J3001,J3001)=1,AE3001=1),1,"")</f>
        <v>1</v>
      </c>
      <c r="AG3001" s="186">
        <f>IF(C3001="","",IF(AND(COUNTIFS($J$18:J3001,J3001)=1,C3001&lt;&gt;""),1,""))</f>
        <v>1</v>
      </c>
      <c r="AH3001" s="186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214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35</v>
      </c>
      <c r="B3002" s="179">
        <v>2020</v>
      </c>
      <c r="C3002" s="179">
        <v>5</v>
      </c>
      <c r="D3002" s="39" t="str">
        <f t="shared" si="739"/>
        <v>Q1</v>
      </c>
      <c r="E3002" s="13" t="s">
        <v>35</v>
      </c>
      <c r="F3002" s="179">
        <v>2020</v>
      </c>
      <c r="G3002" s="179">
        <v>7</v>
      </c>
      <c r="H3002" s="191"/>
      <c r="I3002" s="39" t="str">
        <f t="shared" si="740"/>
        <v>Q2</v>
      </c>
      <c r="J3002" s="191" t="s">
        <v>2817</v>
      </c>
      <c r="K3002" s="191" t="s">
        <v>2818</v>
      </c>
      <c r="L3002" s="17" t="s">
        <v>2705</v>
      </c>
      <c r="M3002" s="13" t="s">
        <v>2522</v>
      </c>
      <c r="N3002" s="13">
        <v>1</v>
      </c>
      <c r="O3002" s="13"/>
      <c r="P3002" s="39" t="str">
        <f t="shared" si="741"/>
        <v>MAIN UNIT</v>
      </c>
      <c r="Q3002" s="13" t="s">
        <v>936</v>
      </c>
      <c r="R3002" s="13" t="s">
        <v>1968</v>
      </c>
      <c r="S3002" s="13" t="s">
        <v>38</v>
      </c>
      <c r="T3002" s="13" t="s">
        <v>324</v>
      </c>
      <c r="U3002" s="13" t="s">
        <v>136</v>
      </c>
      <c r="V3002" s="13" t="s">
        <v>2745</v>
      </c>
      <c r="W3002" s="13" t="s">
        <v>50</v>
      </c>
      <c r="X3002" s="192">
        <v>310000</v>
      </c>
      <c r="Y3002" s="196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85">
        <f t="shared" si="743"/>
        <v>70022.827433628336</v>
      </c>
      <c r="AD3002" s="141">
        <v>0.2331</v>
      </c>
      <c r="AE3002" s="186">
        <f t="shared" si="744"/>
        <v>1</v>
      </c>
      <c r="AF3002" s="186">
        <f>IF(AND(COUNTIFS($J$18:J3002,J3002)=1,AE3002=1),1,"")</f>
        <v>1</v>
      </c>
      <c r="AG3002" s="186">
        <f>IF(C3002="","",IF(AND(COUNTIFS($J$18:J3002,J3002)=1,C3002&lt;&gt;""),1,""))</f>
        <v>1</v>
      </c>
      <c r="AH3002" s="186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214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35</v>
      </c>
      <c r="B3003" s="179">
        <v>2020</v>
      </c>
      <c r="C3003" s="179">
        <v>6</v>
      </c>
      <c r="D3003" s="39" t="str">
        <f t="shared" si="739"/>
        <v>Q1</v>
      </c>
      <c r="E3003" s="13" t="s">
        <v>35</v>
      </c>
      <c r="F3003" s="179">
        <v>2020</v>
      </c>
      <c r="G3003" s="179">
        <v>7</v>
      </c>
      <c r="H3003" s="191"/>
      <c r="I3003" s="39" t="str">
        <f t="shared" si="740"/>
        <v>Q2</v>
      </c>
      <c r="J3003" s="191" t="s">
        <v>1006</v>
      </c>
      <c r="K3003" s="191" t="s">
        <v>1007</v>
      </c>
      <c r="L3003" s="17" t="s">
        <v>2819</v>
      </c>
      <c r="M3003" s="13" t="s">
        <v>2749</v>
      </c>
      <c r="N3003" s="13">
        <v>1</v>
      </c>
      <c r="O3003" s="13"/>
      <c r="P3003" s="39" t="str">
        <f t="shared" si="741"/>
        <v>MAIN UNIT</v>
      </c>
      <c r="Q3003" s="13" t="s">
        <v>586</v>
      </c>
      <c r="R3003" s="13" t="s">
        <v>1968</v>
      </c>
      <c r="S3003" s="13" t="s">
        <v>39</v>
      </c>
      <c r="T3003" s="13" t="s">
        <v>129</v>
      </c>
      <c r="U3003" s="13" t="s">
        <v>991</v>
      </c>
      <c r="V3003" s="13" t="s">
        <v>131</v>
      </c>
      <c r="W3003" s="13" t="s">
        <v>50</v>
      </c>
      <c r="X3003" s="192">
        <v>340000</v>
      </c>
      <c r="Y3003" s="196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85">
        <f t="shared" si="743"/>
        <v>52846.83185840708</v>
      </c>
      <c r="AD3003" s="141">
        <v>0.16039999999999999</v>
      </c>
      <c r="AE3003" s="186">
        <f t="shared" si="744"/>
        <v>0</v>
      </c>
      <c r="AF3003" s="186" t="str">
        <f>IF(AND(COUNTIFS($J$18:J3003,J3003)=1,AE3003=1),1,"")</f>
        <v/>
      </c>
      <c r="AG3003" s="186" t="str">
        <f>IF(C3003="","",IF(AND(COUNTIFS($J$18:J3003,J3003)=1,C3003&lt;&gt;""),1,""))</f>
        <v/>
      </c>
      <c r="AH3003" s="186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214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35</v>
      </c>
      <c r="B3004" s="179">
        <v>2020</v>
      </c>
      <c r="C3004" s="179">
        <v>6</v>
      </c>
      <c r="D3004" s="39" t="str">
        <f t="shared" si="739"/>
        <v>Q1</v>
      </c>
      <c r="E3004" s="13" t="s">
        <v>35</v>
      </c>
      <c r="F3004" s="179">
        <v>2020</v>
      </c>
      <c r="G3004" s="179">
        <v>7</v>
      </c>
      <c r="H3004" s="191"/>
      <c r="I3004" s="39" t="str">
        <f t="shared" si="740"/>
        <v>Q2</v>
      </c>
      <c r="J3004" s="191" t="s">
        <v>1006</v>
      </c>
      <c r="K3004" s="191" t="s">
        <v>1007</v>
      </c>
      <c r="L3004" s="17" t="s">
        <v>2695</v>
      </c>
      <c r="M3004" s="13" t="s">
        <v>2522</v>
      </c>
      <c r="N3004" s="13">
        <v>1</v>
      </c>
      <c r="O3004" s="13"/>
      <c r="P3004" s="39" t="str">
        <f t="shared" si="741"/>
        <v>MAIN UNIT</v>
      </c>
      <c r="Q3004" s="13" t="s">
        <v>586</v>
      </c>
      <c r="R3004" s="13" t="s">
        <v>1968</v>
      </c>
      <c r="S3004" s="13" t="s">
        <v>39</v>
      </c>
      <c r="T3004" s="13" t="s">
        <v>129</v>
      </c>
      <c r="U3004" s="13" t="s">
        <v>991</v>
      </c>
      <c r="V3004" s="13" t="s">
        <v>131</v>
      </c>
      <c r="W3004" s="13" t="s">
        <v>50</v>
      </c>
      <c r="X3004" s="192">
        <v>325000</v>
      </c>
      <c r="Y3004" s="196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85">
        <f t="shared" si="743"/>
        <v>32942.057522123891</v>
      </c>
      <c r="AD3004" s="141">
        <v>0.1046</v>
      </c>
      <c r="AE3004" s="186">
        <f t="shared" si="744"/>
        <v>0</v>
      </c>
      <c r="AF3004" s="186" t="str">
        <f>IF(AND(COUNTIFS($J$18:J3004,J3004)=1,AE3004=1),1,"")</f>
        <v/>
      </c>
      <c r="AG3004" s="186" t="str">
        <f>IF(C3004="","",IF(AND(COUNTIFS($J$18:J3004,J3004)=1,C3004&lt;&gt;""),1,""))</f>
        <v/>
      </c>
      <c r="AH3004" s="186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214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35</v>
      </c>
      <c r="B3005" s="179">
        <v>2020</v>
      </c>
      <c r="C3005" s="179">
        <v>5</v>
      </c>
      <c r="D3005" s="39" t="str">
        <f t="shared" si="739"/>
        <v>Q1</v>
      </c>
      <c r="E3005" s="13" t="s">
        <v>35</v>
      </c>
      <c r="F3005" s="179">
        <v>2020</v>
      </c>
      <c r="G3005" s="179">
        <v>7</v>
      </c>
      <c r="H3005" s="191"/>
      <c r="I3005" s="39" t="str">
        <f t="shared" si="740"/>
        <v>Q2</v>
      </c>
      <c r="J3005" s="191" t="s">
        <v>1107</v>
      </c>
      <c r="K3005" s="191" t="s">
        <v>53</v>
      </c>
      <c r="L3005" s="17" t="s">
        <v>2697</v>
      </c>
      <c r="M3005" s="13" t="s">
        <v>46</v>
      </c>
      <c r="N3005" s="13">
        <v>1</v>
      </c>
      <c r="O3005" s="13"/>
      <c r="P3005" s="39" t="str">
        <f t="shared" si="741"/>
        <v>MAIN UNIT</v>
      </c>
      <c r="Q3005" s="13" t="s">
        <v>47</v>
      </c>
      <c r="R3005" s="13" t="s">
        <v>1968</v>
      </c>
      <c r="S3005" s="13" t="s">
        <v>37</v>
      </c>
      <c r="T3005" s="13" t="s">
        <v>56</v>
      </c>
      <c r="U3005" s="13" t="s">
        <v>57</v>
      </c>
      <c r="V3005" s="13" t="s">
        <v>1108</v>
      </c>
      <c r="W3005" s="13" t="s">
        <v>650</v>
      </c>
      <c r="X3005" s="192">
        <v>427500</v>
      </c>
      <c r="Y3005" s="196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85">
        <f t="shared" si="743"/>
        <v>66364.267699115051</v>
      </c>
      <c r="AD3005" s="141">
        <v>0.16020000000000001</v>
      </c>
      <c r="AE3005" s="186">
        <f t="shared" si="744"/>
        <v>0</v>
      </c>
      <c r="AF3005" s="186" t="str">
        <f>IF(AND(COUNTIFS($J$18:J3005,J3005)=1,AE3005=1),1,"")</f>
        <v/>
      </c>
      <c r="AG3005" s="186" t="str">
        <f>IF(C3005="","",IF(AND(COUNTIFS($J$18:J3005,J3005)=1,C3005&lt;&gt;""),1,""))</f>
        <v/>
      </c>
      <c r="AH3005" s="186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214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35</v>
      </c>
      <c r="B3006" s="179">
        <v>2020</v>
      </c>
      <c r="C3006" s="179">
        <v>5</v>
      </c>
      <c r="D3006" s="39" t="str">
        <f t="shared" si="739"/>
        <v>Q1</v>
      </c>
      <c r="E3006" s="13" t="s">
        <v>35</v>
      </c>
      <c r="F3006" s="179">
        <v>2020</v>
      </c>
      <c r="G3006" s="179">
        <v>7</v>
      </c>
      <c r="H3006" s="191"/>
      <c r="I3006" s="39" t="str">
        <f t="shared" si="740"/>
        <v>Q2</v>
      </c>
      <c r="J3006" s="191" t="s">
        <v>1107</v>
      </c>
      <c r="K3006" s="191" t="s">
        <v>53</v>
      </c>
      <c r="L3006" s="17" t="s">
        <v>2540</v>
      </c>
      <c r="M3006" s="13" t="s">
        <v>46</v>
      </c>
      <c r="N3006" s="13">
        <v>1</v>
      </c>
      <c r="O3006" s="13"/>
      <c r="P3006" s="39" t="str">
        <f t="shared" si="741"/>
        <v>MAIN UNIT</v>
      </c>
      <c r="Q3006" s="13" t="s">
        <v>47</v>
      </c>
      <c r="R3006" s="13" t="s">
        <v>1968</v>
      </c>
      <c r="S3006" s="13" t="s">
        <v>37</v>
      </c>
      <c r="T3006" s="13" t="s">
        <v>56</v>
      </c>
      <c r="U3006" s="13" t="s">
        <v>57</v>
      </c>
      <c r="V3006" s="13" t="s">
        <v>1108</v>
      </c>
      <c r="W3006" s="13" t="s">
        <v>650</v>
      </c>
      <c r="X3006" s="192">
        <v>508250</v>
      </c>
      <c r="Y3006" s="196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85">
        <f t="shared" si="743"/>
        <v>78899.74048672567</v>
      </c>
      <c r="AD3006" s="141">
        <v>0.16020000000000001</v>
      </c>
      <c r="AE3006" s="186">
        <f t="shared" si="744"/>
        <v>0</v>
      </c>
      <c r="AF3006" s="186" t="str">
        <f>IF(AND(COUNTIFS($J$18:J3006,J3006)=1,AE3006=1),1,"")</f>
        <v/>
      </c>
      <c r="AG3006" s="186" t="str">
        <f>IF(C3006="","",IF(AND(COUNTIFS($J$18:J3006,J3006)=1,C3006&lt;&gt;""),1,""))</f>
        <v/>
      </c>
      <c r="AH3006" s="186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214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35</v>
      </c>
      <c r="B3007" s="179">
        <v>2020</v>
      </c>
      <c r="C3007" s="179">
        <v>5</v>
      </c>
      <c r="D3007" s="39" t="str">
        <f t="shared" si="739"/>
        <v>Q1</v>
      </c>
      <c r="E3007" s="13" t="s">
        <v>35</v>
      </c>
      <c r="F3007" s="179">
        <v>2020</v>
      </c>
      <c r="G3007" s="179">
        <v>7</v>
      </c>
      <c r="H3007" s="191"/>
      <c r="I3007" s="39" t="str">
        <f t="shared" si="740"/>
        <v>Q2</v>
      </c>
      <c r="J3007" s="191" t="s">
        <v>1107</v>
      </c>
      <c r="K3007" s="191" t="s">
        <v>53</v>
      </c>
      <c r="L3007" s="17" t="s">
        <v>2820</v>
      </c>
      <c r="M3007" s="13" t="s">
        <v>2749</v>
      </c>
      <c r="N3007" s="13">
        <v>1</v>
      </c>
      <c r="O3007" s="13"/>
      <c r="P3007" s="39" t="str">
        <f t="shared" si="741"/>
        <v>MAIN UNIT</v>
      </c>
      <c r="Q3007" s="13" t="s">
        <v>47</v>
      </c>
      <c r="R3007" s="13" t="s">
        <v>1968</v>
      </c>
      <c r="S3007" s="13" t="s">
        <v>37</v>
      </c>
      <c r="T3007" s="13" t="s">
        <v>56</v>
      </c>
      <c r="U3007" s="13" t="s">
        <v>57</v>
      </c>
      <c r="V3007" s="13" t="s">
        <v>1108</v>
      </c>
      <c r="W3007" s="13" t="s">
        <v>650</v>
      </c>
      <c r="X3007" s="192">
        <v>426550</v>
      </c>
      <c r="Y3007" s="196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85">
        <f t="shared" si="743"/>
        <v>66588.795995575216</v>
      </c>
      <c r="AD3007" s="141">
        <v>0.16109999999999999</v>
      </c>
      <c r="AE3007" s="186">
        <f t="shared" si="744"/>
        <v>0</v>
      </c>
      <c r="AF3007" s="186" t="str">
        <f>IF(AND(COUNTIFS($J$18:J3007,J3007)=1,AE3007=1),1,"")</f>
        <v/>
      </c>
      <c r="AG3007" s="186" t="str">
        <f>IF(C3007="","",IF(AND(COUNTIFS($J$18:J3007,J3007)=1,C3007&lt;&gt;""),1,""))</f>
        <v/>
      </c>
      <c r="AH3007" s="186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214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35</v>
      </c>
      <c r="B3008" s="179">
        <v>2020</v>
      </c>
      <c r="C3008" s="179">
        <v>5</v>
      </c>
      <c r="D3008" s="39" t="str">
        <f t="shared" si="739"/>
        <v>Q1</v>
      </c>
      <c r="E3008" s="13" t="s">
        <v>35</v>
      </c>
      <c r="F3008" s="179">
        <v>2020</v>
      </c>
      <c r="G3008" s="179">
        <v>7</v>
      </c>
      <c r="H3008" s="191"/>
      <c r="I3008" s="39" t="str">
        <f t="shared" si="740"/>
        <v>Q2</v>
      </c>
      <c r="J3008" s="191" t="s">
        <v>1107</v>
      </c>
      <c r="K3008" s="191" t="s">
        <v>53</v>
      </c>
      <c r="L3008" s="17" t="s">
        <v>2803</v>
      </c>
      <c r="M3008" s="13" t="s">
        <v>352</v>
      </c>
      <c r="N3008" s="13">
        <v>1</v>
      </c>
      <c r="O3008" s="13"/>
      <c r="P3008" s="39" t="str">
        <f t="shared" si="741"/>
        <v>MAIN UNIT</v>
      </c>
      <c r="Q3008" s="13" t="s">
        <v>47</v>
      </c>
      <c r="R3008" s="13" t="s">
        <v>1968</v>
      </c>
      <c r="S3008" s="13" t="s">
        <v>37</v>
      </c>
      <c r="T3008" s="13" t="s">
        <v>56</v>
      </c>
      <c r="U3008" s="13" t="s">
        <v>57</v>
      </c>
      <c r="V3008" s="13" t="s">
        <v>1108</v>
      </c>
      <c r="W3008" s="13" t="s">
        <v>650</v>
      </c>
      <c r="X3008" s="192">
        <v>154280</v>
      </c>
      <c r="Y3008" s="196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85">
        <f t="shared" si="743"/>
        <v>23950.126831858412</v>
      </c>
      <c r="AD3008" s="141">
        <v>0.16020000000000001</v>
      </c>
      <c r="AE3008" s="186">
        <f t="shared" si="744"/>
        <v>0</v>
      </c>
      <c r="AF3008" s="186" t="str">
        <f>IF(AND(COUNTIFS($J$18:J3008,J3008)=1,AE3008=1),1,"")</f>
        <v/>
      </c>
      <c r="AG3008" s="186" t="str">
        <f>IF(C3008="","",IF(AND(COUNTIFS($J$18:J3008,J3008)=1,C3008&lt;&gt;""),1,""))</f>
        <v/>
      </c>
      <c r="AH3008" s="186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214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34</v>
      </c>
      <c r="B3009" s="179">
        <v>2020</v>
      </c>
      <c r="C3009" s="179">
        <v>2</v>
      </c>
      <c r="D3009" s="39" t="str">
        <f t="shared" si="739"/>
        <v>Q4</v>
      </c>
      <c r="E3009" s="13" t="s">
        <v>35</v>
      </c>
      <c r="F3009" s="179">
        <v>2020</v>
      </c>
      <c r="G3009" s="179">
        <v>6</v>
      </c>
      <c r="H3009" s="191"/>
      <c r="I3009" s="39" t="str">
        <f t="shared" si="740"/>
        <v>Q1</v>
      </c>
      <c r="J3009" s="191" t="s">
        <v>1117</v>
      </c>
      <c r="K3009" s="191" t="s">
        <v>1118</v>
      </c>
      <c r="L3009" s="17" t="s">
        <v>2803</v>
      </c>
      <c r="M3009" s="13" t="s">
        <v>352</v>
      </c>
      <c r="N3009" s="13">
        <v>1</v>
      </c>
      <c r="O3009" s="13"/>
      <c r="P3009" s="39" t="str">
        <f t="shared" si="741"/>
        <v>MAIN UNIT</v>
      </c>
      <c r="Q3009" s="13" t="s">
        <v>936</v>
      </c>
      <c r="R3009" s="13" t="s">
        <v>1968</v>
      </c>
      <c r="S3009" s="13" t="s">
        <v>37</v>
      </c>
      <c r="T3009" s="13" t="s">
        <v>74</v>
      </c>
      <c r="U3009" s="13" t="s">
        <v>57</v>
      </c>
      <c r="V3009" s="13" t="s">
        <v>80</v>
      </c>
      <c r="W3009" s="13" t="s">
        <v>50</v>
      </c>
      <c r="X3009" s="192">
        <v>697470</v>
      </c>
      <c r="Y3009" s="196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85">
        <f t="shared" si="743"/>
        <v>83012.200446902658</v>
      </c>
      <c r="AD3009" s="141">
        <v>0.1235</v>
      </c>
      <c r="AE3009" s="186">
        <f t="shared" si="744"/>
        <v>1</v>
      </c>
      <c r="AF3009" s="186" t="str">
        <f>IF(AND(COUNTIFS($J$18:J3009,J3009)=1,AE3009=1),1,"")</f>
        <v/>
      </c>
      <c r="AG3009" s="186" t="str">
        <f>IF(C3009="","",IF(AND(COUNTIFS($J$18:J3009,J3009)=1,C3009&lt;&gt;""),1,""))</f>
        <v/>
      </c>
      <c r="AH3009" s="186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214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34</v>
      </c>
      <c r="B3010" s="179">
        <v>2020</v>
      </c>
      <c r="C3010" s="179">
        <v>2</v>
      </c>
      <c r="D3010" s="39" t="str">
        <f t="shared" si="739"/>
        <v>Q4</v>
      </c>
      <c r="E3010" s="13" t="s">
        <v>35</v>
      </c>
      <c r="F3010" s="179">
        <v>2020</v>
      </c>
      <c r="G3010" s="179">
        <v>6</v>
      </c>
      <c r="H3010" s="191"/>
      <c r="I3010" s="39" t="str">
        <f t="shared" si="740"/>
        <v>Q1</v>
      </c>
      <c r="J3010" s="191" t="s">
        <v>1117</v>
      </c>
      <c r="K3010" s="191" t="s">
        <v>1118</v>
      </c>
      <c r="L3010" s="17" t="s">
        <v>2705</v>
      </c>
      <c r="M3010" s="13" t="s">
        <v>2522</v>
      </c>
      <c r="N3010" s="13">
        <v>1</v>
      </c>
      <c r="O3010" s="13"/>
      <c r="P3010" s="39" t="str">
        <f t="shared" si="741"/>
        <v>MAIN UNIT</v>
      </c>
      <c r="Q3010" s="13" t="s">
        <v>936</v>
      </c>
      <c r="R3010" s="13" t="s">
        <v>1968</v>
      </c>
      <c r="S3010" s="13" t="s">
        <v>37</v>
      </c>
      <c r="T3010" s="13" t="s">
        <v>74</v>
      </c>
      <c r="U3010" s="13" t="s">
        <v>57</v>
      </c>
      <c r="V3010" s="13" t="s">
        <v>80</v>
      </c>
      <c r="W3010" s="13" t="s">
        <v>50</v>
      </c>
      <c r="X3010" s="192">
        <v>275000</v>
      </c>
      <c r="Y3010" s="196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85">
        <f t="shared" si="743"/>
        <v>32730.232300884956</v>
      </c>
      <c r="AD3010" s="141">
        <v>0.1235</v>
      </c>
      <c r="AE3010" s="186">
        <f t="shared" si="744"/>
        <v>1</v>
      </c>
      <c r="AF3010" s="186" t="str">
        <f>IF(AND(COUNTIFS($J$18:J3010,J3010)=1,AE3010=1),1,"")</f>
        <v/>
      </c>
      <c r="AG3010" s="186" t="str">
        <f>IF(C3010="","",IF(AND(COUNTIFS($J$18:J3010,J3010)=1,C3010&lt;&gt;""),1,""))</f>
        <v/>
      </c>
      <c r="AH3010" s="186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214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34</v>
      </c>
      <c r="B3011" s="179">
        <v>2020</v>
      </c>
      <c r="C3011" s="179">
        <v>2</v>
      </c>
      <c r="D3011" s="39" t="str">
        <f t="shared" si="739"/>
        <v>Q4</v>
      </c>
      <c r="E3011" s="13" t="s">
        <v>35</v>
      </c>
      <c r="F3011" s="179">
        <v>2020</v>
      </c>
      <c r="G3011" s="179">
        <v>6</v>
      </c>
      <c r="H3011" s="191"/>
      <c r="I3011" s="39" t="str">
        <f t="shared" si="740"/>
        <v>Q1</v>
      </c>
      <c r="J3011" s="191" t="s">
        <v>1117</v>
      </c>
      <c r="K3011" s="191" t="s">
        <v>1118</v>
      </c>
      <c r="L3011" s="17" t="s">
        <v>2821</v>
      </c>
      <c r="M3011" s="13" t="s">
        <v>1967</v>
      </c>
      <c r="N3011" s="13">
        <v>1</v>
      </c>
      <c r="O3011" s="13"/>
      <c r="P3011" s="39" t="str">
        <f t="shared" si="741"/>
        <v>MAIN UNIT</v>
      </c>
      <c r="Q3011" s="13" t="s">
        <v>936</v>
      </c>
      <c r="R3011" s="13" t="s">
        <v>1968</v>
      </c>
      <c r="S3011" s="13" t="s">
        <v>37</v>
      </c>
      <c r="T3011" s="13" t="s">
        <v>74</v>
      </c>
      <c r="U3011" s="13" t="s">
        <v>57</v>
      </c>
      <c r="V3011" s="13" t="s">
        <v>80</v>
      </c>
      <c r="W3011" s="13" t="s">
        <v>50</v>
      </c>
      <c r="X3011" s="192">
        <v>30000</v>
      </c>
      <c r="Y3011" s="196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85">
        <f t="shared" si="743"/>
        <v>3570.570796460177</v>
      </c>
      <c r="AD3011" s="141">
        <v>0.1235</v>
      </c>
      <c r="AE3011" s="186">
        <f t="shared" si="744"/>
        <v>1</v>
      </c>
      <c r="AF3011" s="186" t="str">
        <f>IF(AND(COUNTIFS($J$18:J3011,J3011)=1,AE3011=1),1,"")</f>
        <v/>
      </c>
      <c r="AG3011" s="186" t="str">
        <f>IF(C3011="","",IF(AND(COUNTIFS($J$18:J3011,J3011)=1,C3011&lt;&gt;""),1,""))</f>
        <v/>
      </c>
      <c r="AH3011" s="186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214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35</v>
      </c>
      <c r="B3012" s="179">
        <v>2020</v>
      </c>
      <c r="C3012" s="179">
        <v>4</v>
      </c>
      <c r="D3012" s="39" t="str">
        <f t="shared" si="739"/>
        <v>Q1</v>
      </c>
      <c r="E3012" s="13" t="s">
        <v>35</v>
      </c>
      <c r="F3012" s="179">
        <v>2020</v>
      </c>
      <c r="G3012" s="179">
        <v>6</v>
      </c>
      <c r="H3012" s="191"/>
      <c r="I3012" s="39" t="str">
        <f t="shared" si="740"/>
        <v>Q1</v>
      </c>
      <c r="J3012" s="191" t="s">
        <v>2822</v>
      </c>
      <c r="K3012" s="191" t="s">
        <v>1128</v>
      </c>
      <c r="L3012" s="17" t="s">
        <v>2697</v>
      </c>
      <c r="M3012" s="13" t="s">
        <v>46</v>
      </c>
      <c r="N3012" s="13">
        <v>1</v>
      </c>
      <c r="O3012" s="13"/>
      <c r="P3012" s="39" t="str">
        <f t="shared" si="741"/>
        <v>MAIN UNIT</v>
      </c>
      <c r="Q3012" s="13" t="s">
        <v>47</v>
      </c>
      <c r="R3012" s="13" t="s">
        <v>1968</v>
      </c>
      <c r="S3012" s="13" t="s">
        <v>36</v>
      </c>
      <c r="T3012" s="13" t="s">
        <v>64</v>
      </c>
      <c r="U3012" s="13" t="s">
        <v>65</v>
      </c>
      <c r="V3012" s="13" t="s">
        <v>2696</v>
      </c>
      <c r="W3012" s="13" t="s">
        <v>50</v>
      </c>
      <c r="X3012" s="192">
        <v>431000</v>
      </c>
      <c r="Y3012" s="196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85">
        <f t="shared" si="743"/>
        <v>80746.3624778761</v>
      </c>
      <c r="AD3012" s="141">
        <v>0.19439999999999999</v>
      </c>
      <c r="AE3012" s="186">
        <f t="shared" si="744"/>
        <v>0</v>
      </c>
      <c r="AF3012" s="186" t="str">
        <f>IF(AND(COUNTIFS($J$18:J3012,J3012)=1,AE3012=1),1,"")</f>
        <v/>
      </c>
      <c r="AG3012" s="186">
        <f>IF(C3012="","",IF(AND(COUNTIFS($J$18:J3012,J3012)=1,C3012&lt;&gt;""),1,""))</f>
        <v>1</v>
      </c>
      <c r="AH3012" s="186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214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35</v>
      </c>
      <c r="B3013" s="179">
        <v>2020</v>
      </c>
      <c r="C3013" s="179">
        <v>4</v>
      </c>
      <c r="D3013" s="39" t="str">
        <f t="shared" si="739"/>
        <v>Q1</v>
      </c>
      <c r="E3013" s="13" t="s">
        <v>35</v>
      </c>
      <c r="F3013" s="179">
        <v>2020</v>
      </c>
      <c r="G3013" s="179">
        <v>6</v>
      </c>
      <c r="H3013" s="191"/>
      <c r="I3013" s="39" t="str">
        <f t="shared" si="740"/>
        <v>Q1</v>
      </c>
      <c r="J3013" s="191" t="s">
        <v>2823</v>
      </c>
      <c r="K3013" s="191" t="s">
        <v>1128</v>
      </c>
      <c r="L3013" s="17" t="s">
        <v>2748</v>
      </c>
      <c r="M3013" s="13" t="s">
        <v>2749</v>
      </c>
      <c r="N3013" s="13">
        <v>1</v>
      </c>
      <c r="O3013" s="13"/>
      <c r="P3013" s="39" t="str">
        <f t="shared" si="741"/>
        <v>MAIN UNIT</v>
      </c>
      <c r="Q3013" s="13" t="s">
        <v>47</v>
      </c>
      <c r="R3013" s="13" t="s">
        <v>1968</v>
      </c>
      <c r="S3013" s="13" t="s">
        <v>36</v>
      </c>
      <c r="T3013" s="13" t="s">
        <v>64</v>
      </c>
      <c r="U3013" s="13" t="s">
        <v>65</v>
      </c>
      <c r="V3013" s="13" t="s">
        <v>2696</v>
      </c>
      <c r="W3013" s="13" t="s">
        <v>50</v>
      </c>
      <c r="X3013" s="192">
        <v>407100</v>
      </c>
      <c r="Y3013" s="196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85">
        <f t="shared" si="743"/>
        <v>103614.11928318585</v>
      </c>
      <c r="AD3013" s="141">
        <v>0.2641</v>
      </c>
      <c r="AE3013" s="186">
        <f t="shared" si="744"/>
        <v>0</v>
      </c>
      <c r="AF3013" s="186" t="str">
        <f>IF(AND(COUNTIFS($J$18:J3013,J3013)=1,AE3013=1),1,"")</f>
        <v/>
      </c>
      <c r="AG3013" s="186">
        <f>IF(C3013="","",IF(AND(COUNTIFS($J$18:J3013,J3013)=1,C3013&lt;&gt;""),1,""))</f>
        <v>1</v>
      </c>
      <c r="AH3013" s="186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214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35</v>
      </c>
      <c r="B3014" s="179">
        <v>2020</v>
      </c>
      <c r="C3014" s="179">
        <v>4</v>
      </c>
      <c r="D3014" s="39" t="str">
        <f t="shared" si="739"/>
        <v>Q1</v>
      </c>
      <c r="E3014" s="13" t="s">
        <v>35</v>
      </c>
      <c r="F3014" s="179">
        <v>2020</v>
      </c>
      <c r="G3014" s="179">
        <v>6</v>
      </c>
      <c r="H3014" s="191"/>
      <c r="I3014" s="39" t="str">
        <f t="shared" si="740"/>
        <v>Q1</v>
      </c>
      <c r="J3014" s="191" t="s">
        <v>1129</v>
      </c>
      <c r="K3014" s="191" t="s">
        <v>1130</v>
      </c>
      <c r="L3014" s="17" t="s">
        <v>2705</v>
      </c>
      <c r="M3014" s="13" t="s">
        <v>2522</v>
      </c>
      <c r="N3014" s="13">
        <v>1</v>
      </c>
      <c r="O3014" s="13"/>
      <c r="P3014" s="39" t="str">
        <f t="shared" si="741"/>
        <v>MAIN UNIT</v>
      </c>
      <c r="Q3014" s="13" t="s">
        <v>55</v>
      </c>
      <c r="R3014" s="13" t="s">
        <v>1968</v>
      </c>
      <c r="S3014" s="13" t="s">
        <v>39</v>
      </c>
      <c r="T3014" s="13" t="s">
        <v>129</v>
      </c>
      <c r="U3014" s="13" t="s">
        <v>991</v>
      </c>
      <c r="V3014" s="13" t="s">
        <v>131</v>
      </c>
      <c r="W3014" s="13" t="s">
        <v>50</v>
      </c>
      <c r="X3014" s="192">
        <v>305000</v>
      </c>
      <c r="Y3014" s="196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85">
        <f t="shared" si="743"/>
        <v>34625.381415929209</v>
      </c>
      <c r="AD3014" s="141">
        <v>0.1178</v>
      </c>
      <c r="AE3014" s="186">
        <f t="shared" si="744"/>
        <v>1</v>
      </c>
      <c r="AF3014" s="186" t="str">
        <f>IF(AND(COUNTIFS($J$18:J3014,J3014)=1,AE3014=1),1,"")</f>
        <v/>
      </c>
      <c r="AG3014" s="186" t="str">
        <f>IF(C3014="","",IF(AND(COUNTIFS($J$18:J3014,J3014)=1,C3014&lt;&gt;""),1,""))</f>
        <v/>
      </c>
      <c r="AH3014" s="186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214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35</v>
      </c>
      <c r="B3015" s="179">
        <v>2020</v>
      </c>
      <c r="C3015" s="179">
        <v>4</v>
      </c>
      <c r="D3015" s="39" t="str">
        <f t="shared" si="739"/>
        <v>Q1</v>
      </c>
      <c r="E3015" s="13" t="s">
        <v>35</v>
      </c>
      <c r="F3015" s="179">
        <v>2020</v>
      </c>
      <c r="G3015" s="179">
        <v>6</v>
      </c>
      <c r="H3015" s="191"/>
      <c r="I3015" s="39" t="str">
        <f t="shared" si="740"/>
        <v>Q1</v>
      </c>
      <c r="J3015" s="191" t="s">
        <v>1129</v>
      </c>
      <c r="K3015" s="191" t="s">
        <v>1130</v>
      </c>
      <c r="L3015" s="17" t="s">
        <v>2821</v>
      </c>
      <c r="M3015" s="13" t="s">
        <v>1967</v>
      </c>
      <c r="N3015" s="13">
        <v>1</v>
      </c>
      <c r="O3015" s="13"/>
      <c r="P3015" s="39" t="str">
        <f t="shared" si="741"/>
        <v>MAIN UNIT</v>
      </c>
      <c r="Q3015" s="13" t="s">
        <v>55</v>
      </c>
      <c r="R3015" s="13" t="s">
        <v>1968</v>
      </c>
      <c r="S3015" s="13" t="s">
        <v>39</v>
      </c>
      <c r="T3015" s="13" t="s">
        <v>129</v>
      </c>
      <c r="U3015" s="13" t="s">
        <v>991</v>
      </c>
      <c r="V3015" s="13" t="s">
        <v>131</v>
      </c>
      <c r="W3015" s="13" t="s">
        <v>50</v>
      </c>
      <c r="X3015" s="192">
        <v>35000</v>
      </c>
      <c r="Y3015" s="196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85">
        <f t="shared" si="743"/>
        <v>3973.4044247787615</v>
      </c>
      <c r="AD3015" s="141">
        <v>0.1178</v>
      </c>
      <c r="AE3015" s="186">
        <f t="shared" si="744"/>
        <v>1</v>
      </c>
      <c r="AF3015" s="186" t="str">
        <f>IF(AND(COUNTIFS($J$18:J3015,J3015)=1,AE3015=1),1,"")</f>
        <v/>
      </c>
      <c r="AG3015" s="186" t="str">
        <f>IF(C3015="","",IF(AND(COUNTIFS($J$18:J3015,J3015)=1,C3015&lt;&gt;""),1,""))</f>
        <v/>
      </c>
      <c r="AH3015" s="186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214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35</v>
      </c>
      <c r="B3016" s="179">
        <v>2020</v>
      </c>
      <c r="C3016" s="179">
        <v>4</v>
      </c>
      <c r="D3016" s="39" t="str">
        <f t="shared" si="739"/>
        <v>Q1</v>
      </c>
      <c r="E3016" s="13" t="s">
        <v>35</v>
      </c>
      <c r="F3016" s="179">
        <v>2020</v>
      </c>
      <c r="G3016" s="179">
        <v>6</v>
      </c>
      <c r="H3016" s="191"/>
      <c r="I3016" s="39" t="str">
        <f t="shared" si="740"/>
        <v>Q1</v>
      </c>
      <c r="J3016" s="191" t="s">
        <v>1129</v>
      </c>
      <c r="K3016" s="191" t="s">
        <v>1130</v>
      </c>
      <c r="L3016" s="17" t="s">
        <v>2803</v>
      </c>
      <c r="M3016" s="13" t="s">
        <v>352</v>
      </c>
      <c r="N3016" s="13">
        <v>1</v>
      </c>
      <c r="O3016" s="13"/>
      <c r="P3016" s="39" t="str">
        <f t="shared" si="741"/>
        <v>MAIN UNIT</v>
      </c>
      <c r="Q3016" s="13" t="s">
        <v>55</v>
      </c>
      <c r="R3016" s="13" t="s">
        <v>1968</v>
      </c>
      <c r="S3016" s="13" t="s">
        <v>39</v>
      </c>
      <c r="T3016" s="13" t="s">
        <v>129</v>
      </c>
      <c r="U3016" s="13" t="s">
        <v>991</v>
      </c>
      <c r="V3016" s="13" t="s">
        <v>131</v>
      </c>
      <c r="W3016" s="13" t="s">
        <v>50</v>
      </c>
      <c r="X3016" s="192">
        <v>396500</v>
      </c>
      <c r="Y3016" s="196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85">
        <f t="shared" si="743"/>
        <v>45012.995840707976</v>
      </c>
      <c r="AD3016" s="141">
        <v>0.1178</v>
      </c>
      <c r="AE3016" s="186">
        <f t="shared" si="744"/>
        <v>1</v>
      </c>
      <c r="AF3016" s="186" t="str">
        <f>IF(AND(COUNTIFS($J$18:J3016,J3016)=1,AE3016=1),1,"")</f>
        <v/>
      </c>
      <c r="AG3016" s="186" t="str">
        <f>IF(C3016="","",IF(AND(COUNTIFS($J$18:J3016,J3016)=1,C3016&lt;&gt;""),1,""))</f>
        <v/>
      </c>
      <c r="AH3016" s="186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214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34</v>
      </c>
      <c r="B3017" s="179">
        <v>2020</v>
      </c>
      <c r="C3017" s="179">
        <v>3</v>
      </c>
      <c r="D3017" s="39" t="str">
        <f t="shared" si="739"/>
        <v>Q4</v>
      </c>
      <c r="E3017" s="13" t="s">
        <v>35</v>
      </c>
      <c r="F3017" s="179">
        <v>2020</v>
      </c>
      <c r="G3017" s="179">
        <v>6</v>
      </c>
      <c r="H3017" s="191"/>
      <c r="I3017" s="39" t="str">
        <f t="shared" si="740"/>
        <v>Q1</v>
      </c>
      <c r="J3017" s="191" t="s">
        <v>2824</v>
      </c>
      <c r="K3017" s="191" t="s">
        <v>2825</v>
      </c>
      <c r="L3017" s="17" t="s">
        <v>2695</v>
      </c>
      <c r="M3017" s="13" t="s">
        <v>2522</v>
      </c>
      <c r="N3017" s="13">
        <v>1</v>
      </c>
      <c r="O3017" s="13"/>
      <c r="P3017" s="39" t="str">
        <f t="shared" si="741"/>
        <v>MAIN UNIT</v>
      </c>
      <c r="Q3017" s="13" t="s">
        <v>47</v>
      </c>
      <c r="R3017" s="13" t="s">
        <v>1968</v>
      </c>
      <c r="S3017" s="13" t="s">
        <v>38</v>
      </c>
      <c r="T3017" s="13" t="s">
        <v>911</v>
      </c>
      <c r="U3017" s="13" t="s">
        <v>136</v>
      </c>
      <c r="V3017" s="13" t="s">
        <v>2750</v>
      </c>
      <c r="W3017" s="13" t="s">
        <v>827</v>
      </c>
      <c r="X3017" s="192">
        <v>61500</v>
      </c>
      <c r="Y3017" s="196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85">
        <f t="shared" si="743"/>
        <v>32571.63</v>
      </c>
      <c r="AD3017" s="141">
        <v>6.7900000000000002E-2</v>
      </c>
      <c r="AE3017" s="186">
        <f t="shared" si="744"/>
        <v>0</v>
      </c>
      <c r="AF3017" s="186" t="str">
        <f>IF(AND(COUNTIFS($J$18:J3017,J3017)=1,AE3017=1),1,"")</f>
        <v/>
      </c>
      <c r="AG3017" s="186">
        <f>IF(C3017="","",IF(AND(COUNTIFS($J$18:J3017,J3017)=1,C3017&lt;&gt;""),1,""))</f>
        <v>1</v>
      </c>
      <c r="AH3017" s="186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214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34</v>
      </c>
      <c r="B3018" s="179">
        <v>2020</v>
      </c>
      <c r="C3018" s="179">
        <v>1</v>
      </c>
      <c r="D3018" s="39" t="str">
        <f t="shared" si="739"/>
        <v>Q4</v>
      </c>
      <c r="E3018" s="13" t="s">
        <v>34</v>
      </c>
      <c r="F3018" s="179">
        <v>2020</v>
      </c>
      <c r="G3018" s="179">
        <v>3</v>
      </c>
      <c r="H3018" s="191"/>
      <c r="I3018" s="39" t="str">
        <f t="shared" si="740"/>
        <v>Q4</v>
      </c>
      <c r="J3018" s="191" t="s">
        <v>2826</v>
      </c>
      <c r="K3018" s="191" t="s">
        <v>2827</v>
      </c>
      <c r="L3018" s="17" t="s">
        <v>2695</v>
      </c>
      <c r="M3018" s="13" t="s">
        <v>2522</v>
      </c>
      <c r="N3018" s="13">
        <v>1</v>
      </c>
      <c r="O3018" s="13"/>
      <c r="P3018" s="39" t="str">
        <f t="shared" si="741"/>
        <v>MAIN UNIT</v>
      </c>
      <c r="Q3018" s="13" t="s">
        <v>47</v>
      </c>
      <c r="R3018" s="13" t="s">
        <v>1968</v>
      </c>
      <c r="S3018" s="13" t="s">
        <v>38</v>
      </c>
      <c r="T3018" s="13" t="s">
        <v>135</v>
      </c>
      <c r="U3018" s="13" t="s">
        <v>136</v>
      </c>
      <c r="V3018" s="13" t="s">
        <v>2745</v>
      </c>
      <c r="W3018" s="13" t="s">
        <v>50</v>
      </c>
      <c r="X3018" s="192">
        <v>342700</v>
      </c>
      <c r="Y3018" s="196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85">
        <f t="shared" si="743"/>
        <v>49013.985132743372</v>
      </c>
      <c r="AD3018" s="141">
        <v>0.14560000000000001</v>
      </c>
      <c r="AE3018" s="186">
        <f t="shared" si="744"/>
        <v>0</v>
      </c>
      <c r="AF3018" s="186" t="str">
        <f>IF(AND(COUNTIFS($J$18:J3018,J3018)=1,AE3018=1),1,"")</f>
        <v/>
      </c>
      <c r="AG3018" s="186">
        <f>IF(C3018="","",IF(AND(COUNTIFS($J$18:J3018,J3018)=1,C3018&lt;&gt;""),1,""))</f>
        <v>1</v>
      </c>
      <c r="AH3018" s="186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214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35</v>
      </c>
      <c r="B3019" s="179">
        <v>2020</v>
      </c>
      <c r="C3019" s="179">
        <v>4</v>
      </c>
      <c r="D3019" s="39" t="str">
        <f t="shared" si="739"/>
        <v>Q1</v>
      </c>
      <c r="E3019" s="13" t="s">
        <v>35</v>
      </c>
      <c r="F3019" s="179">
        <v>2020</v>
      </c>
      <c r="G3019" s="179">
        <v>5</v>
      </c>
      <c r="H3019" s="191"/>
      <c r="I3019" s="39" t="str">
        <f t="shared" si="740"/>
        <v>Q1</v>
      </c>
      <c r="J3019" s="191" t="s">
        <v>2828</v>
      </c>
      <c r="K3019" s="191" t="s">
        <v>1128</v>
      </c>
      <c r="L3019" s="17" t="s">
        <v>2695</v>
      </c>
      <c r="M3019" s="13" t="s">
        <v>2522</v>
      </c>
      <c r="N3019" s="13">
        <v>1</v>
      </c>
      <c r="O3019" s="13"/>
      <c r="P3019" s="39" t="str">
        <f t="shared" si="741"/>
        <v>MAIN UNIT</v>
      </c>
      <c r="Q3019" s="13" t="s">
        <v>47</v>
      </c>
      <c r="R3019" s="13" t="s">
        <v>1968</v>
      </c>
      <c r="S3019" s="13" t="s">
        <v>36</v>
      </c>
      <c r="T3019" s="13" t="s">
        <v>64</v>
      </c>
      <c r="U3019" s="13" t="s">
        <v>65</v>
      </c>
      <c r="V3019" s="13" t="s">
        <v>2696</v>
      </c>
      <c r="W3019" s="13" t="s">
        <v>50</v>
      </c>
      <c r="X3019" s="192">
        <v>505600</v>
      </c>
      <c r="Y3019" s="196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85">
        <f t="shared" si="743"/>
        <v>104553.15823008851</v>
      </c>
      <c r="AD3019" s="141">
        <v>0.21340000000000001</v>
      </c>
      <c r="AE3019" s="186">
        <f t="shared" si="744"/>
        <v>0</v>
      </c>
      <c r="AF3019" s="186" t="str">
        <f>IF(AND(COUNTIFS($J$18:J3019,J3019)=1,AE3019=1),1,"")</f>
        <v/>
      </c>
      <c r="AG3019" s="186">
        <f>IF(C3019="","",IF(AND(COUNTIFS($J$18:J3019,J3019)=1,C3019&lt;&gt;""),1,""))</f>
        <v>1</v>
      </c>
      <c r="AH3019" s="186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214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35</v>
      </c>
      <c r="B3020" s="179">
        <v>2020</v>
      </c>
      <c r="C3020" s="179">
        <v>5</v>
      </c>
      <c r="D3020" s="39" t="str">
        <f t="shared" si="739"/>
        <v>Q1</v>
      </c>
      <c r="E3020" s="13" t="s">
        <v>35</v>
      </c>
      <c r="F3020" s="179">
        <v>2020</v>
      </c>
      <c r="G3020" s="179">
        <v>12</v>
      </c>
      <c r="H3020" s="191"/>
      <c r="I3020" s="39" t="str">
        <f t="shared" si="740"/>
        <v>Q3</v>
      </c>
      <c r="J3020" s="191" t="s">
        <v>2829</v>
      </c>
      <c r="K3020" s="191" t="s">
        <v>2830</v>
      </c>
      <c r="L3020" s="17" t="s">
        <v>2831</v>
      </c>
      <c r="M3020" s="13" t="s">
        <v>2749</v>
      </c>
      <c r="N3020" s="13">
        <v>3</v>
      </c>
      <c r="O3020" s="13"/>
      <c r="P3020" s="39" t="str">
        <f t="shared" si="741"/>
        <v>MAIN UNIT</v>
      </c>
      <c r="Q3020" s="13" t="s">
        <v>455</v>
      </c>
      <c r="R3020" s="13" t="s">
        <v>1968</v>
      </c>
      <c r="S3020" s="13" t="s">
        <v>37</v>
      </c>
      <c r="T3020" s="13" t="s">
        <v>220</v>
      </c>
      <c r="U3020" s="13" t="s">
        <v>57</v>
      </c>
      <c r="V3020" s="13" t="s">
        <v>2745</v>
      </c>
      <c r="W3020" s="13" t="s">
        <v>50</v>
      </c>
      <c r="X3020" s="192">
        <v>468000</v>
      </c>
      <c r="Y3020" s="196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85">
        <f t="shared" si="743"/>
        <v>175189.38053097346</v>
      </c>
      <c r="AD3020" s="141">
        <v>0.12</v>
      </c>
      <c r="AE3020" s="186">
        <f t="shared" si="744"/>
        <v>0</v>
      </c>
      <c r="AF3020" s="186" t="str">
        <f>IF(AND(COUNTIFS($J$18:J3020,J3020)=1,AE3020=1),1,"")</f>
        <v/>
      </c>
      <c r="AG3020" s="186">
        <f>IF(C3020="","",IF(AND(COUNTIFS($J$18:J3020,J3020)=1,C3020&lt;&gt;""),1,""))</f>
        <v>1</v>
      </c>
      <c r="AH3020" s="186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214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35</v>
      </c>
      <c r="B3021" s="179">
        <v>2020</v>
      </c>
      <c r="C3021" s="179">
        <v>7</v>
      </c>
      <c r="D3021" s="39" t="str">
        <f t="shared" si="739"/>
        <v>Q2</v>
      </c>
      <c r="E3021" s="13" t="s">
        <v>35</v>
      </c>
      <c r="F3021" s="179">
        <v>2020</v>
      </c>
      <c r="G3021" s="179">
        <v>9</v>
      </c>
      <c r="H3021" s="191"/>
      <c r="I3021" s="39" t="str">
        <f t="shared" si="740"/>
        <v>Q2</v>
      </c>
      <c r="J3021" s="191" t="s">
        <v>2832</v>
      </c>
      <c r="K3021" s="191" t="s">
        <v>2833</v>
      </c>
      <c r="L3021" s="17" t="s">
        <v>2834</v>
      </c>
      <c r="M3021" s="13" t="s">
        <v>2727</v>
      </c>
      <c r="N3021" s="13">
        <v>1</v>
      </c>
      <c r="O3021" s="13"/>
      <c r="P3021" s="39" t="str">
        <f t="shared" si="741"/>
        <v>MAIN UNIT</v>
      </c>
      <c r="Q3021" s="13" t="s">
        <v>55</v>
      </c>
      <c r="R3021" s="13" t="s">
        <v>1968</v>
      </c>
      <c r="S3021" s="13" t="s">
        <v>38</v>
      </c>
      <c r="T3021" s="13" t="s">
        <v>135</v>
      </c>
      <c r="U3021" s="13" t="s">
        <v>136</v>
      </c>
      <c r="V3021" s="13" t="s">
        <v>2745</v>
      </c>
      <c r="W3021" s="13" t="s">
        <v>50</v>
      </c>
      <c r="X3021" s="192">
        <v>400000</v>
      </c>
      <c r="Y3021" s="196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85">
        <f t="shared" si="743"/>
        <v>64400</v>
      </c>
      <c r="AD3021" s="141">
        <v>0.161</v>
      </c>
      <c r="AE3021" s="186">
        <f t="shared" si="744"/>
        <v>1</v>
      </c>
      <c r="AF3021" s="186">
        <f>IF(AND(COUNTIFS($J$18:J3021,J3021)=1,AE3021=1),1,"")</f>
        <v>1</v>
      </c>
      <c r="AG3021" s="186">
        <f>IF(C3021="","",IF(AND(COUNTIFS($J$18:J3021,J3021)=1,C3021&lt;&gt;""),1,""))</f>
        <v>1</v>
      </c>
      <c r="AH3021" s="186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214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35</v>
      </c>
      <c r="B3022" s="179">
        <v>2020</v>
      </c>
      <c r="C3022" s="179">
        <v>7</v>
      </c>
      <c r="D3022" s="39" t="str">
        <f t="shared" si="739"/>
        <v>Q2</v>
      </c>
      <c r="E3022" s="13" t="s">
        <v>35</v>
      </c>
      <c r="F3022" s="179">
        <v>2020</v>
      </c>
      <c r="G3022" s="179">
        <v>9</v>
      </c>
      <c r="H3022" s="191"/>
      <c r="I3022" s="39" t="str">
        <f t="shared" si="740"/>
        <v>Q2</v>
      </c>
      <c r="J3022" s="191" t="s">
        <v>2835</v>
      </c>
      <c r="K3022" s="191" t="s">
        <v>2833</v>
      </c>
      <c r="L3022" s="17" t="s">
        <v>2836</v>
      </c>
      <c r="M3022" s="13" t="s">
        <v>2727</v>
      </c>
      <c r="N3022" s="13">
        <v>1</v>
      </c>
      <c r="O3022" s="13"/>
      <c r="P3022" s="39" t="str">
        <f t="shared" si="741"/>
        <v>MAIN UNIT</v>
      </c>
      <c r="Q3022" s="13" t="s">
        <v>55</v>
      </c>
      <c r="R3022" s="13" t="s">
        <v>1968</v>
      </c>
      <c r="S3022" s="13" t="s">
        <v>38</v>
      </c>
      <c r="T3022" s="13" t="s">
        <v>135</v>
      </c>
      <c r="U3022" s="13" t="s">
        <v>136</v>
      </c>
      <c r="V3022" s="13" t="s">
        <v>2745</v>
      </c>
      <c r="W3022" s="13" t="s">
        <v>50</v>
      </c>
      <c r="X3022" s="192">
        <v>1400000</v>
      </c>
      <c r="Y3022" s="196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85">
        <f t="shared" si="743"/>
        <v>227359.99999999997</v>
      </c>
      <c r="AD3022" s="141">
        <v>0.16239999999999999</v>
      </c>
      <c r="AE3022" s="186">
        <f t="shared" si="744"/>
        <v>1</v>
      </c>
      <c r="AF3022" s="186">
        <f>IF(AND(COUNTIFS($J$18:J3022,J3022)=1,AE3022=1),1,"")</f>
        <v>1</v>
      </c>
      <c r="AG3022" s="186">
        <f>IF(C3022="","",IF(AND(COUNTIFS($J$18:J3022,J3022)=1,C3022&lt;&gt;""),1,""))</f>
        <v>1</v>
      </c>
      <c r="AH3022" s="186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214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35</v>
      </c>
      <c r="B3023" s="179">
        <v>2020</v>
      </c>
      <c r="C3023" s="179">
        <v>8</v>
      </c>
      <c r="D3023" s="39" t="str">
        <f t="shared" si="739"/>
        <v>Q2</v>
      </c>
      <c r="E3023" s="13" t="s">
        <v>35</v>
      </c>
      <c r="F3023" s="179">
        <v>2020</v>
      </c>
      <c r="G3023" s="179">
        <v>10</v>
      </c>
      <c r="H3023" s="191"/>
      <c r="I3023" s="39" t="str">
        <f t="shared" si="740"/>
        <v>Q3</v>
      </c>
      <c r="J3023" s="191" t="s">
        <v>2837</v>
      </c>
      <c r="K3023" s="191" t="s">
        <v>1303</v>
      </c>
      <c r="L3023" s="17" t="s">
        <v>2697</v>
      </c>
      <c r="M3023" s="13" t="s">
        <v>46</v>
      </c>
      <c r="N3023" s="13">
        <v>1</v>
      </c>
      <c r="O3023" s="13"/>
      <c r="P3023" s="39" t="str">
        <f t="shared" si="741"/>
        <v>MAIN UNIT</v>
      </c>
      <c r="Q3023" s="13" t="s">
        <v>47</v>
      </c>
      <c r="R3023" s="13" t="s">
        <v>1968</v>
      </c>
      <c r="S3023" s="13" t="s">
        <v>36</v>
      </c>
      <c r="T3023" s="13" t="s">
        <v>64</v>
      </c>
      <c r="U3023" s="13" t="s">
        <v>65</v>
      </c>
      <c r="V3023" s="13" t="s">
        <v>2771</v>
      </c>
      <c r="W3023" s="13" t="s">
        <v>50</v>
      </c>
      <c r="X3023" s="192">
        <v>462900</v>
      </c>
      <c r="Y3023" s="196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85">
        <f t="shared" si="743"/>
        <v>103729.95013274338</v>
      </c>
      <c r="AD3023" s="141">
        <v>0.22309999999999999</v>
      </c>
      <c r="AE3023" s="186">
        <f t="shared" si="744"/>
        <v>0</v>
      </c>
      <c r="AF3023" s="186" t="str">
        <f>IF(AND(COUNTIFS($J$18:J3023,J3023)=1,AE3023=1),1,"")</f>
        <v/>
      </c>
      <c r="AG3023" s="186">
        <f>IF(C3023="","",IF(AND(COUNTIFS($J$18:J3023,J3023)=1,C3023&lt;&gt;""),1,""))</f>
        <v>1</v>
      </c>
      <c r="AH3023" s="186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214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35</v>
      </c>
      <c r="B3024" s="179">
        <v>2020</v>
      </c>
      <c r="C3024" s="179">
        <v>8</v>
      </c>
      <c r="D3024" s="39" t="str">
        <f t="shared" si="739"/>
        <v>Q2</v>
      </c>
      <c r="E3024" s="13" t="s">
        <v>35</v>
      </c>
      <c r="F3024" s="179">
        <v>2020</v>
      </c>
      <c r="G3024" s="179">
        <v>9</v>
      </c>
      <c r="H3024" s="191"/>
      <c r="I3024" s="39" t="str">
        <f t="shared" si="740"/>
        <v>Q2</v>
      </c>
      <c r="J3024" s="191" t="s">
        <v>2838</v>
      </c>
      <c r="K3024" s="191" t="s">
        <v>1303</v>
      </c>
      <c r="L3024" s="17" t="s">
        <v>2695</v>
      </c>
      <c r="M3024" s="13" t="s">
        <v>2522</v>
      </c>
      <c r="N3024" s="13">
        <v>1</v>
      </c>
      <c r="O3024" s="13"/>
      <c r="P3024" s="39" t="str">
        <f t="shared" si="741"/>
        <v>MAIN UNIT</v>
      </c>
      <c r="Q3024" s="13" t="s">
        <v>47</v>
      </c>
      <c r="R3024" s="13" t="s">
        <v>1968</v>
      </c>
      <c r="S3024" s="13" t="s">
        <v>36</v>
      </c>
      <c r="T3024" s="13" t="s">
        <v>64</v>
      </c>
      <c r="U3024" s="13" t="s">
        <v>65</v>
      </c>
      <c r="V3024" s="13" t="s">
        <v>2771</v>
      </c>
      <c r="W3024" s="13" t="s">
        <v>50</v>
      </c>
      <c r="X3024" s="192">
        <v>503780</v>
      </c>
      <c r="Y3024" s="196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85">
        <f t="shared" si="743"/>
        <v>129874.48399999998</v>
      </c>
      <c r="AD3024" s="141">
        <v>0.25779999999999997</v>
      </c>
      <c r="AE3024" s="186">
        <f t="shared" si="744"/>
        <v>0</v>
      </c>
      <c r="AF3024" s="186" t="str">
        <f>IF(AND(COUNTIFS($J$18:J3024,J3024)=1,AE3024=1),1,"")</f>
        <v/>
      </c>
      <c r="AG3024" s="186">
        <f>IF(C3024="","",IF(AND(COUNTIFS($J$18:J3024,J3024)=1,C3024&lt;&gt;""),1,""))</f>
        <v>1</v>
      </c>
      <c r="AH3024" s="186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214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6.4">
      <c r="A3025" s="13" t="s">
        <v>35</v>
      </c>
      <c r="B3025" s="179">
        <v>2020</v>
      </c>
      <c r="C3025" s="179">
        <v>8</v>
      </c>
      <c r="D3025" s="39" t="str">
        <f t="shared" si="739"/>
        <v>Q2</v>
      </c>
      <c r="E3025" s="13" t="s">
        <v>35</v>
      </c>
      <c r="F3025" s="179">
        <v>2020</v>
      </c>
      <c r="G3025" s="179">
        <v>9</v>
      </c>
      <c r="H3025" s="191"/>
      <c r="I3025" s="39" t="str">
        <f t="shared" si="740"/>
        <v>Q2</v>
      </c>
      <c r="J3025" s="191" t="s">
        <v>1299</v>
      </c>
      <c r="K3025" s="191" t="s">
        <v>1300</v>
      </c>
      <c r="L3025" s="17" t="s">
        <v>2839</v>
      </c>
      <c r="M3025" s="13" t="s">
        <v>352</v>
      </c>
      <c r="N3025" s="13">
        <v>0</v>
      </c>
      <c r="O3025" s="13">
        <v>1</v>
      </c>
      <c r="P3025" s="39" t="str">
        <f t="shared" si="741"/>
        <v>SERVICE/ PARTS</v>
      </c>
      <c r="Q3025" s="13" t="s">
        <v>936</v>
      </c>
      <c r="R3025" s="13" t="s">
        <v>1968</v>
      </c>
      <c r="S3025" s="13" t="s">
        <v>37</v>
      </c>
      <c r="T3025" s="13" t="s">
        <v>1301</v>
      </c>
      <c r="U3025" s="13" t="s">
        <v>57</v>
      </c>
      <c r="V3025" s="13" t="s">
        <v>155</v>
      </c>
      <c r="W3025" s="13" t="s">
        <v>50</v>
      </c>
      <c r="X3025" s="192">
        <v>260200</v>
      </c>
      <c r="Y3025" s="196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85">
        <f t="shared" si="743"/>
        <v>26748.560000000001</v>
      </c>
      <c r="AD3025" s="141">
        <v>0.1028</v>
      </c>
      <c r="AE3025" s="186">
        <f t="shared" si="744"/>
        <v>1</v>
      </c>
      <c r="AF3025" s="186" t="str">
        <f>IF(AND(COUNTIFS($J$18:J3025,J3025)=1,AE3025=1),1,"")</f>
        <v/>
      </c>
      <c r="AG3025" s="186" t="str">
        <f>IF(C3025="","",IF(AND(COUNTIFS($J$18:J3025,J3025)=1,C3025&lt;&gt;""),1,""))</f>
        <v/>
      </c>
      <c r="AH3025" s="186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214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35</v>
      </c>
      <c r="B3026" s="179">
        <v>2020</v>
      </c>
      <c r="C3026" s="179">
        <v>9</v>
      </c>
      <c r="D3026" s="39" t="str">
        <f t="shared" si="739"/>
        <v>Q2</v>
      </c>
      <c r="E3026" s="13" t="s">
        <v>35</v>
      </c>
      <c r="F3026" s="179">
        <v>2020</v>
      </c>
      <c r="G3026" s="179">
        <v>12</v>
      </c>
      <c r="H3026" s="191"/>
      <c r="I3026" s="39" t="str">
        <f t="shared" si="740"/>
        <v>Q3</v>
      </c>
      <c r="J3026" s="191" t="s">
        <v>1407</v>
      </c>
      <c r="K3026" s="191" t="s">
        <v>2840</v>
      </c>
      <c r="L3026" s="17" t="s">
        <v>2695</v>
      </c>
      <c r="M3026" s="13" t="s">
        <v>2522</v>
      </c>
      <c r="N3026" s="13">
        <v>1</v>
      </c>
      <c r="O3026" s="13"/>
      <c r="P3026" s="39" t="str">
        <f t="shared" si="741"/>
        <v>MAIN UNIT</v>
      </c>
      <c r="Q3026" s="13" t="s">
        <v>55</v>
      </c>
      <c r="R3026" s="13" t="s">
        <v>1968</v>
      </c>
      <c r="S3026" s="13" t="s">
        <v>39</v>
      </c>
      <c r="T3026" s="13" t="s">
        <v>129</v>
      </c>
      <c r="U3026" s="13" t="s">
        <v>991</v>
      </c>
      <c r="V3026" s="13" t="s">
        <v>131</v>
      </c>
      <c r="W3026" s="13" t="s">
        <v>50</v>
      </c>
      <c r="X3026" s="192">
        <v>320000</v>
      </c>
      <c r="Y3026" s="196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85">
        <f t="shared" si="743"/>
        <v>43323.185840707971</v>
      </c>
      <c r="AD3026" s="141">
        <v>0.13020000000000001</v>
      </c>
      <c r="AE3026" s="186">
        <f t="shared" si="744"/>
        <v>1</v>
      </c>
      <c r="AF3026" s="186" t="str">
        <f>IF(AND(COUNTIFS($J$18:J3026,J3026)=1,AE3026=1),1,"")</f>
        <v/>
      </c>
      <c r="AG3026" s="186" t="str">
        <f>IF(C3026="","",IF(AND(COUNTIFS($J$18:J3026,J3026)=1,C3026&lt;&gt;""),1,""))</f>
        <v/>
      </c>
      <c r="AH3026" s="186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214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35</v>
      </c>
      <c r="B3027" s="179">
        <v>2020</v>
      </c>
      <c r="C3027" s="179">
        <v>9</v>
      </c>
      <c r="D3027" s="39" t="str">
        <f t="shared" si="739"/>
        <v>Q2</v>
      </c>
      <c r="E3027" s="13" t="s">
        <v>35</v>
      </c>
      <c r="F3027" s="179">
        <v>2020</v>
      </c>
      <c r="G3027" s="179">
        <v>12</v>
      </c>
      <c r="H3027" s="191"/>
      <c r="I3027" s="39" t="str">
        <f t="shared" si="740"/>
        <v>Q3</v>
      </c>
      <c r="J3027" s="191" t="s">
        <v>2841</v>
      </c>
      <c r="K3027" s="191" t="s">
        <v>1340</v>
      </c>
      <c r="L3027" s="17" t="s">
        <v>2705</v>
      </c>
      <c r="M3027" s="13" t="s">
        <v>2522</v>
      </c>
      <c r="N3027" s="13">
        <v>1</v>
      </c>
      <c r="O3027" s="13"/>
      <c r="P3027" s="39" t="str">
        <f t="shared" si="741"/>
        <v>MAIN UNIT</v>
      </c>
      <c r="Q3027" s="13" t="s">
        <v>47</v>
      </c>
      <c r="R3027" s="13" t="s">
        <v>1968</v>
      </c>
      <c r="S3027" s="13" t="s">
        <v>36</v>
      </c>
      <c r="T3027" s="13" t="s">
        <v>64</v>
      </c>
      <c r="U3027" s="13" t="s">
        <v>65</v>
      </c>
      <c r="V3027" s="13" t="s">
        <v>66</v>
      </c>
      <c r="W3027" s="13" t="s">
        <v>50</v>
      </c>
      <c r="X3027" s="192">
        <v>248000</v>
      </c>
      <c r="Y3027" s="196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85">
        <f t="shared" si="743"/>
        <v>30945.132743362836</v>
      </c>
      <c r="AD3027" s="141">
        <v>0.12</v>
      </c>
      <c r="AE3027" s="186">
        <f t="shared" si="744"/>
        <v>0</v>
      </c>
      <c r="AF3027" s="186" t="str">
        <f>IF(AND(COUNTIFS($J$18:J3027,J3027)=1,AE3027=1),1,"")</f>
        <v/>
      </c>
      <c r="AG3027" s="186">
        <f>IF(C3027="","",IF(AND(COUNTIFS($J$18:J3027,J3027)=1,C3027&lt;&gt;""),1,""))</f>
        <v>1</v>
      </c>
      <c r="AH3027" s="186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214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35</v>
      </c>
      <c r="B3028" s="179">
        <v>2020</v>
      </c>
      <c r="C3028" s="179">
        <v>9</v>
      </c>
      <c r="D3028" s="39" t="str">
        <f t="shared" si="739"/>
        <v>Q2</v>
      </c>
      <c r="E3028" s="13" t="s">
        <v>35</v>
      </c>
      <c r="F3028" s="179">
        <v>2020</v>
      </c>
      <c r="G3028" s="179">
        <v>12</v>
      </c>
      <c r="H3028" s="191"/>
      <c r="I3028" s="39" t="str">
        <f t="shared" si="740"/>
        <v>Q3</v>
      </c>
      <c r="J3028" s="191" t="s">
        <v>2842</v>
      </c>
      <c r="K3028" s="191" t="s">
        <v>909</v>
      </c>
      <c r="L3028" s="17" t="s">
        <v>2843</v>
      </c>
      <c r="M3028" s="13" t="s">
        <v>2749</v>
      </c>
      <c r="N3028" s="13">
        <v>1</v>
      </c>
      <c r="O3028" s="13"/>
      <c r="P3028" s="39" t="str">
        <f t="shared" si="741"/>
        <v>MAIN UNIT</v>
      </c>
      <c r="Q3028" s="13" t="s">
        <v>47</v>
      </c>
      <c r="R3028" s="13" t="s">
        <v>1968</v>
      </c>
      <c r="S3028" s="13" t="s">
        <v>36</v>
      </c>
      <c r="T3028" s="13" t="s">
        <v>64</v>
      </c>
      <c r="U3028" s="13" t="s">
        <v>65</v>
      </c>
      <c r="V3028" s="13" t="s">
        <v>2771</v>
      </c>
      <c r="W3028" s="13" t="s">
        <v>827</v>
      </c>
      <c r="X3028" s="192">
        <v>51000</v>
      </c>
      <c r="Y3028" s="196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85">
        <f t="shared" si="743"/>
        <v>47736</v>
      </c>
      <c r="AD3028" s="141">
        <v>0.12</v>
      </c>
      <c r="AE3028" s="186">
        <f t="shared" si="744"/>
        <v>0</v>
      </c>
      <c r="AF3028" s="186" t="str">
        <f>IF(AND(COUNTIFS($J$18:J3028,J3028)=1,AE3028=1),1,"")</f>
        <v/>
      </c>
      <c r="AG3028" s="186">
        <f>IF(C3028="","",IF(AND(COUNTIFS($J$18:J3028,J3028)=1,C3028&lt;&gt;""),1,""))</f>
        <v>1</v>
      </c>
      <c r="AH3028" s="186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214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35</v>
      </c>
      <c r="B3029" s="179">
        <v>2020</v>
      </c>
      <c r="C3029" s="179">
        <v>9</v>
      </c>
      <c r="D3029" s="39" t="str">
        <f t="shared" si="739"/>
        <v>Q2</v>
      </c>
      <c r="E3029" s="13" t="s">
        <v>35</v>
      </c>
      <c r="F3029" s="179">
        <v>2020</v>
      </c>
      <c r="G3029" s="179">
        <v>11</v>
      </c>
      <c r="H3029" s="191"/>
      <c r="I3029" s="39" t="str">
        <f t="shared" si="740"/>
        <v>Q3</v>
      </c>
      <c r="J3029" s="191" t="s">
        <v>2844</v>
      </c>
      <c r="K3029" s="191" t="s">
        <v>909</v>
      </c>
      <c r="L3029" s="17" t="s">
        <v>2697</v>
      </c>
      <c r="M3029" s="13" t="s">
        <v>46</v>
      </c>
      <c r="N3029" s="13">
        <v>1</v>
      </c>
      <c r="O3029" s="13"/>
      <c r="P3029" s="39" t="str">
        <f t="shared" si="741"/>
        <v>MAIN UNIT</v>
      </c>
      <c r="Q3029" s="13" t="s">
        <v>47</v>
      </c>
      <c r="R3029" s="13" t="s">
        <v>1968</v>
      </c>
      <c r="S3029" s="13" t="s">
        <v>36</v>
      </c>
      <c r="T3029" s="13" t="s">
        <v>64</v>
      </c>
      <c r="U3029" s="13" t="s">
        <v>65</v>
      </c>
      <c r="V3029" s="13" t="s">
        <v>2771</v>
      </c>
      <c r="W3029" s="13" t="s">
        <v>95</v>
      </c>
      <c r="X3029" s="192">
        <v>5820000</v>
      </c>
      <c r="Y3029" s="196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85">
        <f t="shared" si="743"/>
        <v>53148.24</v>
      </c>
      <c r="AD3029" s="141">
        <v>0.12</v>
      </c>
      <c r="AE3029" s="186">
        <f t="shared" si="744"/>
        <v>0</v>
      </c>
      <c r="AF3029" s="186" t="str">
        <f>IF(AND(COUNTIFS($J$18:J3029,J3029)=1,AE3029=1),1,"")</f>
        <v/>
      </c>
      <c r="AG3029" s="186">
        <f>IF(C3029="","",IF(AND(COUNTIFS($J$18:J3029,J3029)=1,C3029&lt;&gt;""),1,""))</f>
        <v>1</v>
      </c>
      <c r="AH3029" s="186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214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35</v>
      </c>
      <c r="B3030" s="179">
        <v>2020</v>
      </c>
      <c r="C3030" s="179">
        <v>9</v>
      </c>
      <c r="D3030" s="39" t="str">
        <f t="shared" si="739"/>
        <v>Q2</v>
      </c>
      <c r="E3030" s="13" t="s">
        <v>35</v>
      </c>
      <c r="F3030" s="179">
        <v>2020</v>
      </c>
      <c r="G3030" s="179">
        <v>12</v>
      </c>
      <c r="H3030" s="191"/>
      <c r="I3030" s="39" t="str">
        <f t="shared" si="740"/>
        <v>Q3</v>
      </c>
      <c r="J3030" s="191" t="s">
        <v>2845</v>
      </c>
      <c r="K3030" s="191" t="s">
        <v>909</v>
      </c>
      <c r="L3030" s="17" t="s">
        <v>2719</v>
      </c>
      <c r="M3030" s="13" t="s">
        <v>2522</v>
      </c>
      <c r="N3030" s="13">
        <v>1</v>
      </c>
      <c r="O3030" s="13"/>
      <c r="P3030" s="39" t="str">
        <f t="shared" si="741"/>
        <v>MAIN UNIT</v>
      </c>
      <c r="Q3030" s="13" t="s">
        <v>47</v>
      </c>
      <c r="R3030" s="13" t="s">
        <v>1968</v>
      </c>
      <c r="S3030" s="13" t="s">
        <v>36</v>
      </c>
      <c r="T3030" s="13" t="s">
        <v>64</v>
      </c>
      <c r="U3030" s="13" t="s">
        <v>65</v>
      </c>
      <c r="V3030" s="13" t="s">
        <v>2771</v>
      </c>
      <c r="W3030" s="13" t="s">
        <v>827</v>
      </c>
      <c r="X3030" s="192">
        <v>79000</v>
      </c>
      <c r="Y3030" s="196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85">
        <f t="shared" si="743"/>
        <v>73944</v>
      </c>
      <c r="AD3030" s="141">
        <v>0.12</v>
      </c>
      <c r="AE3030" s="186">
        <f t="shared" si="744"/>
        <v>0</v>
      </c>
      <c r="AF3030" s="186" t="str">
        <f>IF(AND(COUNTIFS($J$18:J3030,J3030)=1,AE3030=1),1,"")</f>
        <v/>
      </c>
      <c r="AG3030" s="186">
        <f>IF(C3030="","",IF(AND(COUNTIFS($J$18:J3030,J3030)=1,C3030&lt;&gt;""),1,""))</f>
        <v>1</v>
      </c>
      <c r="AH3030" s="186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214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35</v>
      </c>
      <c r="B3031" s="179">
        <v>2020</v>
      </c>
      <c r="C3031" s="179">
        <v>10</v>
      </c>
      <c r="D3031" s="39" t="str">
        <f t="shared" si="739"/>
        <v>Q3</v>
      </c>
      <c r="E3031" s="13" t="s">
        <v>35</v>
      </c>
      <c r="F3031" s="179">
        <v>2020</v>
      </c>
      <c r="G3031" s="179">
        <v>11</v>
      </c>
      <c r="H3031" s="191"/>
      <c r="I3031" s="39" t="str">
        <f t="shared" si="740"/>
        <v>Q3</v>
      </c>
      <c r="J3031" s="191" t="s">
        <v>2846</v>
      </c>
      <c r="K3031" s="191" t="s">
        <v>2847</v>
      </c>
      <c r="L3031" s="17" t="s">
        <v>2705</v>
      </c>
      <c r="M3031" s="13" t="s">
        <v>2522</v>
      </c>
      <c r="N3031" s="13">
        <v>1</v>
      </c>
      <c r="O3031" s="13"/>
      <c r="P3031" s="39" t="str">
        <f t="shared" si="741"/>
        <v>MAIN UNIT</v>
      </c>
      <c r="Q3031" s="13" t="s">
        <v>55</v>
      </c>
      <c r="R3031" s="13" t="s">
        <v>1968</v>
      </c>
      <c r="S3031" s="13" t="s">
        <v>38</v>
      </c>
      <c r="T3031" s="13" t="s">
        <v>324</v>
      </c>
      <c r="U3031" s="13" t="s">
        <v>136</v>
      </c>
      <c r="V3031" s="13" t="s">
        <v>520</v>
      </c>
      <c r="W3031" s="13" t="s">
        <v>50</v>
      </c>
      <c r="X3031" s="192">
        <v>260000</v>
      </c>
      <c r="Y3031" s="196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85">
        <f t="shared" si="743"/>
        <v>31996.566371681416</v>
      </c>
      <c r="AD3031" s="141">
        <v>0.12039999999999999</v>
      </c>
      <c r="AE3031" s="186">
        <f t="shared" si="744"/>
        <v>1</v>
      </c>
      <c r="AF3031" s="186">
        <f>IF(AND(COUNTIFS($J$18:J3031,J3031)=1,AE3031=1),1,"")</f>
        <v>1</v>
      </c>
      <c r="AG3031" s="186">
        <f>IF(C3031="","",IF(AND(COUNTIFS($J$18:J3031,J3031)=1,C3031&lt;&gt;""),1,""))</f>
        <v>1</v>
      </c>
      <c r="AH3031" s="186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214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35</v>
      </c>
      <c r="B3032" s="179">
        <v>2020</v>
      </c>
      <c r="C3032" s="179">
        <v>7</v>
      </c>
      <c r="D3032" s="39" t="str">
        <f t="shared" si="739"/>
        <v>Q2</v>
      </c>
      <c r="E3032" s="13" t="s">
        <v>35</v>
      </c>
      <c r="F3032" s="179">
        <v>2020</v>
      </c>
      <c r="G3032" s="179">
        <v>10</v>
      </c>
      <c r="H3032" s="191"/>
      <c r="I3032" s="39" t="str">
        <f t="shared" si="740"/>
        <v>Q3</v>
      </c>
      <c r="J3032" s="191" t="s">
        <v>2848</v>
      </c>
      <c r="K3032" s="191" t="s">
        <v>2849</v>
      </c>
      <c r="L3032" s="17" t="s">
        <v>1973</v>
      </c>
      <c r="M3032" s="13" t="s">
        <v>1967</v>
      </c>
      <c r="N3032" s="13">
        <v>1</v>
      </c>
      <c r="O3032" s="13"/>
      <c r="P3032" s="39" t="str">
        <f t="shared" si="741"/>
        <v>MAIN UNIT</v>
      </c>
      <c r="Q3032" s="13" t="s">
        <v>348</v>
      </c>
      <c r="R3032" s="13" t="s">
        <v>2850</v>
      </c>
      <c r="S3032" s="13" t="s">
        <v>38</v>
      </c>
      <c r="T3032" s="13" t="s">
        <v>2851</v>
      </c>
      <c r="U3032" s="13" t="s">
        <v>136</v>
      </c>
      <c r="V3032" s="13" t="s">
        <v>2852</v>
      </c>
      <c r="W3032" s="13" t="s">
        <v>50</v>
      </c>
      <c r="X3032" s="192">
        <v>34488</v>
      </c>
      <c r="Y3032" s="196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85">
        <f t="shared" si="743"/>
        <v>12494.86505840708</v>
      </c>
      <c r="AD3032" s="141">
        <v>0.36070000000000002</v>
      </c>
      <c r="AE3032" s="186">
        <f t="shared" si="744"/>
        <v>1</v>
      </c>
      <c r="AF3032" s="186">
        <f>IF(AND(COUNTIFS($J$18:J3032,J3032)=1,AE3032=1),1,"")</f>
        <v>1</v>
      </c>
      <c r="AG3032" s="186">
        <f>IF(C3032="","",IF(AND(COUNTIFS($J$18:J3032,J3032)=1,C3032&lt;&gt;""),1,""))</f>
        <v>1</v>
      </c>
      <c r="AH3032" s="186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214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35</v>
      </c>
      <c r="B3033" s="179">
        <v>2020</v>
      </c>
      <c r="C3033" s="179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35</v>
      </c>
      <c r="F3033" s="179">
        <v>2020</v>
      </c>
      <c r="G3033" s="179">
        <v>12</v>
      </c>
      <c r="H3033" s="191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1" t="s">
        <v>2853</v>
      </c>
      <c r="K3033" s="191" t="s">
        <v>254</v>
      </c>
      <c r="L3033" s="17" t="s">
        <v>2831</v>
      </c>
      <c r="M3033" s="13" t="s">
        <v>2749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47</v>
      </c>
      <c r="R3033" s="13" t="s">
        <v>1968</v>
      </c>
      <c r="S3033" s="13" t="s">
        <v>39</v>
      </c>
      <c r="T3033" s="13" t="s">
        <v>255</v>
      </c>
      <c r="U3033" s="13" t="s">
        <v>162</v>
      </c>
      <c r="V3033" s="13" t="s">
        <v>163</v>
      </c>
      <c r="W3033" s="13" t="s">
        <v>50</v>
      </c>
      <c r="X3033" s="192">
        <v>348000</v>
      </c>
      <c r="Y3033" s="196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85">
        <f t="shared" ref="AC3033:AC3096" si="760">IF(R3033&lt;&gt;"",AB3033*AD3033,"")</f>
        <v>59670.451327433635</v>
      </c>
      <c r="AD3033" s="141">
        <v>0.16489999999999999</v>
      </c>
      <c r="AE3033" s="186">
        <f t="shared" ref="AE3033:AE3096" si="761">IF(Q3033="","",IF(Q3033="Yes",1,0))</f>
        <v>0</v>
      </c>
      <c r="AF3033" s="186" t="str">
        <f>IF(AND(COUNTIFS($J$18:J3033,J3033)=1,AE3033=1),1,"")</f>
        <v/>
      </c>
      <c r="AG3033" s="186">
        <f>IF(C3033="","",IF(AND(COUNTIFS($J$18:J3033,J3033)=1,C3033&lt;&gt;""),1,""))</f>
        <v>1</v>
      </c>
      <c r="AH3033" s="186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214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35</v>
      </c>
      <c r="B3034" s="179">
        <v>2020</v>
      </c>
      <c r="C3034" s="179">
        <v>11</v>
      </c>
      <c r="D3034" s="39" t="str">
        <f t="shared" si="756"/>
        <v>Q3</v>
      </c>
      <c r="E3034" s="13" t="s">
        <v>35</v>
      </c>
      <c r="F3034" s="179">
        <v>2020</v>
      </c>
      <c r="G3034" s="179">
        <v>12</v>
      </c>
      <c r="H3034" s="191"/>
      <c r="I3034" s="39" t="str">
        <f t="shared" si="757"/>
        <v>Q3</v>
      </c>
      <c r="J3034" s="191" t="s">
        <v>2854</v>
      </c>
      <c r="K3034" s="191" t="s">
        <v>254</v>
      </c>
      <c r="L3034" s="17" t="s">
        <v>2540</v>
      </c>
      <c r="M3034" s="13" t="s">
        <v>46</v>
      </c>
      <c r="N3034" s="13">
        <v>1</v>
      </c>
      <c r="O3034" s="13"/>
      <c r="P3034" s="39" t="str">
        <f t="shared" si="758"/>
        <v>MAIN UNIT</v>
      </c>
      <c r="Q3034" s="13" t="s">
        <v>47</v>
      </c>
      <c r="R3034" s="13" t="s">
        <v>1968</v>
      </c>
      <c r="S3034" s="13" t="s">
        <v>39</v>
      </c>
      <c r="T3034" s="13" t="s">
        <v>255</v>
      </c>
      <c r="U3034" s="13" t="s">
        <v>162</v>
      </c>
      <c r="V3034" s="13" t="s">
        <v>163</v>
      </c>
      <c r="W3034" s="13" t="s">
        <v>50</v>
      </c>
      <c r="X3034" s="192">
        <v>428000</v>
      </c>
      <c r="Y3034" s="196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85">
        <f t="shared" si="760"/>
        <v>104540.89380530975</v>
      </c>
      <c r="AD3034" s="141">
        <v>0.2349</v>
      </c>
      <c r="AE3034" s="186">
        <f t="shared" si="761"/>
        <v>0</v>
      </c>
      <c r="AF3034" s="186" t="str">
        <f>IF(AND(COUNTIFS($J$18:J3034,J3034)=1,AE3034=1),1,"")</f>
        <v/>
      </c>
      <c r="AG3034" s="186">
        <f>IF(C3034="","",IF(AND(COUNTIFS($J$18:J3034,J3034)=1,C3034&lt;&gt;""),1,""))</f>
        <v>1</v>
      </c>
      <c r="AH3034" s="186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214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35</v>
      </c>
      <c r="B3035" s="179">
        <v>2020</v>
      </c>
      <c r="C3035" s="179">
        <v>10</v>
      </c>
      <c r="D3035" s="39" t="str">
        <f t="shared" si="756"/>
        <v>Q3</v>
      </c>
      <c r="E3035" s="13" t="s">
        <v>35</v>
      </c>
      <c r="F3035" s="179">
        <v>2020</v>
      </c>
      <c r="G3035" s="179">
        <v>12</v>
      </c>
      <c r="H3035" s="191"/>
      <c r="I3035" s="39" t="str">
        <f t="shared" si="757"/>
        <v>Q3</v>
      </c>
      <c r="J3035" s="191" t="s">
        <v>2855</v>
      </c>
      <c r="K3035" s="191" t="s">
        <v>2731</v>
      </c>
      <c r="L3035" s="17" t="s">
        <v>2856</v>
      </c>
      <c r="M3035" s="13" t="s">
        <v>2522</v>
      </c>
      <c r="N3035" s="13">
        <v>1</v>
      </c>
      <c r="O3035" s="13"/>
      <c r="P3035" s="39" t="str">
        <f t="shared" si="758"/>
        <v>MAIN UNIT</v>
      </c>
      <c r="Q3035" s="13" t="s">
        <v>47</v>
      </c>
      <c r="R3035" s="13" t="s">
        <v>1968</v>
      </c>
      <c r="S3035" s="13" t="s">
        <v>37</v>
      </c>
      <c r="T3035" s="13" t="s">
        <v>178</v>
      </c>
      <c r="U3035" s="13" t="s">
        <v>57</v>
      </c>
      <c r="V3035" s="13" t="s">
        <v>80</v>
      </c>
      <c r="W3035" s="13" t="s">
        <v>50</v>
      </c>
      <c r="X3035" s="192">
        <v>380000</v>
      </c>
      <c r="Y3035" s="196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85">
        <f t="shared" si="760"/>
        <v>50537.477876106204</v>
      </c>
      <c r="AD3035" s="141">
        <v>0.12790000000000001</v>
      </c>
      <c r="AE3035" s="186">
        <f t="shared" si="761"/>
        <v>0</v>
      </c>
      <c r="AF3035" s="186" t="str">
        <f>IF(AND(COUNTIFS($J$18:J3035,J3035)=1,AE3035=1),1,"")</f>
        <v/>
      </c>
      <c r="AG3035" s="186">
        <f>IF(C3035="","",IF(AND(COUNTIFS($J$18:J3035,J3035)=1,C3035&lt;&gt;""),1,""))</f>
        <v>1</v>
      </c>
      <c r="AH3035" s="186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214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35</v>
      </c>
      <c r="B3036" s="179">
        <v>2020</v>
      </c>
      <c r="C3036" s="179">
        <v>11</v>
      </c>
      <c r="D3036" s="39" t="str">
        <f t="shared" si="756"/>
        <v>Q3</v>
      </c>
      <c r="E3036" s="13" t="s">
        <v>35</v>
      </c>
      <c r="F3036" s="179">
        <v>2020</v>
      </c>
      <c r="G3036" s="179">
        <v>12</v>
      </c>
      <c r="H3036" s="191"/>
      <c r="I3036" s="39" t="str">
        <f t="shared" si="757"/>
        <v>Q3</v>
      </c>
      <c r="J3036" s="191" t="s">
        <v>2857</v>
      </c>
      <c r="K3036" s="191" t="s">
        <v>1972</v>
      </c>
      <c r="L3036" s="17" t="s">
        <v>1973</v>
      </c>
      <c r="M3036" s="13" t="s">
        <v>1967</v>
      </c>
      <c r="N3036" s="13">
        <v>1</v>
      </c>
      <c r="O3036" s="13"/>
      <c r="P3036" s="39" t="str">
        <f t="shared" si="758"/>
        <v>MAIN UNIT</v>
      </c>
      <c r="Q3036" s="13" t="s">
        <v>47</v>
      </c>
      <c r="R3036" s="13" t="s">
        <v>1968</v>
      </c>
      <c r="S3036" s="13" t="s">
        <v>36</v>
      </c>
      <c r="T3036" s="13" t="s">
        <v>64</v>
      </c>
      <c r="U3036" s="13" t="s">
        <v>65</v>
      </c>
      <c r="V3036" s="13" t="s">
        <v>2771</v>
      </c>
      <c r="W3036" s="13" t="s">
        <v>827</v>
      </c>
      <c r="X3036" s="192">
        <v>3280</v>
      </c>
      <c r="Y3036" s="196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85">
        <f t="shared" si="760"/>
        <v>4822.5839999999998</v>
      </c>
      <c r="AD3036" s="141">
        <v>0.1885</v>
      </c>
      <c r="AE3036" s="186">
        <f t="shared" si="761"/>
        <v>0</v>
      </c>
      <c r="AF3036" s="186" t="str">
        <f>IF(AND(COUNTIFS($J$18:J3036,J3036)=1,AE3036=1),1,"")</f>
        <v/>
      </c>
      <c r="AG3036" s="186">
        <f>IF(C3036="","",IF(AND(COUNTIFS($J$18:J3036,J3036)=1,C3036&lt;&gt;""),1,""))</f>
        <v>1</v>
      </c>
      <c r="AH3036" s="186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214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35</v>
      </c>
      <c r="B3037" s="179">
        <v>2020</v>
      </c>
      <c r="C3037" s="179">
        <v>11</v>
      </c>
      <c r="D3037" s="39" t="str">
        <f t="shared" si="756"/>
        <v>Q3</v>
      </c>
      <c r="E3037" s="13" t="s">
        <v>35</v>
      </c>
      <c r="F3037" s="179">
        <v>2021</v>
      </c>
      <c r="G3037" s="179">
        <v>1</v>
      </c>
      <c r="H3037" s="191"/>
      <c r="I3037" s="39" t="str">
        <f t="shared" si="757"/>
        <v>Q4</v>
      </c>
      <c r="J3037" s="191" t="s">
        <v>2858</v>
      </c>
      <c r="K3037" s="191" t="s">
        <v>1854</v>
      </c>
      <c r="L3037" s="17" t="s">
        <v>2540</v>
      </c>
      <c r="M3037" s="13" t="s">
        <v>46</v>
      </c>
      <c r="N3037" s="13">
        <v>1</v>
      </c>
      <c r="O3037" s="13"/>
      <c r="P3037" s="39" t="str">
        <f t="shared" si="758"/>
        <v>MAIN UNIT</v>
      </c>
      <c r="Q3037" s="13" t="s">
        <v>47</v>
      </c>
      <c r="R3037" s="13" t="s">
        <v>1968</v>
      </c>
      <c r="S3037" s="13" t="s">
        <v>36</v>
      </c>
      <c r="T3037" s="13" t="s">
        <v>64</v>
      </c>
      <c r="U3037" s="13" t="s">
        <v>65</v>
      </c>
      <c r="V3037" s="13" t="s">
        <v>2771</v>
      </c>
      <c r="W3037" s="13" t="s">
        <v>50</v>
      </c>
      <c r="X3037" s="192">
        <v>707000</v>
      </c>
      <c r="Y3037" s="196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85">
        <f t="shared" si="760"/>
        <v>89117.662831858426</v>
      </c>
      <c r="AD3037" s="141">
        <v>0.1202</v>
      </c>
      <c r="AE3037" s="186">
        <f t="shared" si="761"/>
        <v>0</v>
      </c>
      <c r="AF3037" s="186" t="str">
        <f>IF(AND(COUNTIFS($J$18:J3037,J3037)=1,AE3037=1),1,"")</f>
        <v/>
      </c>
      <c r="AG3037" s="186">
        <f>IF(C3037="","",IF(AND(COUNTIFS($J$18:J3037,J3037)=1,C3037&lt;&gt;""),1,""))</f>
        <v>1</v>
      </c>
      <c r="AH3037" s="186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214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35</v>
      </c>
      <c r="B3038" s="179">
        <v>2020</v>
      </c>
      <c r="C3038" s="179">
        <v>11</v>
      </c>
      <c r="D3038" s="39" t="str">
        <f t="shared" si="756"/>
        <v>Q3</v>
      </c>
      <c r="E3038" s="13" t="s">
        <v>35</v>
      </c>
      <c r="F3038" s="179">
        <v>2021</v>
      </c>
      <c r="G3038" s="179">
        <v>1</v>
      </c>
      <c r="H3038" s="191"/>
      <c r="I3038" s="39" t="str">
        <f t="shared" si="757"/>
        <v>Q4</v>
      </c>
      <c r="J3038" s="191" t="s">
        <v>1459</v>
      </c>
      <c r="K3038" s="191" t="s">
        <v>534</v>
      </c>
      <c r="L3038" s="17" t="s">
        <v>2540</v>
      </c>
      <c r="M3038" s="13" t="s">
        <v>46</v>
      </c>
      <c r="N3038" s="13">
        <v>1</v>
      </c>
      <c r="O3038" s="13"/>
      <c r="P3038" s="39" t="str">
        <f t="shared" si="758"/>
        <v>MAIN UNIT</v>
      </c>
      <c r="Q3038" s="13" t="s">
        <v>47</v>
      </c>
      <c r="R3038" s="13" t="s">
        <v>1968</v>
      </c>
      <c r="S3038" s="13" t="s">
        <v>37</v>
      </c>
      <c r="T3038" s="13" t="s">
        <v>87</v>
      </c>
      <c r="U3038" s="13" t="s">
        <v>57</v>
      </c>
      <c r="V3038" s="13" t="s">
        <v>88</v>
      </c>
      <c r="W3038" s="13" t="s">
        <v>50</v>
      </c>
      <c r="X3038" s="192">
        <v>636666.66</v>
      </c>
      <c r="Y3038" s="196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85">
        <f t="shared" si="760"/>
        <v>143812.85690118588</v>
      </c>
      <c r="AD3038" s="141">
        <v>0.21540000000000001</v>
      </c>
      <c r="AE3038" s="186">
        <f t="shared" si="761"/>
        <v>0</v>
      </c>
      <c r="AF3038" s="186" t="str">
        <f>IF(AND(COUNTIFS($J$18:J3038,J3038)=1,AE3038=1),1,"")</f>
        <v/>
      </c>
      <c r="AG3038" s="186" t="str">
        <f>IF(C3038="","",IF(AND(COUNTIFS($J$18:J3038,J3038)=1,C3038&lt;&gt;""),1,""))</f>
        <v/>
      </c>
      <c r="AH3038" s="186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214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35</v>
      </c>
      <c r="B3039" s="179">
        <v>2020</v>
      </c>
      <c r="C3039" s="179">
        <v>11</v>
      </c>
      <c r="D3039" s="39" t="str">
        <f t="shared" si="756"/>
        <v>Q3</v>
      </c>
      <c r="E3039" s="13" t="s">
        <v>40</v>
      </c>
      <c r="F3039" s="179">
        <v>2021</v>
      </c>
      <c r="G3039" s="179">
        <v>5</v>
      </c>
      <c r="H3039" s="191"/>
      <c r="I3039" s="39" t="str">
        <f t="shared" si="757"/>
        <v>Q1</v>
      </c>
      <c r="J3039" s="191" t="s">
        <v>2858</v>
      </c>
      <c r="K3039" s="191" t="s">
        <v>1854</v>
      </c>
      <c r="L3039" s="17" t="s">
        <v>2540</v>
      </c>
      <c r="M3039" s="13" t="s">
        <v>46</v>
      </c>
      <c r="N3039" s="13">
        <v>1</v>
      </c>
      <c r="O3039" s="13"/>
      <c r="P3039" s="39" t="str">
        <f t="shared" si="758"/>
        <v>MAIN UNIT</v>
      </c>
      <c r="Q3039" s="13" t="s">
        <v>47</v>
      </c>
      <c r="R3039" s="13" t="s">
        <v>1968</v>
      </c>
      <c r="S3039" s="13" t="s">
        <v>36</v>
      </c>
      <c r="T3039" s="13" t="s">
        <v>64</v>
      </c>
      <c r="U3039" s="13" t="s">
        <v>65</v>
      </c>
      <c r="V3039" s="13" t="s">
        <v>2771</v>
      </c>
      <c r="W3039" s="13" t="s">
        <v>50</v>
      </c>
      <c r="X3039" s="192">
        <v>707000</v>
      </c>
      <c r="Y3039" s="196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85">
        <f t="shared" si="760"/>
        <v>133383.996460177</v>
      </c>
      <c r="AD3039" s="141">
        <v>0.1784</v>
      </c>
      <c r="AE3039" s="186">
        <f t="shared" si="761"/>
        <v>0</v>
      </c>
      <c r="AF3039" s="186" t="str">
        <f>IF(AND(COUNTIFS($J$18:J3039,J3039)=1,AE3039=1),1,"")</f>
        <v/>
      </c>
      <c r="AG3039" s="186" t="str">
        <f>IF(C3039="","",IF(AND(COUNTIFS($J$18:J3039,J3039)=1,C3039&lt;&gt;""),1,""))</f>
        <v/>
      </c>
      <c r="AH3039" s="186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214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35</v>
      </c>
      <c r="B3040" s="179">
        <v>2020</v>
      </c>
      <c r="C3040" s="179">
        <v>11</v>
      </c>
      <c r="D3040" s="39" t="str">
        <f t="shared" si="756"/>
        <v>Q3</v>
      </c>
      <c r="E3040" s="13" t="s">
        <v>40</v>
      </c>
      <c r="F3040" s="179">
        <v>2021</v>
      </c>
      <c r="G3040" s="179">
        <v>5</v>
      </c>
      <c r="H3040" s="191"/>
      <c r="I3040" s="39" t="str">
        <f t="shared" si="757"/>
        <v>Q1</v>
      </c>
      <c r="J3040" s="191" t="s">
        <v>2858</v>
      </c>
      <c r="K3040" s="191" t="s">
        <v>1854</v>
      </c>
      <c r="L3040" s="17" t="s">
        <v>2540</v>
      </c>
      <c r="M3040" s="13" t="s">
        <v>46</v>
      </c>
      <c r="N3040" s="13">
        <v>1</v>
      </c>
      <c r="O3040" s="13"/>
      <c r="P3040" s="39" t="str">
        <f t="shared" si="758"/>
        <v>MAIN UNIT</v>
      </c>
      <c r="Q3040" s="13" t="s">
        <v>47</v>
      </c>
      <c r="R3040" s="13" t="s">
        <v>1968</v>
      </c>
      <c r="S3040" s="13" t="s">
        <v>36</v>
      </c>
      <c r="T3040" s="13" t="s">
        <v>64</v>
      </c>
      <c r="U3040" s="13" t="s">
        <v>65</v>
      </c>
      <c r="V3040" s="13" t="s">
        <v>2771</v>
      </c>
      <c r="W3040" s="13" t="s">
        <v>50</v>
      </c>
      <c r="X3040" s="192">
        <v>707000</v>
      </c>
      <c r="Y3040" s="196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85">
        <f t="shared" si="760"/>
        <v>133383.996460177</v>
      </c>
      <c r="AD3040" s="141">
        <v>0.1784</v>
      </c>
      <c r="AE3040" s="186">
        <f t="shared" si="761"/>
        <v>0</v>
      </c>
      <c r="AF3040" s="186" t="str">
        <f>IF(AND(COUNTIFS($J$18:J3040,J3040)=1,AE3040=1),1,"")</f>
        <v/>
      </c>
      <c r="AG3040" s="186" t="str">
        <f>IF(C3040="","",IF(AND(COUNTIFS($J$18:J3040,J3040)=1,C3040&lt;&gt;""),1,""))</f>
        <v/>
      </c>
      <c r="AH3040" s="186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214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35</v>
      </c>
      <c r="B3041" s="179">
        <v>2020</v>
      </c>
      <c r="C3041" s="179">
        <v>9</v>
      </c>
      <c r="D3041" s="39" t="str">
        <f t="shared" si="756"/>
        <v>Q2</v>
      </c>
      <c r="E3041" s="13" t="s">
        <v>40</v>
      </c>
      <c r="F3041" s="179">
        <v>2021</v>
      </c>
      <c r="G3041" s="179">
        <v>6</v>
      </c>
      <c r="H3041" s="191"/>
      <c r="I3041" s="39" t="str">
        <f t="shared" si="757"/>
        <v>Q1</v>
      </c>
      <c r="J3041" s="191" t="s">
        <v>2859</v>
      </c>
      <c r="K3041" s="191" t="s">
        <v>2860</v>
      </c>
      <c r="L3041" s="17" t="s">
        <v>2540</v>
      </c>
      <c r="M3041" s="13" t="s">
        <v>46</v>
      </c>
      <c r="N3041" s="13">
        <v>1</v>
      </c>
      <c r="O3041" s="13"/>
      <c r="P3041" s="39" t="str">
        <f t="shared" si="758"/>
        <v>MAIN UNIT</v>
      </c>
      <c r="Q3041" s="13" t="s">
        <v>47</v>
      </c>
      <c r="R3041" s="13" t="s">
        <v>1968</v>
      </c>
      <c r="S3041" s="13" t="s">
        <v>36</v>
      </c>
      <c r="T3041" s="13" t="s">
        <v>64</v>
      </c>
      <c r="U3041" s="13" t="s">
        <v>65</v>
      </c>
      <c r="V3041" s="13" t="s">
        <v>2771</v>
      </c>
      <c r="W3041" s="13" t="s">
        <v>95</v>
      </c>
      <c r="X3041" s="192">
        <v>7771400</v>
      </c>
      <c r="Y3041" s="196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85">
        <f t="shared" si="760"/>
        <v>134756.46456999998</v>
      </c>
      <c r="AD3041" s="141">
        <v>0.24049999999999999</v>
      </c>
      <c r="AE3041" s="186">
        <f t="shared" si="761"/>
        <v>0</v>
      </c>
      <c r="AF3041" s="186" t="str">
        <f>IF(AND(COUNTIFS($J$18:J3041,J3041)=1,AE3041=1),1,"")</f>
        <v/>
      </c>
      <c r="AG3041" s="186">
        <f>IF(C3041="","",IF(AND(COUNTIFS($J$18:J3041,J3041)=1,C3041&lt;&gt;""),1,""))</f>
        <v>1</v>
      </c>
      <c r="AH3041" s="186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214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40</v>
      </c>
      <c r="B3042" s="179">
        <v>2021</v>
      </c>
      <c r="C3042" s="179">
        <v>12</v>
      </c>
      <c r="D3042" s="39" t="str">
        <f t="shared" si="756"/>
        <v>Q3</v>
      </c>
      <c r="E3042" s="13" t="s">
        <v>41</v>
      </c>
      <c r="F3042" s="179">
        <v>2022</v>
      </c>
      <c r="G3042" s="179">
        <v>4</v>
      </c>
      <c r="H3042" s="191"/>
      <c r="I3042" s="39" t="str">
        <f t="shared" si="757"/>
        <v>Q1</v>
      </c>
      <c r="J3042" s="191" t="s">
        <v>2861</v>
      </c>
      <c r="K3042" s="191" t="s">
        <v>1887</v>
      </c>
      <c r="L3042" s="17" t="s">
        <v>2540</v>
      </c>
      <c r="M3042" s="13" t="s">
        <v>46</v>
      </c>
      <c r="N3042" s="13">
        <v>1</v>
      </c>
      <c r="O3042" s="13"/>
      <c r="P3042" s="39" t="str">
        <f t="shared" si="758"/>
        <v>MAIN UNIT</v>
      </c>
      <c r="Q3042" s="13" t="s">
        <v>55</v>
      </c>
      <c r="R3042" s="13" t="s">
        <v>1968</v>
      </c>
      <c r="S3042" s="13" t="s">
        <v>36</v>
      </c>
      <c r="T3042" s="13" t="s">
        <v>64</v>
      </c>
      <c r="U3042" s="13" t="s">
        <v>65</v>
      </c>
      <c r="V3042" s="13" t="s">
        <v>98</v>
      </c>
      <c r="W3042" s="13" t="s">
        <v>95</v>
      </c>
      <c r="X3042" s="192">
        <v>11000000</v>
      </c>
      <c r="Y3042" s="196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85">
        <f t="shared" si="760"/>
        <v>145102.97999999998</v>
      </c>
      <c r="AD3042" s="141">
        <v>0.20169999999999999</v>
      </c>
      <c r="AE3042" s="186">
        <f t="shared" si="761"/>
        <v>1</v>
      </c>
      <c r="AF3042" s="186">
        <f>IF(AND(COUNTIFS($J$18:J3042,J3042)=1,AE3042=1),1,"")</f>
        <v>1</v>
      </c>
      <c r="AG3042" s="186">
        <f>IF(C3042="","",IF(AND(COUNTIFS($J$18:J3042,J3042)=1,C3042&lt;&gt;""),1,""))</f>
        <v>1</v>
      </c>
      <c r="AH3042" s="186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214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35</v>
      </c>
      <c r="B3043" s="179">
        <v>2021</v>
      </c>
      <c r="C3043" s="179">
        <v>1</v>
      </c>
      <c r="D3043" s="39" t="str">
        <f t="shared" si="756"/>
        <v>Q4</v>
      </c>
      <c r="E3043" s="13" t="s">
        <v>35</v>
      </c>
      <c r="F3043" s="179">
        <v>2021</v>
      </c>
      <c r="G3043" s="179">
        <v>3</v>
      </c>
      <c r="H3043" s="191"/>
      <c r="I3043" s="39" t="str">
        <f t="shared" si="757"/>
        <v>Q4</v>
      </c>
      <c r="J3043" s="191" t="s">
        <v>2862</v>
      </c>
      <c r="K3043" s="191" t="s">
        <v>2366</v>
      </c>
      <c r="L3043" s="17" t="s">
        <v>2704</v>
      </c>
      <c r="M3043" s="13" t="s">
        <v>46</v>
      </c>
      <c r="N3043" s="13">
        <v>1</v>
      </c>
      <c r="O3043" s="13"/>
      <c r="P3043" s="39" t="str">
        <f t="shared" si="758"/>
        <v>MAIN UNIT</v>
      </c>
      <c r="Q3043" s="13" t="s">
        <v>47</v>
      </c>
      <c r="R3043" s="13" t="s">
        <v>1968</v>
      </c>
      <c r="S3043" s="13" t="s">
        <v>37</v>
      </c>
      <c r="T3043" s="13" t="s">
        <v>69</v>
      </c>
      <c r="U3043" s="13" t="s">
        <v>57</v>
      </c>
      <c r="V3043" s="13" t="s">
        <v>155</v>
      </c>
      <c r="W3043" s="13" t="s">
        <v>50</v>
      </c>
      <c r="X3043" s="192">
        <v>455000</v>
      </c>
      <c r="Y3043" s="196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85">
        <f t="shared" si="760"/>
        <v>136306.72566371682</v>
      </c>
      <c r="AD3043" s="141">
        <v>0.28210000000000002</v>
      </c>
      <c r="AE3043" s="186">
        <f t="shared" si="761"/>
        <v>0</v>
      </c>
      <c r="AF3043" s="186" t="str">
        <f>IF(AND(COUNTIFS($J$18:J3043,J3043)=1,AE3043=1),1,"")</f>
        <v/>
      </c>
      <c r="AG3043" s="186">
        <f>IF(C3043="","",IF(AND(COUNTIFS($J$18:J3043,J3043)=1,C3043&lt;&gt;""),1,""))</f>
        <v>1</v>
      </c>
      <c r="AH3043" s="186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214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35</v>
      </c>
      <c r="B3044" s="179">
        <v>2021</v>
      </c>
      <c r="C3044" s="179">
        <v>1</v>
      </c>
      <c r="D3044" s="39" t="str">
        <f t="shared" si="756"/>
        <v>Q4</v>
      </c>
      <c r="E3044" s="13" t="s">
        <v>40</v>
      </c>
      <c r="F3044" s="179">
        <v>2021</v>
      </c>
      <c r="G3044" s="179">
        <v>4</v>
      </c>
      <c r="H3044" s="191"/>
      <c r="I3044" s="39" t="str">
        <f t="shared" si="757"/>
        <v>Q1</v>
      </c>
      <c r="J3044" s="191" t="s">
        <v>2863</v>
      </c>
      <c r="K3044" s="191" t="s">
        <v>2827</v>
      </c>
      <c r="L3044" s="17" t="s">
        <v>2695</v>
      </c>
      <c r="M3044" s="13" t="s">
        <v>2522</v>
      </c>
      <c r="N3044" s="13">
        <v>1</v>
      </c>
      <c r="O3044" s="13"/>
      <c r="P3044" s="39" t="str">
        <f t="shared" si="758"/>
        <v>MAIN UNIT</v>
      </c>
      <c r="Q3044" s="13" t="s">
        <v>47</v>
      </c>
      <c r="R3044" s="13" t="s">
        <v>1968</v>
      </c>
      <c r="S3044" s="13" t="s">
        <v>38</v>
      </c>
      <c r="T3044" s="13" t="s">
        <v>135</v>
      </c>
      <c r="U3044" s="13" t="s">
        <v>136</v>
      </c>
      <c r="V3044" s="13" t="s">
        <v>2750</v>
      </c>
      <c r="W3044" s="13" t="s">
        <v>50</v>
      </c>
      <c r="X3044" s="192">
        <v>320000</v>
      </c>
      <c r="Y3044" s="196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85">
        <f t="shared" si="760"/>
        <v>48753.840707964606</v>
      </c>
      <c r="AD3044" s="141">
        <v>0.1459</v>
      </c>
      <c r="AE3044" s="186">
        <f t="shared" si="761"/>
        <v>0</v>
      </c>
      <c r="AF3044" s="186" t="str">
        <f>IF(AND(COUNTIFS($J$18:J3044,J3044)=1,AE3044=1),1,"")</f>
        <v/>
      </c>
      <c r="AG3044" s="186">
        <f>IF(C3044="","",IF(AND(COUNTIFS($J$18:J3044,J3044)=1,C3044&lt;&gt;""),1,""))</f>
        <v>1</v>
      </c>
      <c r="AH3044" s="186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214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35</v>
      </c>
      <c r="B3045" s="179">
        <v>2021</v>
      </c>
      <c r="C3045" s="179">
        <v>1</v>
      </c>
      <c r="D3045" s="39" t="str">
        <f t="shared" si="756"/>
        <v>Q4</v>
      </c>
      <c r="E3045" s="13" t="s">
        <v>40</v>
      </c>
      <c r="F3045" s="179">
        <v>2021</v>
      </c>
      <c r="G3045" s="179">
        <v>4</v>
      </c>
      <c r="H3045" s="191"/>
      <c r="I3045" s="39" t="str">
        <f t="shared" si="757"/>
        <v>Q1</v>
      </c>
      <c r="J3045" s="191">
        <v>4300001309</v>
      </c>
      <c r="K3045" s="191" t="s">
        <v>2864</v>
      </c>
      <c r="L3045" s="17" t="s">
        <v>2719</v>
      </c>
      <c r="M3045" s="13" t="s">
        <v>2522</v>
      </c>
      <c r="N3045" s="13">
        <v>1</v>
      </c>
      <c r="O3045" s="13"/>
      <c r="P3045" s="39" t="str">
        <f t="shared" si="758"/>
        <v>MAIN UNIT</v>
      </c>
      <c r="Q3045" s="13" t="s">
        <v>47</v>
      </c>
      <c r="R3045" s="13" t="s">
        <v>1968</v>
      </c>
      <c r="S3045" s="13" t="s">
        <v>36</v>
      </c>
      <c r="T3045" s="13" t="s">
        <v>370</v>
      </c>
      <c r="U3045" s="13" t="s">
        <v>1681</v>
      </c>
      <c r="V3045" s="13" t="s">
        <v>2771</v>
      </c>
      <c r="W3045" s="13" t="s">
        <v>50</v>
      </c>
      <c r="X3045" s="192">
        <v>354000</v>
      </c>
      <c r="Y3045" s="196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85">
        <f t="shared" si="760"/>
        <v>84652.991150442482</v>
      </c>
      <c r="AD3045" s="141">
        <v>0.22900000000000001</v>
      </c>
      <c r="AE3045" s="186">
        <f t="shared" si="761"/>
        <v>0</v>
      </c>
      <c r="AF3045" s="186" t="str">
        <f>IF(AND(COUNTIFS($J$18:J3045,J3045)=1,AE3045=1),1,"")</f>
        <v/>
      </c>
      <c r="AG3045" s="186">
        <f>IF(C3045="","",IF(AND(COUNTIFS($J$18:J3045,J3045)=1,C3045&lt;&gt;""),1,""))</f>
        <v>1</v>
      </c>
      <c r="AH3045" s="186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214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35</v>
      </c>
      <c r="B3046" s="179">
        <v>2021</v>
      </c>
      <c r="C3046" s="179">
        <v>1</v>
      </c>
      <c r="D3046" s="39" t="str">
        <f t="shared" si="756"/>
        <v>Q4</v>
      </c>
      <c r="E3046" s="13" t="s">
        <v>40</v>
      </c>
      <c r="F3046" s="179">
        <v>2021</v>
      </c>
      <c r="G3046" s="179">
        <v>4</v>
      </c>
      <c r="H3046" s="191"/>
      <c r="I3046" s="39" t="str">
        <f t="shared" si="757"/>
        <v>Q1</v>
      </c>
      <c r="J3046" s="191" t="s">
        <v>2865</v>
      </c>
      <c r="K3046" s="191" t="s">
        <v>909</v>
      </c>
      <c r="L3046" s="17" t="s">
        <v>2540</v>
      </c>
      <c r="M3046" s="13" t="s">
        <v>46</v>
      </c>
      <c r="N3046" s="13">
        <v>1</v>
      </c>
      <c r="O3046" s="13"/>
      <c r="P3046" s="39" t="str">
        <f t="shared" si="758"/>
        <v>MAIN UNIT</v>
      </c>
      <c r="Q3046" s="13" t="s">
        <v>47</v>
      </c>
      <c r="R3046" s="13" t="s">
        <v>1968</v>
      </c>
      <c r="S3046" s="13" t="s">
        <v>36</v>
      </c>
      <c r="T3046" s="13" t="s">
        <v>228</v>
      </c>
      <c r="U3046" s="13" t="s">
        <v>1969</v>
      </c>
      <c r="V3046" s="13" t="s">
        <v>2771</v>
      </c>
      <c r="W3046" s="13" t="s">
        <v>95</v>
      </c>
      <c r="X3046" s="192">
        <v>12780000</v>
      </c>
      <c r="Y3046" s="196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85">
        <f t="shared" si="760"/>
        <v>246125.1636</v>
      </c>
      <c r="AD3046" s="141">
        <v>0.26860000000000001</v>
      </c>
      <c r="AE3046" s="186">
        <f t="shared" si="761"/>
        <v>0</v>
      </c>
      <c r="AF3046" s="186" t="str">
        <f>IF(AND(COUNTIFS($J$18:J3046,J3046)=1,AE3046=1),1,"")</f>
        <v/>
      </c>
      <c r="AG3046" s="186">
        <f>IF(C3046="","",IF(AND(COUNTIFS($J$18:J3046,J3046)=1,C3046&lt;&gt;""),1,""))</f>
        <v>1</v>
      </c>
      <c r="AH3046" s="186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214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35</v>
      </c>
      <c r="B3047" s="179">
        <v>2021</v>
      </c>
      <c r="C3047" s="179">
        <v>1</v>
      </c>
      <c r="D3047" s="39" t="str">
        <f t="shared" si="756"/>
        <v>Q4</v>
      </c>
      <c r="E3047" s="13" t="s">
        <v>40</v>
      </c>
      <c r="F3047" s="179">
        <v>2021</v>
      </c>
      <c r="G3047" s="179">
        <v>5</v>
      </c>
      <c r="H3047" s="191"/>
      <c r="I3047" s="39" t="str">
        <f t="shared" si="757"/>
        <v>Q1</v>
      </c>
      <c r="J3047" s="191" t="s">
        <v>2866</v>
      </c>
      <c r="K3047" s="191" t="s">
        <v>961</v>
      </c>
      <c r="L3047" s="17" t="s">
        <v>2540</v>
      </c>
      <c r="M3047" s="13" t="s">
        <v>46</v>
      </c>
      <c r="N3047" s="13">
        <v>1</v>
      </c>
      <c r="O3047" s="13"/>
      <c r="P3047" s="39" t="str">
        <f t="shared" si="758"/>
        <v>MAIN UNIT</v>
      </c>
      <c r="Q3047" s="13" t="s">
        <v>47</v>
      </c>
      <c r="R3047" s="13" t="s">
        <v>1968</v>
      </c>
      <c r="S3047" s="13" t="s">
        <v>36</v>
      </c>
      <c r="T3047" s="13" t="s">
        <v>986</v>
      </c>
      <c r="U3047" s="13" t="s">
        <v>2867</v>
      </c>
      <c r="V3047" s="13" t="s">
        <v>49</v>
      </c>
      <c r="W3047" s="13" t="s">
        <v>95</v>
      </c>
      <c r="X3047" s="192">
        <v>13880000</v>
      </c>
      <c r="Y3047" s="196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85">
        <f t="shared" si="760"/>
        <v>235943.34400000001</v>
      </c>
      <c r="AD3047" s="141">
        <v>0.23350000000000001</v>
      </c>
      <c r="AE3047" s="186">
        <f t="shared" si="761"/>
        <v>0</v>
      </c>
      <c r="AF3047" s="186" t="str">
        <f>IF(AND(COUNTIFS($J$18:J3047,J3047)=1,AE3047=1),1,"")</f>
        <v/>
      </c>
      <c r="AG3047" s="186">
        <f>IF(C3047="","",IF(AND(COUNTIFS($J$18:J3047,J3047)=1,C3047&lt;&gt;""),1,""))</f>
        <v>1</v>
      </c>
      <c r="AH3047" s="186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214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35</v>
      </c>
      <c r="B3048" s="179">
        <v>2021</v>
      </c>
      <c r="C3048" s="179">
        <v>3</v>
      </c>
      <c r="D3048" s="39" t="str">
        <f t="shared" si="756"/>
        <v>Q4</v>
      </c>
      <c r="E3048" s="13" t="s">
        <v>40</v>
      </c>
      <c r="F3048" s="179">
        <v>2021</v>
      </c>
      <c r="G3048" s="179">
        <v>5</v>
      </c>
      <c r="H3048" s="191"/>
      <c r="I3048" s="39" t="str">
        <f t="shared" si="757"/>
        <v>Q1</v>
      </c>
      <c r="J3048" s="191" t="s">
        <v>2868</v>
      </c>
      <c r="K3048" s="191" t="s">
        <v>2770</v>
      </c>
      <c r="L3048" s="17" t="s">
        <v>2719</v>
      </c>
      <c r="M3048" s="13" t="s">
        <v>2522</v>
      </c>
      <c r="N3048" s="13">
        <v>1</v>
      </c>
      <c r="O3048" s="13"/>
      <c r="P3048" s="39" t="str">
        <f t="shared" si="758"/>
        <v>MAIN UNIT</v>
      </c>
      <c r="Q3048" s="13" t="s">
        <v>47</v>
      </c>
      <c r="R3048" s="13" t="s">
        <v>1968</v>
      </c>
      <c r="S3048" s="13" t="s">
        <v>36</v>
      </c>
      <c r="T3048" s="13" t="s">
        <v>64</v>
      </c>
      <c r="U3048" s="13" t="s">
        <v>65</v>
      </c>
      <c r="V3048" s="13" t="s">
        <v>2771</v>
      </c>
      <c r="W3048" s="13" t="s">
        <v>827</v>
      </c>
      <c r="X3048" s="192">
        <v>48000</v>
      </c>
      <c r="Y3048" s="196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85">
        <f t="shared" si="760"/>
        <v>88283.520000000004</v>
      </c>
      <c r="AD3048" s="141">
        <v>0.23580000000000001</v>
      </c>
      <c r="AE3048" s="186">
        <f t="shared" si="761"/>
        <v>0</v>
      </c>
      <c r="AF3048" s="186" t="str">
        <f>IF(AND(COUNTIFS($J$18:J3048,J3048)=1,AE3048=1),1,"")</f>
        <v/>
      </c>
      <c r="AG3048" s="186">
        <f>IF(C3048="","",IF(AND(COUNTIFS($J$18:J3048,J3048)=1,C3048&lt;&gt;""),1,""))</f>
        <v>1</v>
      </c>
      <c r="AH3048" s="186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214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35</v>
      </c>
      <c r="B3049" s="179">
        <v>2021</v>
      </c>
      <c r="C3049" s="179">
        <v>2</v>
      </c>
      <c r="D3049" s="39" t="str">
        <f t="shared" si="756"/>
        <v>Q4</v>
      </c>
      <c r="E3049" s="13" t="s">
        <v>40</v>
      </c>
      <c r="F3049" s="179">
        <v>2021</v>
      </c>
      <c r="G3049" s="179">
        <v>6</v>
      </c>
      <c r="H3049" s="191"/>
      <c r="I3049" s="39" t="str">
        <f t="shared" si="757"/>
        <v>Q1</v>
      </c>
      <c r="J3049" s="191" t="s">
        <v>2869</v>
      </c>
      <c r="K3049" s="191" t="s">
        <v>2870</v>
      </c>
      <c r="L3049" s="17" t="s">
        <v>2524</v>
      </c>
      <c r="M3049" s="13" t="s">
        <v>2522</v>
      </c>
      <c r="N3049" s="13">
        <v>1</v>
      </c>
      <c r="O3049" s="13"/>
      <c r="P3049" s="39" t="str">
        <f t="shared" si="758"/>
        <v>MAIN UNIT</v>
      </c>
      <c r="Q3049" s="13" t="s">
        <v>55</v>
      </c>
      <c r="R3049" s="13" t="s">
        <v>1968</v>
      </c>
      <c r="S3049" s="13" t="s">
        <v>39</v>
      </c>
      <c r="T3049" s="13" t="s">
        <v>129</v>
      </c>
      <c r="U3049" s="13" t="s">
        <v>991</v>
      </c>
      <c r="V3049" s="13" t="s">
        <v>131</v>
      </c>
      <c r="W3049" s="13" t="s">
        <v>50</v>
      </c>
      <c r="X3049" s="192">
        <v>645000</v>
      </c>
      <c r="Y3049" s="196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85">
        <f t="shared" si="760"/>
        <v>90850.818584070803</v>
      </c>
      <c r="AD3049" s="141">
        <v>0.13100000000000001</v>
      </c>
      <c r="AE3049" s="186">
        <f t="shared" si="761"/>
        <v>1</v>
      </c>
      <c r="AF3049" s="186">
        <f>IF(AND(COUNTIFS($J$18:J3049,J3049)=1,AE3049=1),1,"")</f>
        <v>1</v>
      </c>
      <c r="AG3049" s="186">
        <f>IF(C3049="","",IF(AND(COUNTIFS($J$18:J3049,J3049)=1,C3049&lt;&gt;""),1,""))</f>
        <v>1</v>
      </c>
      <c r="AH3049" s="186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214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35</v>
      </c>
      <c r="B3050" s="179">
        <v>2021</v>
      </c>
      <c r="C3050" s="179">
        <v>3</v>
      </c>
      <c r="D3050" s="39" t="str">
        <f t="shared" si="756"/>
        <v>Q4</v>
      </c>
      <c r="E3050" s="13" t="s">
        <v>40</v>
      </c>
      <c r="F3050" s="179">
        <v>2021</v>
      </c>
      <c r="G3050" s="179">
        <v>6</v>
      </c>
      <c r="H3050" s="191"/>
      <c r="I3050" s="39" t="str">
        <f t="shared" si="757"/>
        <v>Q1</v>
      </c>
      <c r="J3050" s="191" t="s">
        <v>2871</v>
      </c>
      <c r="K3050" s="191" t="s">
        <v>2872</v>
      </c>
      <c r="L3050" s="17" t="s">
        <v>2873</v>
      </c>
      <c r="M3050" s="13" t="s">
        <v>2749</v>
      </c>
      <c r="N3050" s="13">
        <v>2</v>
      </c>
      <c r="O3050" s="13"/>
      <c r="P3050" s="39" t="str">
        <f t="shared" si="758"/>
        <v>MAIN UNIT</v>
      </c>
      <c r="Q3050" s="13" t="s">
        <v>55</v>
      </c>
      <c r="R3050" s="13" t="s">
        <v>1968</v>
      </c>
      <c r="S3050" s="13" t="s">
        <v>36</v>
      </c>
      <c r="T3050" s="13" t="s">
        <v>64</v>
      </c>
      <c r="U3050" s="13" t="s">
        <v>65</v>
      </c>
      <c r="V3050" s="13" t="s">
        <v>2771</v>
      </c>
      <c r="W3050" s="13" t="s">
        <v>50</v>
      </c>
      <c r="X3050" s="192">
        <v>594300</v>
      </c>
      <c r="Y3050" s="196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85">
        <f t="shared" si="760"/>
        <v>275410.71637168142</v>
      </c>
      <c r="AD3050" s="141">
        <v>0.2155</v>
      </c>
      <c r="AE3050" s="186">
        <f t="shared" si="761"/>
        <v>1</v>
      </c>
      <c r="AF3050" s="186">
        <f>IF(AND(COUNTIFS($J$18:J3050,J3050)=1,AE3050=1),1,"")</f>
        <v>1</v>
      </c>
      <c r="AG3050" s="186">
        <f>IF(C3050="","",IF(AND(COUNTIFS($J$18:J3050,J3050)=1,C3050&lt;&gt;""),1,""))</f>
        <v>1</v>
      </c>
      <c r="AH3050" s="186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214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40</v>
      </c>
      <c r="B3051" s="179">
        <v>2021</v>
      </c>
      <c r="C3051" s="179">
        <v>5</v>
      </c>
      <c r="D3051" s="39" t="str">
        <f t="shared" si="756"/>
        <v>Q1</v>
      </c>
      <c r="E3051" s="13" t="s">
        <v>40</v>
      </c>
      <c r="F3051" s="179">
        <v>2021</v>
      </c>
      <c r="G3051" s="179">
        <v>7</v>
      </c>
      <c r="H3051" s="191"/>
      <c r="I3051" s="39" t="str">
        <f t="shared" si="757"/>
        <v>Q2</v>
      </c>
      <c r="J3051" s="191" t="s">
        <v>2874</v>
      </c>
      <c r="K3051" s="191" t="s">
        <v>1128</v>
      </c>
      <c r="L3051" s="17" t="s">
        <v>2695</v>
      </c>
      <c r="M3051" s="13" t="s">
        <v>2522</v>
      </c>
      <c r="N3051" s="13">
        <v>1</v>
      </c>
      <c r="O3051" s="13"/>
      <c r="P3051" s="39" t="str">
        <f t="shared" si="758"/>
        <v>MAIN UNIT</v>
      </c>
      <c r="Q3051" s="13" t="s">
        <v>47</v>
      </c>
      <c r="R3051" s="13" t="s">
        <v>1968</v>
      </c>
      <c r="S3051" s="13" t="s">
        <v>36</v>
      </c>
      <c r="T3051" s="13" t="s">
        <v>64</v>
      </c>
      <c r="U3051" s="13" t="s">
        <v>65</v>
      </c>
      <c r="V3051" s="13" t="s">
        <v>2771</v>
      </c>
      <c r="W3051" s="13" t="s">
        <v>50</v>
      </c>
      <c r="X3051" s="192">
        <v>472375</v>
      </c>
      <c r="Y3051" s="196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85">
        <f t="shared" si="760"/>
        <v>127817.1504424779</v>
      </c>
      <c r="AD3051" s="141">
        <v>0.25480000000000003</v>
      </c>
      <c r="AE3051" s="186">
        <f t="shared" si="761"/>
        <v>0</v>
      </c>
      <c r="AF3051" s="186" t="str">
        <f>IF(AND(COUNTIFS($J$18:J3051,J3051)=1,AE3051=1),1,"")</f>
        <v/>
      </c>
      <c r="AG3051" s="186">
        <f>IF(C3051="","",IF(AND(COUNTIFS($J$18:J3051,J3051)=1,C3051&lt;&gt;""),1,""))</f>
        <v>1</v>
      </c>
      <c r="AH3051" s="186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214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40</v>
      </c>
      <c r="B3052" s="179">
        <v>2021</v>
      </c>
      <c r="C3052" s="179">
        <v>5</v>
      </c>
      <c r="D3052" s="39" t="str">
        <f t="shared" si="756"/>
        <v>Q1</v>
      </c>
      <c r="E3052" s="13" t="s">
        <v>40</v>
      </c>
      <c r="F3052" s="179">
        <v>2021</v>
      </c>
      <c r="G3052" s="179">
        <v>8</v>
      </c>
      <c r="H3052" s="191"/>
      <c r="I3052" s="39" t="str">
        <f t="shared" si="757"/>
        <v>Q2</v>
      </c>
      <c r="J3052" s="191" t="s">
        <v>2875</v>
      </c>
      <c r="K3052" s="191" t="s">
        <v>2731</v>
      </c>
      <c r="L3052" s="17" t="s">
        <v>2705</v>
      </c>
      <c r="M3052" s="13" t="s">
        <v>2522</v>
      </c>
      <c r="N3052" s="13">
        <v>1</v>
      </c>
      <c r="O3052" s="13"/>
      <c r="P3052" s="39" t="str">
        <f t="shared" si="758"/>
        <v>MAIN UNIT</v>
      </c>
      <c r="Q3052" s="13" t="s">
        <v>47</v>
      </c>
      <c r="R3052" s="13" t="s">
        <v>1968</v>
      </c>
      <c r="S3052" s="13" t="s">
        <v>37</v>
      </c>
      <c r="T3052" s="13" t="s">
        <v>178</v>
      </c>
      <c r="U3052" s="13" t="s">
        <v>57</v>
      </c>
      <c r="V3052" s="13" t="s">
        <v>80</v>
      </c>
      <c r="W3052" s="13" t="s">
        <v>50</v>
      </c>
      <c r="X3052" s="192">
        <v>380000</v>
      </c>
      <c r="Y3052" s="196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85">
        <f t="shared" si="760"/>
        <v>65534.867256637168</v>
      </c>
      <c r="AD3052" s="141">
        <v>0.16239999999999999</v>
      </c>
      <c r="AE3052" s="186">
        <f t="shared" si="761"/>
        <v>0</v>
      </c>
      <c r="AF3052" s="186" t="str">
        <f>IF(AND(COUNTIFS($J$18:J3052,J3052)=1,AE3052=1),1,"")</f>
        <v/>
      </c>
      <c r="AG3052" s="186">
        <f>IF(C3052="","",IF(AND(COUNTIFS($J$18:J3052,J3052)=1,C3052&lt;&gt;""),1,""))</f>
        <v>1</v>
      </c>
      <c r="AH3052" s="186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214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40</v>
      </c>
      <c r="B3053" s="179">
        <v>2021</v>
      </c>
      <c r="C3053" s="179">
        <v>5</v>
      </c>
      <c r="D3053" s="39" t="str">
        <f t="shared" si="756"/>
        <v>Q1</v>
      </c>
      <c r="E3053" s="13" t="s">
        <v>40</v>
      </c>
      <c r="F3053" s="179">
        <v>2021</v>
      </c>
      <c r="G3053" s="179">
        <v>8</v>
      </c>
      <c r="H3053" s="191"/>
      <c r="I3053" s="39" t="str">
        <f t="shared" si="757"/>
        <v>Q2</v>
      </c>
      <c r="J3053" s="191" t="s">
        <v>2876</v>
      </c>
      <c r="K3053" s="191" t="s">
        <v>909</v>
      </c>
      <c r="L3053" s="17" t="s">
        <v>2877</v>
      </c>
      <c r="M3053" s="13" t="s">
        <v>352</v>
      </c>
      <c r="N3053" s="13">
        <v>1</v>
      </c>
      <c r="O3053" s="13"/>
      <c r="P3053" s="39" t="str">
        <f t="shared" si="758"/>
        <v>MAIN UNIT</v>
      </c>
      <c r="Q3053" s="13" t="s">
        <v>47</v>
      </c>
      <c r="R3053" s="13" t="s">
        <v>1968</v>
      </c>
      <c r="S3053" s="13" t="s">
        <v>36</v>
      </c>
      <c r="T3053" s="13" t="s">
        <v>64</v>
      </c>
      <c r="U3053" s="13" t="s">
        <v>65</v>
      </c>
      <c r="V3053" s="13" t="s">
        <v>2771</v>
      </c>
      <c r="W3053" s="13" t="s">
        <v>2421</v>
      </c>
      <c r="X3053" s="192">
        <v>298000</v>
      </c>
      <c r="Y3053" s="196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85">
        <f t="shared" si="760"/>
        <v>116011.4</v>
      </c>
      <c r="AD3053" s="141">
        <v>0.38929999999999998</v>
      </c>
      <c r="AE3053" s="186">
        <f t="shared" si="761"/>
        <v>0</v>
      </c>
      <c r="AF3053" s="186" t="str">
        <f>IF(AND(COUNTIFS($J$18:J3053,J3053)=1,AE3053=1),1,"")</f>
        <v/>
      </c>
      <c r="AG3053" s="186">
        <f>IF(C3053="","",IF(AND(COUNTIFS($J$18:J3053,J3053)=1,C3053&lt;&gt;""),1,""))</f>
        <v>1</v>
      </c>
      <c r="AH3053" s="186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214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40</v>
      </c>
      <c r="B3054" s="179">
        <v>2021</v>
      </c>
      <c r="C3054" s="179">
        <v>7</v>
      </c>
      <c r="D3054" s="39" t="str">
        <f t="shared" si="756"/>
        <v>Q2</v>
      </c>
      <c r="E3054" s="13" t="s">
        <v>40</v>
      </c>
      <c r="F3054" s="179">
        <v>2021</v>
      </c>
      <c r="G3054" s="179">
        <v>9</v>
      </c>
      <c r="H3054" s="191"/>
      <c r="I3054" s="39" t="str">
        <f t="shared" si="757"/>
        <v>Q2</v>
      </c>
      <c r="J3054" s="191" t="s">
        <v>2878</v>
      </c>
      <c r="K3054" s="191" t="s">
        <v>2830</v>
      </c>
      <c r="L3054" s="17" t="s">
        <v>2754</v>
      </c>
      <c r="M3054" s="13" t="s">
        <v>2749</v>
      </c>
      <c r="N3054" s="13">
        <v>1</v>
      </c>
      <c r="O3054" s="13"/>
      <c r="P3054" s="39" t="str">
        <f t="shared" si="758"/>
        <v>MAIN UNIT</v>
      </c>
      <c r="Q3054" s="13" t="s">
        <v>47</v>
      </c>
      <c r="R3054" s="13" t="s">
        <v>1968</v>
      </c>
      <c r="S3054" s="13" t="s">
        <v>38</v>
      </c>
      <c r="T3054" s="13" t="s">
        <v>2879</v>
      </c>
      <c r="U3054" s="13" t="s">
        <v>136</v>
      </c>
      <c r="V3054" s="13" t="s">
        <v>2745</v>
      </c>
      <c r="W3054" s="13" t="s">
        <v>50</v>
      </c>
      <c r="X3054" s="192">
        <v>468000</v>
      </c>
      <c r="Y3054" s="196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85">
        <f t="shared" si="760"/>
        <v>131752.35398230091</v>
      </c>
      <c r="AD3054" s="141">
        <v>0.2651</v>
      </c>
      <c r="AE3054" s="186">
        <f t="shared" si="761"/>
        <v>0</v>
      </c>
      <c r="AF3054" s="186" t="str">
        <f>IF(AND(COUNTIFS($J$18:J3054,J3054)=1,AE3054=1),1,"")</f>
        <v/>
      </c>
      <c r="AG3054" s="186">
        <f>IF(C3054="","",IF(AND(COUNTIFS($J$18:J3054,J3054)=1,C3054&lt;&gt;""),1,""))</f>
        <v>1</v>
      </c>
      <c r="AH3054" s="186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214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40</v>
      </c>
      <c r="B3055" s="179">
        <v>2021</v>
      </c>
      <c r="C3055" s="179">
        <v>7</v>
      </c>
      <c r="D3055" s="39" t="str">
        <f t="shared" si="756"/>
        <v>Q2</v>
      </c>
      <c r="E3055" s="13" t="s">
        <v>40</v>
      </c>
      <c r="F3055" s="179">
        <v>2021</v>
      </c>
      <c r="G3055" s="179">
        <v>9</v>
      </c>
      <c r="H3055" s="191"/>
      <c r="I3055" s="39" t="str">
        <f t="shared" si="757"/>
        <v>Q2</v>
      </c>
      <c r="J3055" s="191" t="s">
        <v>2878</v>
      </c>
      <c r="K3055" s="191" t="s">
        <v>2830</v>
      </c>
      <c r="L3055" s="17" t="s">
        <v>2754</v>
      </c>
      <c r="M3055" s="13" t="s">
        <v>2749</v>
      </c>
      <c r="N3055" s="13">
        <v>1</v>
      </c>
      <c r="O3055" s="13"/>
      <c r="P3055" s="39" t="str">
        <f t="shared" si="758"/>
        <v>MAIN UNIT</v>
      </c>
      <c r="Q3055" s="13" t="s">
        <v>47</v>
      </c>
      <c r="R3055" s="13" t="s">
        <v>1968</v>
      </c>
      <c r="S3055" s="13" t="s">
        <v>38</v>
      </c>
      <c r="T3055" s="13" t="s">
        <v>2879</v>
      </c>
      <c r="U3055" s="13" t="s">
        <v>136</v>
      </c>
      <c r="V3055" s="13" t="s">
        <v>2745</v>
      </c>
      <c r="W3055" s="13" t="s">
        <v>50</v>
      </c>
      <c r="X3055" s="192">
        <v>468000</v>
      </c>
      <c r="Y3055" s="196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85">
        <f t="shared" si="760"/>
        <v>131752.35398230091</v>
      </c>
      <c r="AD3055" s="141">
        <v>0.2651</v>
      </c>
      <c r="AE3055" s="186">
        <f t="shared" si="761"/>
        <v>0</v>
      </c>
      <c r="AF3055" s="186" t="str">
        <f>IF(AND(COUNTIFS($J$18:J3055,J3055)=1,AE3055=1),1,"")</f>
        <v/>
      </c>
      <c r="AG3055" s="186" t="str">
        <f>IF(C3055="","",IF(AND(COUNTIFS($J$18:J3055,J3055)=1,C3055&lt;&gt;""),1,""))</f>
        <v/>
      </c>
      <c r="AH3055" s="186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214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40</v>
      </c>
      <c r="B3056" s="179">
        <v>2021</v>
      </c>
      <c r="C3056" s="179">
        <v>7</v>
      </c>
      <c r="D3056" s="39" t="str">
        <f t="shared" si="756"/>
        <v>Q2</v>
      </c>
      <c r="E3056" s="13" t="s">
        <v>40</v>
      </c>
      <c r="F3056" s="179">
        <v>2021</v>
      </c>
      <c r="G3056" s="179">
        <v>9</v>
      </c>
      <c r="H3056" s="191"/>
      <c r="I3056" s="39" t="str">
        <f t="shared" si="757"/>
        <v>Q2</v>
      </c>
      <c r="J3056" s="191" t="s">
        <v>2871</v>
      </c>
      <c r="K3056" s="191" t="s">
        <v>2872</v>
      </c>
      <c r="L3056" s="17" t="s">
        <v>2873</v>
      </c>
      <c r="M3056" s="13" t="s">
        <v>2749</v>
      </c>
      <c r="N3056" s="13">
        <v>1</v>
      </c>
      <c r="O3056" s="13"/>
      <c r="P3056" s="39" t="str">
        <f t="shared" si="758"/>
        <v>MAIN UNIT</v>
      </c>
      <c r="Q3056" s="13" t="s">
        <v>47</v>
      </c>
      <c r="R3056" s="13" t="s">
        <v>1968</v>
      </c>
      <c r="S3056" s="13" t="s">
        <v>36</v>
      </c>
      <c r="T3056" s="13" t="s">
        <v>64</v>
      </c>
      <c r="U3056" s="13" t="s">
        <v>65</v>
      </c>
      <c r="V3056" s="13" t="s">
        <v>2771</v>
      </c>
      <c r="W3056" s="13" t="s">
        <v>50</v>
      </c>
      <c r="X3056" s="192">
        <v>574200</v>
      </c>
      <c r="Y3056" s="196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85">
        <f t="shared" si="760"/>
        <v>112380.5946902655</v>
      </c>
      <c r="AD3056" s="141">
        <v>0.18429999999999999</v>
      </c>
      <c r="AE3056" s="186">
        <f t="shared" si="761"/>
        <v>0</v>
      </c>
      <c r="AF3056" s="186" t="str">
        <f>IF(AND(COUNTIFS($J$18:J3056,J3056)=1,AE3056=1),1,"")</f>
        <v/>
      </c>
      <c r="AG3056" s="186" t="str">
        <f>IF(C3056="","",IF(AND(COUNTIFS($J$18:J3056,J3056)=1,C3056&lt;&gt;""),1,""))</f>
        <v/>
      </c>
      <c r="AH3056" s="186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214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40</v>
      </c>
      <c r="B3057" s="179">
        <v>2021</v>
      </c>
      <c r="C3057" s="179">
        <v>9</v>
      </c>
      <c r="D3057" s="39" t="str">
        <f t="shared" si="756"/>
        <v>Q2</v>
      </c>
      <c r="E3057" s="13" t="s">
        <v>40</v>
      </c>
      <c r="F3057" s="179">
        <v>2021</v>
      </c>
      <c r="G3057" s="179">
        <v>9</v>
      </c>
      <c r="H3057" s="191"/>
      <c r="I3057" s="39" t="str">
        <f t="shared" si="757"/>
        <v>Q2</v>
      </c>
      <c r="J3057" s="191" t="s">
        <v>2880</v>
      </c>
      <c r="K3057" s="191" t="s">
        <v>1711</v>
      </c>
      <c r="L3057" s="17" t="s">
        <v>1973</v>
      </c>
      <c r="M3057" s="13" t="s">
        <v>1967</v>
      </c>
      <c r="N3057" s="13">
        <v>1</v>
      </c>
      <c r="O3057" s="13"/>
      <c r="P3057" s="39" t="str">
        <f t="shared" si="758"/>
        <v>MAIN UNIT</v>
      </c>
      <c r="Q3057" s="13" t="s">
        <v>47</v>
      </c>
      <c r="R3057" s="13" t="s">
        <v>1968</v>
      </c>
      <c r="S3057" s="13" t="s">
        <v>36</v>
      </c>
      <c r="T3057" s="13" t="s">
        <v>64</v>
      </c>
      <c r="U3057" s="13" t="s">
        <v>65</v>
      </c>
      <c r="V3057" s="13" t="s">
        <v>2771</v>
      </c>
      <c r="W3057" s="13" t="s">
        <v>50</v>
      </c>
      <c r="X3057" s="192">
        <v>29000</v>
      </c>
      <c r="Y3057" s="196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85">
        <f t="shared" si="760"/>
        <v>9238.9380530973449</v>
      </c>
      <c r="AD3057" s="141">
        <v>0.3</v>
      </c>
      <c r="AE3057" s="186">
        <f t="shared" si="761"/>
        <v>0</v>
      </c>
      <c r="AF3057" s="186" t="str">
        <f>IF(AND(COUNTIFS($J$18:J3057,J3057)=1,AE3057=1),1,"")</f>
        <v/>
      </c>
      <c r="AG3057" s="186">
        <f>IF(C3057="","",IF(AND(COUNTIFS($J$18:J3057,J3057)=1,C3057&lt;&gt;""),1,""))</f>
        <v>1</v>
      </c>
      <c r="AH3057" s="186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214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40</v>
      </c>
      <c r="B3058" s="179">
        <v>2021</v>
      </c>
      <c r="C3058" s="179">
        <v>4</v>
      </c>
      <c r="D3058" s="39" t="str">
        <f t="shared" si="756"/>
        <v>Q1</v>
      </c>
      <c r="E3058" s="13" t="s">
        <v>40</v>
      </c>
      <c r="F3058" s="179">
        <v>2021</v>
      </c>
      <c r="G3058" s="179">
        <v>10</v>
      </c>
      <c r="H3058" s="191"/>
      <c r="I3058" s="39" t="str">
        <f t="shared" si="757"/>
        <v>Q3</v>
      </c>
      <c r="J3058" s="191" t="s">
        <v>2881</v>
      </c>
      <c r="K3058" s="191" t="s">
        <v>2882</v>
      </c>
      <c r="L3058" s="17" t="s">
        <v>2526</v>
      </c>
      <c r="M3058" s="13" t="s">
        <v>2522</v>
      </c>
      <c r="N3058" s="13">
        <v>1</v>
      </c>
      <c r="O3058" s="13"/>
      <c r="P3058" s="39" t="str">
        <f t="shared" si="758"/>
        <v>MAIN UNIT</v>
      </c>
      <c r="Q3058" s="13" t="s">
        <v>55</v>
      </c>
      <c r="R3058" s="13" t="s">
        <v>1968</v>
      </c>
      <c r="S3058" s="13" t="s">
        <v>39</v>
      </c>
      <c r="T3058" s="13" t="s">
        <v>129</v>
      </c>
      <c r="U3058" s="13" t="s">
        <v>130</v>
      </c>
      <c r="V3058" s="13" t="s">
        <v>2771</v>
      </c>
      <c r="W3058" s="13" t="s">
        <v>50</v>
      </c>
      <c r="X3058" s="192">
        <v>262000</v>
      </c>
      <c r="Y3058" s="196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85">
        <f t="shared" si="760"/>
        <v>32831.150442477876</v>
      </c>
      <c r="AD3058" s="141">
        <v>0.11799999999999999</v>
      </c>
      <c r="AE3058" s="186">
        <f t="shared" si="761"/>
        <v>1</v>
      </c>
      <c r="AF3058" s="186">
        <f>IF(AND(COUNTIFS($J$18:J3058,J3058)=1,AE3058=1),1,"")</f>
        <v>1</v>
      </c>
      <c r="AG3058" s="186">
        <f>IF(C3058="","",IF(AND(COUNTIFS($J$18:J3058,J3058)=1,C3058&lt;&gt;""),1,""))</f>
        <v>1</v>
      </c>
      <c r="AH3058" s="186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214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40</v>
      </c>
      <c r="B3059" s="179">
        <v>2021</v>
      </c>
      <c r="C3059" s="179">
        <v>8</v>
      </c>
      <c r="D3059" s="39" t="str">
        <f t="shared" si="756"/>
        <v>Q2</v>
      </c>
      <c r="E3059" s="13" t="s">
        <v>40</v>
      </c>
      <c r="F3059" s="179">
        <v>2021</v>
      </c>
      <c r="G3059" s="179">
        <v>10</v>
      </c>
      <c r="H3059" s="191"/>
      <c r="I3059" s="39" t="str">
        <f t="shared" si="757"/>
        <v>Q3</v>
      </c>
      <c r="J3059" s="191" t="s">
        <v>2883</v>
      </c>
      <c r="K3059" s="191" t="s">
        <v>53</v>
      </c>
      <c r="L3059" s="17" t="s">
        <v>2884</v>
      </c>
      <c r="M3059" s="13" t="s">
        <v>1967</v>
      </c>
      <c r="N3059" s="13">
        <v>1</v>
      </c>
      <c r="O3059" s="13"/>
      <c r="P3059" s="39" t="str">
        <f t="shared" si="758"/>
        <v>MAIN UNIT</v>
      </c>
      <c r="Q3059" s="13" t="s">
        <v>47</v>
      </c>
      <c r="R3059" s="13" t="s">
        <v>1968</v>
      </c>
      <c r="S3059" s="13" t="s">
        <v>37</v>
      </c>
      <c r="T3059" s="13" t="s">
        <v>56</v>
      </c>
      <c r="U3059" s="13" t="s">
        <v>57</v>
      </c>
      <c r="V3059" s="13" t="s">
        <v>58</v>
      </c>
      <c r="W3059" s="13" t="s">
        <v>50</v>
      </c>
      <c r="X3059" s="192">
        <v>68000</v>
      </c>
      <c r="Y3059" s="196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85">
        <f t="shared" si="760"/>
        <v>23902.300884955755</v>
      </c>
      <c r="AD3059" s="141">
        <v>0.33100000000000002</v>
      </c>
      <c r="AE3059" s="186">
        <f t="shared" si="761"/>
        <v>0</v>
      </c>
      <c r="AF3059" s="186" t="str">
        <f>IF(AND(COUNTIFS($J$18:J3059,J3059)=1,AE3059=1),1,"")</f>
        <v/>
      </c>
      <c r="AG3059" s="186">
        <f>IF(C3059="","",IF(AND(COUNTIFS($J$18:J3059,J3059)=1,C3059&lt;&gt;""),1,""))</f>
        <v>1</v>
      </c>
      <c r="AH3059" s="186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214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40</v>
      </c>
      <c r="B3060" s="179">
        <v>2021</v>
      </c>
      <c r="C3060" s="179">
        <v>9</v>
      </c>
      <c r="D3060" s="39" t="str">
        <f t="shared" si="756"/>
        <v>Q2</v>
      </c>
      <c r="E3060" s="13" t="s">
        <v>40</v>
      </c>
      <c r="F3060" s="179">
        <v>2021</v>
      </c>
      <c r="G3060" s="179">
        <v>10</v>
      </c>
      <c r="H3060" s="191"/>
      <c r="I3060" s="39" t="str">
        <f t="shared" si="757"/>
        <v>Q3</v>
      </c>
      <c r="J3060" s="191" t="s">
        <v>2885</v>
      </c>
      <c r="K3060" s="191" t="s">
        <v>909</v>
      </c>
      <c r="L3060" s="17" t="s">
        <v>2821</v>
      </c>
      <c r="M3060" s="13" t="s">
        <v>1967</v>
      </c>
      <c r="N3060" s="13">
        <v>1</v>
      </c>
      <c r="O3060" s="13"/>
      <c r="P3060" s="39" t="str">
        <f t="shared" si="758"/>
        <v>MAIN UNIT</v>
      </c>
      <c r="Q3060" s="13" t="s">
        <v>47</v>
      </c>
      <c r="R3060" s="13" t="s">
        <v>1968</v>
      </c>
      <c r="S3060" s="13" t="s">
        <v>36</v>
      </c>
      <c r="T3060" s="13" t="s">
        <v>228</v>
      </c>
      <c r="U3060" s="13" t="s">
        <v>65</v>
      </c>
      <c r="V3060" s="13" t="s">
        <v>2771</v>
      </c>
      <c r="W3060" s="13" t="s">
        <v>827</v>
      </c>
      <c r="X3060" s="192">
        <v>6000</v>
      </c>
      <c r="Y3060" s="196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85">
        <f t="shared" si="760"/>
        <v>7488</v>
      </c>
      <c r="AD3060" s="141">
        <v>0.16</v>
      </c>
      <c r="AE3060" s="186">
        <f t="shared" si="761"/>
        <v>0</v>
      </c>
      <c r="AF3060" s="186" t="str">
        <f>IF(AND(COUNTIFS($J$18:J3060,J3060)=1,AE3060=1),1,"")</f>
        <v/>
      </c>
      <c r="AG3060" s="186">
        <f>IF(C3060="","",IF(AND(COUNTIFS($J$18:J3060,J3060)=1,C3060&lt;&gt;""),1,""))</f>
        <v>1</v>
      </c>
      <c r="AH3060" s="186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214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40</v>
      </c>
      <c r="B3061" s="179">
        <v>2021</v>
      </c>
      <c r="C3061" s="179">
        <v>6</v>
      </c>
      <c r="D3061" s="39" t="str">
        <f t="shared" si="756"/>
        <v>Q1</v>
      </c>
      <c r="E3061" s="13" t="s">
        <v>40</v>
      </c>
      <c r="F3061" s="179">
        <v>2021</v>
      </c>
      <c r="G3061" s="179">
        <v>12</v>
      </c>
      <c r="H3061" s="191"/>
      <c r="I3061" s="39" t="str">
        <f t="shared" si="757"/>
        <v>Q3</v>
      </c>
      <c r="J3061" s="191" t="s">
        <v>2886</v>
      </c>
      <c r="K3061" s="191" t="s">
        <v>2887</v>
      </c>
      <c r="L3061" s="17" t="s">
        <v>2703</v>
      </c>
      <c r="M3061" s="13" t="s">
        <v>46</v>
      </c>
      <c r="N3061" s="13">
        <v>1</v>
      </c>
      <c r="O3061" s="13"/>
      <c r="P3061" s="39" t="str">
        <f t="shared" si="758"/>
        <v>MAIN UNIT</v>
      </c>
      <c r="Q3061" s="13" t="s">
        <v>47</v>
      </c>
      <c r="R3061" s="13" t="s">
        <v>1968</v>
      </c>
      <c r="S3061" s="13" t="s">
        <v>36</v>
      </c>
      <c r="T3061" s="13" t="s">
        <v>107</v>
      </c>
      <c r="U3061" s="13" t="s">
        <v>2282</v>
      </c>
      <c r="V3061" s="13" t="s">
        <v>2771</v>
      </c>
      <c r="W3061" s="13" t="s">
        <v>50</v>
      </c>
      <c r="X3061" s="192">
        <v>630000</v>
      </c>
      <c r="Y3061" s="196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85">
        <f t="shared" si="760"/>
        <v>269668.71238938055</v>
      </c>
      <c r="AD3061" s="141">
        <v>0.39810000000000001</v>
      </c>
      <c r="AE3061" s="186">
        <f t="shared" si="761"/>
        <v>0</v>
      </c>
      <c r="AF3061" s="186" t="str">
        <f>IF(AND(COUNTIFS($J$18:J3061,J3061)=1,AE3061=1),1,"")</f>
        <v/>
      </c>
      <c r="AG3061" s="186">
        <f>IF(C3061="","",IF(AND(COUNTIFS($J$18:J3061,J3061)=1,C3061&lt;&gt;""),1,""))</f>
        <v>1</v>
      </c>
      <c r="AH3061" s="186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214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40</v>
      </c>
      <c r="B3062" s="179">
        <v>2021</v>
      </c>
      <c r="C3062" s="179">
        <v>6</v>
      </c>
      <c r="D3062" s="39" t="str">
        <f t="shared" si="756"/>
        <v>Q1</v>
      </c>
      <c r="E3062" s="13" t="s">
        <v>40</v>
      </c>
      <c r="F3062" s="179">
        <v>2021</v>
      </c>
      <c r="G3062" s="179">
        <v>12</v>
      </c>
      <c r="H3062" s="191"/>
      <c r="I3062" s="39" t="str">
        <f t="shared" si="757"/>
        <v>Q3</v>
      </c>
      <c r="J3062" s="191" t="s">
        <v>2886</v>
      </c>
      <c r="K3062" s="191" t="s">
        <v>2887</v>
      </c>
      <c r="L3062" s="17" t="s">
        <v>2703</v>
      </c>
      <c r="M3062" s="13" t="s">
        <v>46</v>
      </c>
      <c r="N3062" s="13">
        <v>1</v>
      </c>
      <c r="O3062" s="13"/>
      <c r="P3062" s="39" t="str">
        <f t="shared" si="758"/>
        <v>MAIN UNIT</v>
      </c>
      <c r="Q3062" s="13" t="s">
        <v>47</v>
      </c>
      <c r="R3062" s="13" t="s">
        <v>1968</v>
      </c>
      <c r="S3062" s="13" t="s">
        <v>36</v>
      </c>
      <c r="T3062" s="13" t="s">
        <v>107</v>
      </c>
      <c r="U3062" s="13" t="s">
        <v>2282</v>
      </c>
      <c r="V3062" s="13" t="s">
        <v>2771</v>
      </c>
      <c r="W3062" s="13" t="s">
        <v>50</v>
      </c>
      <c r="X3062" s="192">
        <v>630000</v>
      </c>
      <c r="Y3062" s="196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85">
        <f t="shared" si="760"/>
        <v>269668.71238938055</v>
      </c>
      <c r="AD3062" s="141">
        <v>0.39810000000000001</v>
      </c>
      <c r="AE3062" s="186">
        <f t="shared" si="761"/>
        <v>0</v>
      </c>
      <c r="AF3062" s="186" t="str">
        <f>IF(AND(COUNTIFS($J$18:J3062,J3062)=1,AE3062=1),1,"")</f>
        <v/>
      </c>
      <c r="AG3062" s="186" t="str">
        <f>IF(C3062="","",IF(AND(COUNTIFS($J$18:J3062,J3062)=1,C3062&lt;&gt;""),1,""))</f>
        <v/>
      </c>
      <c r="AH3062" s="186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214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40</v>
      </c>
      <c r="B3063" s="179">
        <v>2021</v>
      </c>
      <c r="C3063" s="179">
        <v>8</v>
      </c>
      <c r="D3063" s="39" t="str">
        <f t="shared" si="756"/>
        <v>Q2</v>
      </c>
      <c r="E3063" s="13" t="s">
        <v>40</v>
      </c>
      <c r="F3063" s="179">
        <v>2021</v>
      </c>
      <c r="G3063" s="179">
        <v>12</v>
      </c>
      <c r="H3063" s="191"/>
      <c r="I3063" s="39" t="str">
        <f t="shared" si="757"/>
        <v>Q3</v>
      </c>
      <c r="J3063" s="191">
        <v>69174</v>
      </c>
      <c r="K3063" s="191" t="s">
        <v>2888</v>
      </c>
      <c r="L3063" s="17" t="s">
        <v>2524</v>
      </c>
      <c r="M3063" s="13" t="s">
        <v>2522</v>
      </c>
      <c r="N3063" s="13">
        <v>2</v>
      </c>
      <c r="O3063" s="13"/>
      <c r="P3063" s="39" t="str">
        <f t="shared" si="758"/>
        <v>MAIN UNIT</v>
      </c>
      <c r="Q3063" s="13" t="s">
        <v>47</v>
      </c>
      <c r="R3063" s="13" t="s">
        <v>1968</v>
      </c>
      <c r="S3063" s="13" t="s">
        <v>38</v>
      </c>
      <c r="T3063" s="13" t="s">
        <v>135</v>
      </c>
      <c r="U3063" s="13" t="s">
        <v>136</v>
      </c>
      <c r="V3063" s="13"/>
      <c r="W3063" s="13" t="s">
        <v>827</v>
      </c>
      <c r="X3063" s="192">
        <v>110800</v>
      </c>
      <c r="Y3063" s="196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85">
        <f t="shared" si="760"/>
        <v>221418.28799999997</v>
      </c>
      <c r="AD3063" s="141">
        <v>0.12809999999999999</v>
      </c>
      <c r="AE3063" s="186">
        <f t="shared" si="761"/>
        <v>0</v>
      </c>
      <c r="AF3063" s="186" t="str">
        <f>IF(AND(COUNTIFS($J$18:J3063,J3063)=1,AE3063=1),1,"")</f>
        <v/>
      </c>
      <c r="AG3063" s="186">
        <f>IF(C3063="","",IF(AND(COUNTIFS($J$18:J3063,J3063)=1,C3063&lt;&gt;""),1,""))</f>
        <v>1</v>
      </c>
      <c r="AH3063" s="186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214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40</v>
      </c>
      <c r="B3064" s="179">
        <v>2021</v>
      </c>
      <c r="C3064" s="179">
        <v>8</v>
      </c>
      <c r="D3064" s="39" t="str">
        <f t="shared" si="756"/>
        <v>Q2</v>
      </c>
      <c r="E3064" s="13" t="s">
        <v>40</v>
      </c>
      <c r="F3064" s="179">
        <v>2021</v>
      </c>
      <c r="G3064" s="179">
        <v>12</v>
      </c>
      <c r="H3064" s="191"/>
      <c r="I3064" s="39" t="str">
        <f t="shared" si="757"/>
        <v>Q3</v>
      </c>
      <c r="J3064" s="191">
        <v>69174</v>
      </c>
      <c r="K3064" s="191" t="s">
        <v>2888</v>
      </c>
      <c r="L3064" s="17" t="s">
        <v>2521</v>
      </c>
      <c r="M3064" s="13" t="s">
        <v>2522</v>
      </c>
      <c r="N3064" s="13">
        <v>1</v>
      </c>
      <c r="O3064" s="13"/>
      <c r="P3064" s="39" t="str">
        <f t="shared" si="758"/>
        <v>MAIN UNIT</v>
      </c>
      <c r="Q3064" s="13" t="s">
        <v>47</v>
      </c>
      <c r="R3064" s="13" t="s">
        <v>1968</v>
      </c>
      <c r="S3064" s="13" t="s">
        <v>38</v>
      </c>
      <c r="T3064" s="13" t="s">
        <v>135</v>
      </c>
      <c r="U3064" s="13" t="s">
        <v>136</v>
      </c>
      <c r="V3064" s="13"/>
      <c r="W3064" s="13" t="s">
        <v>827</v>
      </c>
      <c r="X3064" s="192">
        <v>119800</v>
      </c>
      <c r="Y3064" s="196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85">
        <f t="shared" si="760"/>
        <v>119701.764</v>
      </c>
      <c r="AD3064" s="141">
        <v>0.12809999999999999</v>
      </c>
      <c r="AE3064" s="186">
        <f t="shared" si="761"/>
        <v>0</v>
      </c>
      <c r="AF3064" s="186" t="str">
        <f>IF(AND(COUNTIFS($J$18:J3064,J3064)=1,AE3064=1),1,"")</f>
        <v/>
      </c>
      <c r="AG3064" s="186" t="str">
        <f>IF(C3064="","",IF(AND(COUNTIFS($J$18:J3064,J3064)=1,C3064&lt;&gt;""),1,""))</f>
        <v/>
      </c>
      <c r="AH3064" s="186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214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40</v>
      </c>
      <c r="B3065" s="179">
        <v>2021</v>
      </c>
      <c r="C3065" s="179">
        <v>9</v>
      </c>
      <c r="D3065" s="39" t="str">
        <f t="shared" si="756"/>
        <v>Q2</v>
      </c>
      <c r="E3065" s="13" t="s">
        <v>40</v>
      </c>
      <c r="F3065" s="179">
        <v>2021</v>
      </c>
      <c r="G3065" s="179">
        <v>12</v>
      </c>
      <c r="H3065" s="191"/>
      <c r="I3065" s="39" t="str">
        <f t="shared" si="757"/>
        <v>Q3</v>
      </c>
      <c r="J3065" s="191" t="s">
        <v>2889</v>
      </c>
      <c r="K3065" s="191" t="s">
        <v>1822</v>
      </c>
      <c r="L3065" s="17" t="s">
        <v>2754</v>
      </c>
      <c r="M3065" s="13" t="s">
        <v>2749</v>
      </c>
      <c r="N3065" s="13">
        <v>1</v>
      </c>
      <c r="O3065" s="13"/>
      <c r="P3065" s="39" t="str">
        <f t="shared" si="758"/>
        <v>MAIN UNIT</v>
      </c>
      <c r="Q3065" s="13" t="s">
        <v>2890</v>
      </c>
      <c r="R3065" s="13" t="s">
        <v>1968</v>
      </c>
      <c r="S3065" s="13" t="s">
        <v>38</v>
      </c>
      <c r="T3065" s="13" t="s">
        <v>2891</v>
      </c>
      <c r="U3065" s="13" t="s">
        <v>136</v>
      </c>
      <c r="V3065" s="13" t="s">
        <v>2892</v>
      </c>
      <c r="W3065" s="13" t="s">
        <v>50</v>
      </c>
      <c r="X3065" s="192">
        <v>315835</v>
      </c>
      <c r="Y3065" s="196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85">
        <f t="shared" si="760"/>
        <v>55557.332999999999</v>
      </c>
      <c r="AD3065" s="141">
        <v>0.1636</v>
      </c>
      <c r="AE3065" s="186">
        <f t="shared" si="761"/>
        <v>0</v>
      </c>
      <c r="AF3065" s="186" t="str">
        <f>IF(AND(COUNTIFS($J$18:J3065,J3065)=1,AE3065=1),1,"")</f>
        <v/>
      </c>
      <c r="AG3065" s="186">
        <f>IF(C3065="","",IF(AND(COUNTIFS($J$18:J3065,J3065)=1,C3065&lt;&gt;""),1,""))</f>
        <v>1</v>
      </c>
      <c r="AH3065" s="186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214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40</v>
      </c>
      <c r="B3066" s="179">
        <v>2021</v>
      </c>
      <c r="C3066" s="179">
        <v>9</v>
      </c>
      <c r="D3066" s="39" t="str">
        <f t="shared" si="756"/>
        <v>Q2</v>
      </c>
      <c r="E3066" s="13" t="s">
        <v>40</v>
      </c>
      <c r="F3066" s="179">
        <v>2021</v>
      </c>
      <c r="G3066" s="179">
        <v>12</v>
      </c>
      <c r="H3066" s="191"/>
      <c r="I3066" s="39" t="str">
        <f t="shared" si="757"/>
        <v>Q3</v>
      </c>
      <c r="J3066" s="191" t="s">
        <v>2889</v>
      </c>
      <c r="K3066" s="191" t="s">
        <v>1822</v>
      </c>
      <c r="L3066" s="17" t="s">
        <v>2873</v>
      </c>
      <c r="M3066" s="13" t="s">
        <v>2749</v>
      </c>
      <c r="N3066" s="13">
        <v>1</v>
      </c>
      <c r="O3066" s="13"/>
      <c r="P3066" s="39" t="str">
        <f t="shared" si="758"/>
        <v>MAIN UNIT</v>
      </c>
      <c r="Q3066" s="13" t="s">
        <v>2890</v>
      </c>
      <c r="R3066" s="13" t="s">
        <v>1968</v>
      </c>
      <c r="S3066" s="13" t="s">
        <v>38</v>
      </c>
      <c r="T3066" s="13" t="s">
        <v>2891</v>
      </c>
      <c r="U3066" s="13" t="s">
        <v>136</v>
      </c>
      <c r="V3066" s="13" t="s">
        <v>2892</v>
      </c>
      <c r="W3066" s="13" t="s">
        <v>50</v>
      </c>
      <c r="X3066" s="192">
        <v>602290</v>
      </c>
      <c r="Y3066" s="196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85">
        <f t="shared" si="760"/>
        <v>105946.542</v>
      </c>
      <c r="AD3066" s="141">
        <v>0.1636</v>
      </c>
      <c r="AE3066" s="186">
        <f t="shared" si="761"/>
        <v>0</v>
      </c>
      <c r="AF3066" s="186" t="str">
        <f>IF(AND(COUNTIFS($J$18:J3066,J3066)=1,AE3066=1),1,"")</f>
        <v/>
      </c>
      <c r="AG3066" s="186" t="str">
        <f>IF(C3066="","",IF(AND(COUNTIFS($J$18:J3066,J3066)=1,C3066&lt;&gt;""),1,""))</f>
        <v/>
      </c>
      <c r="AH3066" s="186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214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40</v>
      </c>
      <c r="B3067" s="179">
        <v>2021</v>
      </c>
      <c r="C3067" s="179">
        <v>9</v>
      </c>
      <c r="D3067" s="39" t="str">
        <f t="shared" si="756"/>
        <v>Q2</v>
      </c>
      <c r="E3067" s="13" t="s">
        <v>40</v>
      </c>
      <c r="F3067" s="179">
        <v>2021</v>
      </c>
      <c r="G3067" s="179">
        <v>12</v>
      </c>
      <c r="H3067" s="191"/>
      <c r="I3067" s="39" t="str">
        <f t="shared" si="757"/>
        <v>Q3</v>
      </c>
      <c r="J3067" s="191">
        <v>69342</v>
      </c>
      <c r="K3067" s="191" t="s">
        <v>2888</v>
      </c>
      <c r="L3067" s="17" t="s">
        <v>2524</v>
      </c>
      <c r="M3067" s="13" t="s">
        <v>2522</v>
      </c>
      <c r="N3067" s="13">
        <v>2</v>
      </c>
      <c r="O3067" s="13"/>
      <c r="P3067" s="39" t="str">
        <f t="shared" si="758"/>
        <v>MAIN UNIT</v>
      </c>
      <c r="Q3067" s="13" t="s">
        <v>47</v>
      </c>
      <c r="R3067" s="13" t="s">
        <v>1968</v>
      </c>
      <c r="S3067" s="13" t="s">
        <v>38</v>
      </c>
      <c r="T3067" s="13" t="s">
        <v>135</v>
      </c>
      <c r="U3067" s="13" t="s">
        <v>136</v>
      </c>
      <c r="V3067" s="13"/>
      <c r="W3067" s="13" t="s">
        <v>827</v>
      </c>
      <c r="X3067" s="192">
        <v>110800</v>
      </c>
      <c r="Y3067" s="196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85">
        <f t="shared" si="760"/>
        <v>221418.28799999997</v>
      </c>
      <c r="AD3067" s="141">
        <v>0.12809999999999999</v>
      </c>
      <c r="AE3067" s="186">
        <f t="shared" si="761"/>
        <v>0</v>
      </c>
      <c r="AF3067" s="186" t="str">
        <f>IF(AND(COUNTIFS($J$18:J3067,J3067)=1,AE3067=1),1,"")</f>
        <v/>
      </c>
      <c r="AG3067" s="186">
        <f>IF(C3067="","",IF(AND(COUNTIFS($J$18:J3067,J3067)=1,C3067&lt;&gt;""),1,""))</f>
        <v>1</v>
      </c>
      <c r="AH3067" s="186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214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40</v>
      </c>
      <c r="B3068" s="179">
        <v>2021</v>
      </c>
      <c r="C3068" s="179">
        <v>9</v>
      </c>
      <c r="D3068" s="39" t="str">
        <f t="shared" si="756"/>
        <v>Q2</v>
      </c>
      <c r="E3068" s="13" t="s">
        <v>40</v>
      </c>
      <c r="F3068" s="179">
        <v>2021</v>
      </c>
      <c r="G3068" s="179">
        <v>12</v>
      </c>
      <c r="H3068" s="191"/>
      <c r="I3068" s="39" t="str">
        <f t="shared" si="757"/>
        <v>Q3</v>
      </c>
      <c r="J3068" s="191">
        <v>69342</v>
      </c>
      <c r="K3068" s="191" t="s">
        <v>2888</v>
      </c>
      <c r="L3068" s="17" t="s">
        <v>2521</v>
      </c>
      <c r="M3068" s="13" t="s">
        <v>2522</v>
      </c>
      <c r="N3068" s="13">
        <v>1</v>
      </c>
      <c r="O3068" s="13"/>
      <c r="P3068" s="39" t="str">
        <f t="shared" si="758"/>
        <v>MAIN UNIT</v>
      </c>
      <c r="Q3068" s="13" t="s">
        <v>47</v>
      </c>
      <c r="R3068" s="13" t="s">
        <v>1968</v>
      </c>
      <c r="S3068" s="13" t="s">
        <v>38</v>
      </c>
      <c r="T3068" s="13" t="s">
        <v>135</v>
      </c>
      <c r="U3068" s="13" t="s">
        <v>136</v>
      </c>
      <c r="V3068" s="13"/>
      <c r="W3068" s="13" t="s">
        <v>827</v>
      </c>
      <c r="X3068" s="192">
        <v>119800</v>
      </c>
      <c r="Y3068" s="196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85">
        <f t="shared" si="760"/>
        <v>119701.764</v>
      </c>
      <c r="AD3068" s="141">
        <v>0.12809999999999999</v>
      </c>
      <c r="AE3068" s="186">
        <f t="shared" si="761"/>
        <v>0</v>
      </c>
      <c r="AF3068" s="186" t="str">
        <f>IF(AND(COUNTIFS($J$18:J3068,J3068)=1,AE3068=1),1,"")</f>
        <v/>
      </c>
      <c r="AG3068" s="186" t="str">
        <f>IF(C3068="","",IF(AND(COUNTIFS($J$18:J3068,J3068)=1,C3068&lt;&gt;""),1,""))</f>
        <v/>
      </c>
      <c r="AH3068" s="186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214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40</v>
      </c>
      <c r="B3069" s="179">
        <v>2021</v>
      </c>
      <c r="C3069" s="179">
        <v>11</v>
      </c>
      <c r="D3069" s="39" t="str">
        <f t="shared" si="756"/>
        <v>Q3</v>
      </c>
      <c r="E3069" s="13" t="s">
        <v>40</v>
      </c>
      <c r="F3069" s="179">
        <v>2021</v>
      </c>
      <c r="G3069" s="179">
        <v>12</v>
      </c>
      <c r="H3069" s="191"/>
      <c r="I3069" s="39" t="str">
        <f t="shared" si="757"/>
        <v>Q3</v>
      </c>
      <c r="J3069" s="191">
        <v>4300001502</v>
      </c>
      <c r="K3069" s="191" t="s">
        <v>2864</v>
      </c>
      <c r="L3069" s="17" t="s">
        <v>2719</v>
      </c>
      <c r="M3069" s="13" t="s">
        <v>2522</v>
      </c>
      <c r="N3069" s="13">
        <v>1</v>
      </c>
      <c r="O3069" s="13"/>
      <c r="P3069" s="39" t="str">
        <f t="shared" si="758"/>
        <v>MAIN UNIT</v>
      </c>
      <c r="Q3069" s="13" t="s">
        <v>47</v>
      </c>
      <c r="R3069" s="13" t="s">
        <v>1968</v>
      </c>
      <c r="S3069" s="13" t="s">
        <v>36</v>
      </c>
      <c r="T3069" s="13" t="s">
        <v>64</v>
      </c>
      <c r="U3069" s="13" t="s">
        <v>65</v>
      </c>
      <c r="V3069" s="13" t="s">
        <v>2771</v>
      </c>
      <c r="W3069" s="13" t="s">
        <v>50</v>
      </c>
      <c r="X3069" s="192">
        <v>350000</v>
      </c>
      <c r="Y3069" s="196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85">
        <f t="shared" si="760"/>
        <v>89754.092920353985</v>
      </c>
      <c r="AD3069" s="141">
        <v>0.23849999999999999</v>
      </c>
      <c r="AE3069" s="186">
        <f t="shared" si="761"/>
        <v>0</v>
      </c>
      <c r="AF3069" s="186" t="str">
        <f>IF(AND(COUNTIFS($J$18:J3069,J3069)=1,AE3069=1),1,"")</f>
        <v/>
      </c>
      <c r="AG3069" s="186">
        <f>IF(C3069="","",IF(AND(COUNTIFS($J$18:J3069,J3069)=1,C3069&lt;&gt;""),1,""))</f>
        <v>1</v>
      </c>
      <c r="AH3069" s="186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214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40</v>
      </c>
      <c r="B3070" s="179">
        <v>2021</v>
      </c>
      <c r="C3070" s="179">
        <v>11</v>
      </c>
      <c r="D3070" s="39" t="str">
        <f t="shared" si="756"/>
        <v>Q3</v>
      </c>
      <c r="E3070" s="13" t="s">
        <v>40</v>
      </c>
      <c r="F3070" s="179">
        <v>2021</v>
      </c>
      <c r="G3070" s="179">
        <v>12</v>
      </c>
      <c r="H3070" s="191"/>
      <c r="I3070" s="39" t="str">
        <f t="shared" si="757"/>
        <v>Q3</v>
      </c>
      <c r="J3070" s="191">
        <v>4300001502</v>
      </c>
      <c r="K3070" s="191" t="s">
        <v>2864</v>
      </c>
      <c r="L3070" s="17" t="s">
        <v>2719</v>
      </c>
      <c r="M3070" s="13" t="s">
        <v>2522</v>
      </c>
      <c r="N3070" s="13">
        <v>1</v>
      </c>
      <c r="O3070" s="13"/>
      <c r="P3070" s="39" t="str">
        <f t="shared" si="758"/>
        <v>MAIN UNIT</v>
      </c>
      <c r="Q3070" s="13" t="s">
        <v>47</v>
      </c>
      <c r="R3070" s="13" t="s">
        <v>1968</v>
      </c>
      <c r="S3070" s="13" t="s">
        <v>36</v>
      </c>
      <c r="T3070" s="13" t="s">
        <v>64</v>
      </c>
      <c r="U3070" s="13" t="s">
        <v>65</v>
      </c>
      <c r="V3070" s="13" t="s">
        <v>2771</v>
      </c>
      <c r="W3070" s="13" t="s">
        <v>50</v>
      </c>
      <c r="X3070" s="192">
        <v>350000</v>
      </c>
      <c r="Y3070" s="196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85">
        <f t="shared" si="760"/>
        <v>89754.092920353985</v>
      </c>
      <c r="AD3070" s="141">
        <v>0.23849999999999999</v>
      </c>
      <c r="AE3070" s="186">
        <f t="shared" si="761"/>
        <v>0</v>
      </c>
      <c r="AF3070" s="186" t="str">
        <f>IF(AND(COUNTIFS($J$18:J3070,J3070)=1,AE3070=1),1,"")</f>
        <v/>
      </c>
      <c r="AG3070" s="186" t="str">
        <f>IF(C3070="","",IF(AND(COUNTIFS($J$18:J3070,J3070)=1,C3070&lt;&gt;""),1,""))</f>
        <v/>
      </c>
      <c r="AH3070" s="186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214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40</v>
      </c>
      <c r="B3071" s="179">
        <v>2021</v>
      </c>
      <c r="C3071" s="179">
        <v>11</v>
      </c>
      <c r="D3071" s="39" t="str">
        <f t="shared" si="756"/>
        <v>Q3</v>
      </c>
      <c r="E3071" s="13" t="s">
        <v>40</v>
      </c>
      <c r="F3071" s="179">
        <v>2021</v>
      </c>
      <c r="G3071" s="179">
        <v>12</v>
      </c>
      <c r="H3071" s="191"/>
      <c r="I3071" s="39" t="str">
        <f t="shared" si="757"/>
        <v>Q3</v>
      </c>
      <c r="J3071" s="191" t="s">
        <v>2893</v>
      </c>
      <c r="K3071" s="191" t="s">
        <v>2894</v>
      </c>
      <c r="L3071" s="17" t="s">
        <v>2877</v>
      </c>
      <c r="M3071" s="13" t="s">
        <v>352</v>
      </c>
      <c r="N3071" s="13">
        <v>1</v>
      </c>
      <c r="O3071" s="13"/>
      <c r="P3071" s="39" t="str">
        <f t="shared" si="758"/>
        <v>MAIN UNIT</v>
      </c>
      <c r="Q3071" s="13" t="s">
        <v>47</v>
      </c>
      <c r="R3071" s="13" t="s">
        <v>1968</v>
      </c>
      <c r="S3071" s="13" t="s">
        <v>36</v>
      </c>
      <c r="T3071" s="13" t="s">
        <v>228</v>
      </c>
      <c r="U3071" s="13" t="s">
        <v>1969</v>
      </c>
      <c r="V3071" s="13" t="s">
        <v>2771</v>
      </c>
      <c r="W3071" s="13" t="s">
        <v>2421</v>
      </c>
      <c r="X3071" s="192">
        <v>282000</v>
      </c>
      <c r="Y3071" s="196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85">
        <f t="shared" si="760"/>
        <v>126928.2</v>
      </c>
      <c r="AD3071" s="141">
        <v>0.4501</v>
      </c>
      <c r="AE3071" s="186">
        <f t="shared" si="761"/>
        <v>0</v>
      </c>
      <c r="AF3071" s="186" t="str">
        <f>IF(AND(COUNTIFS($J$18:J3071,J3071)=1,AE3071=1),1,"")</f>
        <v/>
      </c>
      <c r="AG3071" s="186">
        <f>IF(C3071="","",IF(AND(COUNTIFS($J$18:J3071,J3071)=1,C3071&lt;&gt;""),1,""))</f>
        <v>1</v>
      </c>
      <c r="AH3071" s="186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214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40</v>
      </c>
      <c r="B3072" s="179">
        <v>2021</v>
      </c>
      <c r="C3072" s="179">
        <v>11</v>
      </c>
      <c r="D3072" s="39" t="str">
        <f t="shared" si="756"/>
        <v>Q3</v>
      </c>
      <c r="E3072" s="13" t="s">
        <v>40</v>
      </c>
      <c r="F3072" s="179">
        <v>2022</v>
      </c>
      <c r="G3072" s="179">
        <v>1</v>
      </c>
      <c r="H3072" s="191"/>
      <c r="I3072" s="39" t="str">
        <f t="shared" si="757"/>
        <v>Q4</v>
      </c>
      <c r="J3072" s="191" t="s">
        <v>2895</v>
      </c>
      <c r="K3072" s="191" t="s">
        <v>2896</v>
      </c>
      <c r="L3072" s="17" t="s">
        <v>2897</v>
      </c>
      <c r="M3072" s="13" t="s">
        <v>2522</v>
      </c>
      <c r="N3072" s="13">
        <v>1</v>
      </c>
      <c r="O3072" s="13"/>
      <c r="P3072" s="39" t="str">
        <f t="shared" si="758"/>
        <v>MAIN UNIT</v>
      </c>
      <c r="Q3072" s="13" t="s">
        <v>55</v>
      </c>
      <c r="R3072" s="13" t="s">
        <v>1968</v>
      </c>
      <c r="S3072" s="13" t="s">
        <v>37</v>
      </c>
      <c r="T3072" s="13" t="s">
        <v>87</v>
      </c>
      <c r="U3072" s="13" t="s">
        <v>57</v>
      </c>
      <c r="V3072" s="13" t="s">
        <v>88</v>
      </c>
      <c r="W3072" s="13" t="s">
        <v>50</v>
      </c>
      <c r="X3072" s="192">
        <v>325000</v>
      </c>
      <c r="Y3072" s="196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85">
        <f t="shared" si="760"/>
        <v>62387.345132743365</v>
      </c>
      <c r="AD3072" s="141">
        <v>0.17780000000000001</v>
      </c>
      <c r="AE3072" s="186">
        <f t="shared" si="761"/>
        <v>1</v>
      </c>
      <c r="AF3072" s="186">
        <f>IF(AND(COUNTIFS($J$18:J3072,J3072)=1,AE3072=1),1,"")</f>
        <v>1</v>
      </c>
      <c r="AG3072" s="186">
        <f>IF(C3072="","",IF(AND(COUNTIFS($J$18:J3072,J3072)=1,C3072&lt;&gt;""),1,""))</f>
        <v>1</v>
      </c>
      <c r="AH3072" s="186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214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40</v>
      </c>
      <c r="B3073" s="179">
        <v>2021</v>
      </c>
      <c r="C3073" s="179">
        <v>11</v>
      </c>
      <c r="D3073" s="39" t="str">
        <f t="shared" si="756"/>
        <v>Q3</v>
      </c>
      <c r="E3073" s="13" t="s">
        <v>40</v>
      </c>
      <c r="F3073" s="179">
        <v>2022</v>
      </c>
      <c r="G3073" s="179">
        <v>1</v>
      </c>
      <c r="H3073" s="191"/>
      <c r="I3073" s="39" t="str">
        <f t="shared" si="757"/>
        <v>Q4</v>
      </c>
      <c r="J3073" s="191" t="s">
        <v>1829</v>
      </c>
      <c r="K3073" s="191" t="s">
        <v>1207</v>
      </c>
      <c r="L3073" s="17" t="s">
        <v>2697</v>
      </c>
      <c r="M3073" s="13" t="s">
        <v>46</v>
      </c>
      <c r="N3073" s="13">
        <v>1</v>
      </c>
      <c r="O3073" s="13"/>
      <c r="P3073" s="39" t="str">
        <f t="shared" si="758"/>
        <v>MAIN UNIT</v>
      </c>
      <c r="Q3073" s="13" t="s">
        <v>47</v>
      </c>
      <c r="R3073" s="13" t="s">
        <v>1968</v>
      </c>
      <c r="S3073" s="13" t="s">
        <v>37</v>
      </c>
      <c r="T3073" s="13" t="s">
        <v>69</v>
      </c>
      <c r="U3073" s="13" t="s">
        <v>57</v>
      </c>
      <c r="V3073" s="13" t="s">
        <v>155</v>
      </c>
      <c r="W3073" s="13" t="s">
        <v>50</v>
      </c>
      <c r="X3073" s="192">
        <v>465000</v>
      </c>
      <c r="Y3073" s="196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85">
        <f t="shared" si="760"/>
        <v>117275.46902654869</v>
      </c>
      <c r="AD3073" s="141">
        <v>0.2336</v>
      </c>
      <c r="AE3073" s="186">
        <f t="shared" si="761"/>
        <v>0</v>
      </c>
      <c r="AF3073" s="186" t="str">
        <f>IF(AND(COUNTIFS($J$18:J3073,J3073)=1,AE3073=1),1,"")</f>
        <v/>
      </c>
      <c r="AG3073" s="186" t="str">
        <f>IF(C3073="","",IF(AND(COUNTIFS($J$18:J3073,J3073)=1,C3073&lt;&gt;""),1,""))</f>
        <v/>
      </c>
      <c r="AH3073" s="186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214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40</v>
      </c>
      <c r="B3074" s="179">
        <v>2021</v>
      </c>
      <c r="C3074" s="179">
        <v>11</v>
      </c>
      <c r="D3074" s="39" t="str">
        <f t="shared" si="756"/>
        <v>Q3</v>
      </c>
      <c r="E3074" s="13" t="s">
        <v>40</v>
      </c>
      <c r="F3074" s="179">
        <v>2022</v>
      </c>
      <c r="G3074" s="179">
        <v>1</v>
      </c>
      <c r="H3074" s="191"/>
      <c r="I3074" s="39" t="str">
        <f t="shared" si="757"/>
        <v>Q4</v>
      </c>
      <c r="J3074" s="191" t="s">
        <v>1829</v>
      </c>
      <c r="K3074" s="191" t="s">
        <v>1207</v>
      </c>
      <c r="L3074" s="17" t="s">
        <v>2524</v>
      </c>
      <c r="M3074" s="13" t="s">
        <v>2522</v>
      </c>
      <c r="N3074" s="13">
        <v>1</v>
      </c>
      <c r="O3074" s="13"/>
      <c r="P3074" s="39" t="str">
        <f t="shared" si="758"/>
        <v>MAIN UNIT</v>
      </c>
      <c r="Q3074" s="13" t="s">
        <v>47</v>
      </c>
      <c r="R3074" s="13" t="s">
        <v>1968</v>
      </c>
      <c r="S3074" s="13" t="s">
        <v>37</v>
      </c>
      <c r="T3074" s="13" t="s">
        <v>69</v>
      </c>
      <c r="U3074" s="13" t="s">
        <v>57</v>
      </c>
      <c r="V3074" s="13" t="s">
        <v>155</v>
      </c>
      <c r="W3074" s="13" t="s">
        <v>50</v>
      </c>
      <c r="X3074" s="192">
        <v>360000</v>
      </c>
      <c r="Y3074" s="196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85">
        <f t="shared" si="760"/>
        <v>90793.911504424788</v>
      </c>
      <c r="AD3074" s="141">
        <v>0.2336</v>
      </c>
      <c r="AE3074" s="186">
        <f t="shared" si="761"/>
        <v>0</v>
      </c>
      <c r="AF3074" s="186" t="str">
        <f>IF(AND(COUNTIFS($J$18:J3074,J3074)=1,AE3074=1),1,"")</f>
        <v/>
      </c>
      <c r="AG3074" s="186" t="str">
        <f>IF(C3074="","",IF(AND(COUNTIFS($J$18:J3074,J3074)=1,C3074&lt;&gt;""),1,""))</f>
        <v/>
      </c>
      <c r="AH3074" s="186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214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40</v>
      </c>
      <c r="B3075" s="179">
        <v>2021</v>
      </c>
      <c r="C3075" s="179">
        <v>11</v>
      </c>
      <c r="D3075" s="39" t="str">
        <f t="shared" si="756"/>
        <v>Q3</v>
      </c>
      <c r="E3075" s="13" t="s">
        <v>40</v>
      </c>
      <c r="F3075" s="179">
        <v>2022</v>
      </c>
      <c r="G3075" s="179">
        <v>2</v>
      </c>
      <c r="H3075" s="191"/>
      <c r="I3075" s="39" t="str">
        <f t="shared" si="757"/>
        <v>Q4</v>
      </c>
      <c r="J3075" s="191" t="s">
        <v>1878</v>
      </c>
      <c r="K3075" s="191" t="s">
        <v>53</v>
      </c>
      <c r="L3075" s="17" t="s">
        <v>2540</v>
      </c>
      <c r="M3075" s="13" t="s">
        <v>46</v>
      </c>
      <c r="N3075" s="13">
        <v>1</v>
      </c>
      <c r="O3075" s="13"/>
      <c r="P3075" s="39" t="str">
        <f t="shared" si="758"/>
        <v>MAIN UNIT</v>
      </c>
      <c r="Q3075" s="13" t="s">
        <v>47</v>
      </c>
      <c r="R3075" s="13" t="s">
        <v>1968</v>
      </c>
      <c r="S3075" s="13" t="s">
        <v>37</v>
      </c>
      <c r="T3075" s="13" t="s">
        <v>56</v>
      </c>
      <c r="U3075" s="13" t="s">
        <v>57</v>
      </c>
      <c r="V3075" s="13" t="s">
        <v>58</v>
      </c>
      <c r="W3075" s="13" t="s">
        <v>50</v>
      </c>
      <c r="X3075" s="192">
        <v>670000</v>
      </c>
      <c r="Y3075" s="196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85">
        <f t="shared" si="760"/>
        <v>129192.60176991152</v>
      </c>
      <c r="AD3075" s="141">
        <v>0.17860000000000001</v>
      </c>
      <c r="AE3075" s="186">
        <f t="shared" si="761"/>
        <v>0</v>
      </c>
      <c r="AF3075" s="186" t="str">
        <f>IF(AND(COUNTIFS($J$18:J3075,J3075)=1,AE3075=1),1,"")</f>
        <v/>
      </c>
      <c r="AG3075" s="186" t="str">
        <f>IF(C3075="","",IF(AND(COUNTIFS($J$18:J3075,J3075)=1,C3075&lt;&gt;""),1,""))</f>
        <v/>
      </c>
      <c r="AH3075" s="186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214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40</v>
      </c>
      <c r="B3076" s="179">
        <v>2021</v>
      </c>
      <c r="C3076" s="179">
        <v>11</v>
      </c>
      <c r="D3076" s="39" t="str">
        <f t="shared" si="756"/>
        <v>Q3</v>
      </c>
      <c r="E3076" s="13" t="s">
        <v>40</v>
      </c>
      <c r="F3076" s="179">
        <v>2022</v>
      </c>
      <c r="G3076" s="179">
        <v>2</v>
      </c>
      <c r="H3076" s="191"/>
      <c r="I3076" s="39" t="str">
        <f t="shared" si="757"/>
        <v>Q4</v>
      </c>
      <c r="J3076" s="191" t="s">
        <v>1878</v>
      </c>
      <c r="K3076" s="191" t="s">
        <v>53</v>
      </c>
      <c r="L3076" s="17" t="s">
        <v>2540</v>
      </c>
      <c r="M3076" s="13" t="s">
        <v>46</v>
      </c>
      <c r="N3076" s="13">
        <v>1</v>
      </c>
      <c r="O3076" s="13"/>
      <c r="P3076" s="39" t="str">
        <f t="shared" si="758"/>
        <v>MAIN UNIT</v>
      </c>
      <c r="Q3076" s="13" t="s">
        <v>47</v>
      </c>
      <c r="R3076" s="13" t="s">
        <v>1968</v>
      </c>
      <c r="S3076" s="13" t="s">
        <v>37</v>
      </c>
      <c r="T3076" s="13" t="s">
        <v>56</v>
      </c>
      <c r="U3076" s="13" t="s">
        <v>57</v>
      </c>
      <c r="V3076" s="13" t="s">
        <v>58</v>
      </c>
      <c r="W3076" s="13" t="s">
        <v>50</v>
      </c>
      <c r="X3076" s="192">
        <v>670000</v>
      </c>
      <c r="Y3076" s="196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85">
        <f t="shared" si="760"/>
        <v>129192.60176991152</v>
      </c>
      <c r="AD3076" s="141">
        <v>0.17860000000000001</v>
      </c>
      <c r="AE3076" s="186">
        <f t="shared" si="761"/>
        <v>0</v>
      </c>
      <c r="AF3076" s="186" t="str">
        <f>IF(AND(COUNTIFS($J$18:J3076,J3076)=1,AE3076=1),1,"")</f>
        <v/>
      </c>
      <c r="AG3076" s="186" t="str">
        <f>IF(C3076="","",IF(AND(COUNTIFS($J$18:J3076,J3076)=1,C3076&lt;&gt;""),1,""))</f>
        <v/>
      </c>
      <c r="AH3076" s="186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214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40</v>
      </c>
      <c r="B3077" s="179">
        <v>2021</v>
      </c>
      <c r="C3077" s="179">
        <v>11</v>
      </c>
      <c r="D3077" s="39" t="str">
        <f t="shared" si="756"/>
        <v>Q3</v>
      </c>
      <c r="E3077" s="13" t="s">
        <v>40</v>
      </c>
      <c r="F3077" s="179">
        <v>2022</v>
      </c>
      <c r="G3077" s="179">
        <v>2</v>
      </c>
      <c r="H3077" s="191"/>
      <c r="I3077" s="39" t="str">
        <f t="shared" si="757"/>
        <v>Q4</v>
      </c>
      <c r="J3077" s="191" t="s">
        <v>1878</v>
      </c>
      <c r="K3077" s="191" t="s">
        <v>53</v>
      </c>
      <c r="L3077" s="17" t="s">
        <v>2748</v>
      </c>
      <c r="M3077" s="13" t="s">
        <v>2749</v>
      </c>
      <c r="N3077" s="13">
        <v>1</v>
      </c>
      <c r="O3077" s="13"/>
      <c r="P3077" s="39" t="str">
        <f t="shared" si="758"/>
        <v>MAIN UNIT</v>
      </c>
      <c r="Q3077" s="13" t="s">
        <v>47</v>
      </c>
      <c r="R3077" s="13" t="s">
        <v>1968</v>
      </c>
      <c r="S3077" s="13" t="s">
        <v>37</v>
      </c>
      <c r="T3077" s="13" t="s">
        <v>56</v>
      </c>
      <c r="U3077" s="13" t="s">
        <v>57</v>
      </c>
      <c r="V3077" s="13" t="s">
        <v>58</v>
      </c>
      <c r="W3077" s="13" t="s">
        <v>50</v>
      </c>
      <c r="X3077" s="192">
        <v>426550</v>
      </c>
      <c r="Y3077" s="196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85">
        <f t="shared" si="760"/>
        <v>113012.34637168144</v>
      </c>
      <c r="AD3077" s="141">
        <v>0.24540000000000001</v>
      </c>
      <c r="AE3077" s="186">
        <f t="shared" si="761"/>
        <v>0</v>
      </c>
      <c r="AF3077" s="186" t="str">
        <f>IF(AND(COUNTIFS($J$18:J3077,J3077)=1,AE3077=1),1,"")</f>
        <v/>
      </c>
      <c r="AG3077" s="186" t="str">
        <f>IF(C3077="","",IF(AND(COUNTIFS($J$18:J3077,J3077)=1,C3077&lt;&gt;""),1,""))</f>
        <v/>
      </c>
      <c r="AH3077" s="186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214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40</v>
      </c>
      <c r="B3078" s="179">
        <v>2021</v>
      </c>
      <c r="C3078" s="179">
        <v>11</v>
      </c>
      <c r="D3078" s="39" t="str">
        <f t="shared" si="756"/>
        <v>Q3</v>
      </c>
      <c r="E3078" s="13" t="s">
        <v>40</v>
      </c>
      <c r="F3078" s="179">
        <v>2022</v>
      </c>
      <c r="G3078" s="179">
        <v>2</v>
      </c>
      <c r="H3078" s="191"/>
      <c r="I3078" s="39" t="str">
        <f t="shared" si="757"/>
        <v>Q4</v>
      </c>
      <c r="J3078" s="191" t="s">
        <v>1878</v>
      </c>
      <c r="K3078" s="191" t="s">
        <v>53</v>
      </c>
      <c r="L3078" s="17" t="s">
        <v>2748</v>
      </c>
      <c r="M3078" s="13" t="s">
        <v>2749</v>
      </c>
      <c r="N3078" s="13">
        <v>1</v>
      </c>
      <c r="O3078" s="13"/>
      <c r="P3078" s="39" t="str">
        <f t="shared" si="758"/>
        <v>MAIN UNIT</v>
      </c>
      <c r="Q3078" s="13" t="s">
        <v>47</v>
      </c>
      <c r="R3078" s="13" t="s">
        <v>1968</v>
      </c>
      <c r="S3078" s="13" t="s">
        <v>37</v>
      </c>
      <c r="T3078" s="13" t="s">
        <v>56</v>
      </c>
      <c r="U3078" s="13" t="s">
        <v>57</v>
      </c>
      <c r="V3078" s="13" t="s">
        <v>58</v>
      </c>
      <c r="W3078" s="13" t="s">
        <v>50</v>
      </c>
      <c r="X3078" s="192">
        <v>426550</v>
      </c>
      <c r="Y3078" s="196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85">
        <f t="shared" si="760"/>
        <v>113012.34637168144</v>
      </c>
      <c r="AD3078" s="141">
        <v>0.24540000000000001</v>
      </c>
      <c r="AE3078" s="186">
        <f t="shared" si="761"/>
        <v>0</v>
      </c>
      <c r="AF3078" s="186" t="str">
        <f>IF(AND(COUNTIFS($J$18:J3078,J3078)=1,AE3078=1),1,"")</f>
        <v/>
      </c>
      <c r="AG3078" s="186" t="str">
        <f>IF(C3078="","",IF(AND(COUNTIFS($J$18:J3078,J3078)=1,C3078&lt;&gt;""),1,""))</f>
        <v/>
      </c>
      <c r="AH3078" s="186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214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40</v>
      </c>
      <c r="B3079" s="179">
        <v>2021</v>
      </c>
      <c r="C3079" s="179">
        <v>11</v>
      </c>
      <c r="D3079" s="39" t="str">
        <f t="shared" si="756"/>
        <v>Q3</v>
      </c>
      <c r="E3079" s="13" t="s">
        <v>40</v>
      </c>
      <c r="F3079" s="179">
        <v>2022</v>
      </c>
      <c r="G3079" s="179">
        <v>2</v>
      </c>
      <c r="H3079" s="191"/>
      <c r="I3079" s="39" t="str">
        <f t="shared" si="757"/>
        <v>Q4</v>
      </c>
      <c r="J3079" s="191" t="s">
        <v>1878</v>
      </c>
      <c r="K3079" s="191" t="s">
        <v>53</v>
      </c>
      <c r="L3079" s="17" t="s">
        <v>897</v>
      </c>
      <c r="M3079" s="13" t="s">
        <v>352</v>
      </c>
      <c r="N3079" s="13">
        <v>1</v>
      </c>
      <c r="O3079" s="13"/>
      <c r="P3079" s="39" t="str">
        <f t="shared" si="758"/>
        <v>MAIN UNIT</v>
      </c>
      <c r="Q3079" s="13" t="s">
        <v>47</v>
      </c>
      <c r="R3079" s="13" t="s">
        <v>1968</v>
      </c>
      <c r="S3079" s="13" t="s">
        <v>37</v>
      </c>
      <c r="T3079" s="13" t="s">
        <v>56</v>
      </c>
      <c r="U3079" s="13" t="s">
        <v>57</v>
      </c>
      <c r="V3079" s="13" t="s">
        <v>58</v>
      </c>
      <c r="W3079" s="13" t="s">
        <v>50</v>
      </c>
      <c r="X3079" s="192">
        <v>25650</v>
      </c>
      <c r="Y3079" s="196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85">
        <f t="shared" si="760"/>
        <v>4945.95557522124</v>
      </c>
      <c r="AD3079" s="141">
        <v>0.17860000000000001</v>
      </c>
      <c r="AE3079" s="186">
        <f t="shared" si="761"/>
        <v>0</v>
      </c>
      <c r="AF3079" s="186" t="str">
        <f>IF(AND(COUNTIFS($J$18:J3079,J3079)=1,AE3079=1),1,"")</f>
        <v/>
      </c>
      <c r="AG3079" s="186" t="str">
        <f>IF(C3079="","",IF(AND(COUNTIFS($J$18:J3079,J3079)=1,C3079&lt;&gt;""),1,""))</f>
        <v/>
      </c>
      <c r="AH3079" s="186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214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40</v>
      </c>
      <c r="B3080" s="179">
        <v>2021</v>
      </c>
      <c r="C3080" s="179">
        <v>11</v>
      </c>
      <c r="D3080" s="39" t="str">
        <f t="shared" si="756"/>
        <v>Q3</v>
      </c>
      <c r="E3080" s="13" t="s">
        <v>40</v>
      </c>
      <c r="F3080" s="179">
        <v>2022</v>
      </c>
      <c r="G3080" s="179">
        <v>2</v>
      </c>
      <c r="H3080" s="191"/>
      <c r="I3080" s="39" t="str">
        <f t="shared" si="757"/>
        <v>Q4</v>
      </c>
      <c r="J3080" s="191" t="s">
        <v>1878</v>
      </c>
      <c r="K3080" s="191" t="s">
        <v>53</v>
      </c>
      <c r="L3080" s="17" t="s">
        <v>897</v>
      </c>
      <c r="M3080" s="13" t="s">
        <v>352</v>
      </c>
      <c r="N3080" s="13">
        <v>1</v>
      </c>
      <c r="O3080" s="13"/>
      <c r="P3080" s="39" t="str">
        <f t="shared" si="758"/>
        <v>MAIN UNIT</v>
      </c>
      <c r="Q3080" s="13" t="s">
        <v>47</v>
      </c>
      <c r="R3080" s="13" t="s">
        <v>1968</v>
      </c>
      <c r="S3080" s="13" t="s">
        <v>37</v>
      </c>
      <c r="T3080" s="13" t="s">
        <v>56</v>
      </c>
      <c r="U3080" s="13" t="s">
        <v>57</v>
      </c>
      <c r="V3080" s="13" t="s">
        <v>58</v>
      </c>
      <c r="W3080" s="13" t="s">
        <v>50</v>
      </c>
      <c r="X3080" s="192">
        <v>25650</v>
      </c>
      <c r="Y3080" s="196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85">
        <f t="shared" si="760"/>
        <v>4945.95557522124</v>
      </c>
      <c r="AD3080" s="141">
        <v>0.17860000000000001</v>
      </c>
      <c r="AE3080" s="186">
        <f t="shared" si="761"/>
        <v>0</v>
      </c>
      <c r="AF3080" s="186" t="str">
        <f>IF(AND(COUNTIFS($J$18:J3080,J3080)=1,AE3080=1),1,"")</f>
        <v/>
      </c>
      <c r="AG3080" s="186" t="str">
        <f>IF(C3080="","",IF(AND(COUNTIFS($J$18:J3080,J3080)=1,C3080&lt;&gt;""),1,""))</f>
        <v/>
      </c>
      <c r="AH3080" s="186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214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40</v>
      </c>
      <c r="B3081" s="179">
        <v>2021</v>
      </c>
      <c r="C3081" s="179">
        <v>11</v>
      </c>
      <c r="D3081" s="39" t="str">
        <f t="shared" si="756"/>
        <v>Q3</v>
      </c>
      <c r="E3081" s="13" t="s">
        <v>40</v>
      </c>
      <c r="F3081" s="179">
        <v>2022</v>
      </c>
      <c r="G3081" s="179">
        <v>2</v>
      </c>
      <c r="H3081" s="191"/>
      <c r="I3081" s="39" t="str">
        <f t="shared" si="757"/>
        <v>Q4</v>
      </c>
      <c r="J3081" s="191" t="s">
        <v>1878</v>
      </c>
      <c r="K3081" s="191" t="s">
        <v>53</v>
      </c>
      <c r="L3081" s="17" t="s">
        <v>2898</v>
      </c>
      <c r="M3081" s="13" t="s">
        <v>352</v>
      </c>
      <c r="N3081" s="13">
        <v>1</v>
      </c>
      <c r="O3081" s="13"/>
      <c r="P3081" s="39" t="str">
        <f t="shared" si="758"/>
        <v>MAIN UNIT</v>
      </c>
      <c r="Q3081" s="13" t="s">
        <v>47</v>
      </c>
      <c r="R3081" s="13" t="s">
        <v>1968</v>
      </c>
      <c r="S3081" s="13" t="s">
        <v>37</v>
      </c>
      <c r="T3081" s="13" t="s">
        <v>56</v>
      </c>
      <c r="U3081" s="13" t="s">
        <v>57</v>
      </c>
      <c r="V3081" s="13" t="s">
        <v>58</v>
      </c>
      <c r="W3081" s="13" t="s">
        <v>50</v>
      </c>
      <c r="X3081" s="192">
        <v>55100</v>
      </c>
      <c r="Y3081" s="196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85">
        <f t="shared" si="760"/>
        <v>10624.645309734515</v>
      </c>
      <c r="AD3081" s="141">
        <v>0.17860000000000001</v>
      </c>
      <c r="AE3081" s="186">
        <f t="shared" si="761"/>
        <v>0</v>
      </c>
      <c r="AF3081" s="186" t="str">
        <f>IF(AND(COUNTIFS($J$18:J3081,J3081)=1,AE3081=1),1,"")</f>
        <v/>
      </c>
      <c r="AG3081" s="186" t="str">
        <f>IF(C3081="","",IF(AND(COUNTIFS($J$18:J3081,J3081)=1,C3081&lt;&gt;""),1,""))</f>
        <v/>
      </c>
      <c r="AH3081" s="186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214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40</v>
      </c>
      <c r="B3082" s="179">
        <v>2021</v>
      </c>
      <c r="C3082" s="179">
        <v>11</v>
      </c>
      <c r="D3082" s="39" t="str">
        <f t="shared" si="756"/>
        <v>Q3</v>
      </c>
      <c r="E3082" s="13" t="s">
        <v>40</v>
      </c>
      <c r="F3082" s="179">
        <v>2022</v>
      </c>
      <c r="G3082" s="179">
        <v>2</v>
      </c>
      <c r="H3082" s="191"/>
      <c r="I3082" s="39" t="str">
        <f t="shared" si="757"/>
        <v>Q4</v>
      </c>
      <c r="J3082" s="191" t="s">
        <v>1878</v>
      </c>
      <c r="K3082" s="191" t="s">
        <v>53</v>
      </c>
      <c r="L3082" s="17" t="s">
        <v>2898</v>
      </c>
      <c r="M3082" s="13" t="s">
        <v>352</v>
      </c>
      <c r="N3082" s="13">
        <v>1</v>
      </c>
      <c r="O3082" s="13"/>
      <c r="P3082" s="39" t="str">
        <f t="shared" si="758"/>
        <v>MAIN UNIT</v>
      </c>
      <c r="Q3082" s="13" t="s">
        <v>47</v>
      </c>
      <c r="R3082" s="13" t="s">
        <v>1968</v>
      </c>
      <c r="S3082" s="13" t="s">
        <v>37</v>
      </c>
      <c r="T3082" s="13" t="s">
        <v>56</v>
      </c>
      <c r="U3082" s="13" t="s">
        <v>57</v>
      </c>
      <c r="V3082" s="13" t="s">
        <v>58</v>
      </c>
      <c r="W3082" s="13" t="s">
        <v>50</v>
      </c>
      <c r="X3082" s="192">
        <v>55100</v>
      </c>
      <c r="Y3082" s="196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85">
        <f t="shared" si="760"/>
        <v>10624.645309734515</v>
      </c>
      <c r="AD3082" s="141">
        <v>0.17860000000000001</v>
      </c>
      <c r="AE3082" s="186">
        <f t="shared" si="761"/>
        <v>0</v>
      </c>
      <c r="AF3082" s="186" t="str">
        <f>IF(AND(COUNTIFS($J$18:J3082,J3082)=1,AE3082=1),1,"")</f>
        <v/>
      </c>
      <c r="AG3082" s="186" t="str">
        <f>IF(C3082="","",IF(AND(COUNTIFS($J$18:J3082,J3082)=1,C3082&lt;&gt;""),1,""))</f>
        <v/>
      </c>
      <c r="AH3082" s="186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214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40</v>
      </c>
      <c r="B3083" s="179">
        <v>2021</v>
      </c>
      <c r="C3083" s="179">
        <v>11</v>
      </c>
      <c r="D3083" s="39" t="str">
        <f t="shared" si="756"/>
        <v>Q3</v>
      </c>
      <c r="E3083" s="13" t="s">
        <v>40</v>
      </c>
      <c r="F3083" s="179">
        <v>2022</v>
      </c>
      <c r="G3083" s="179">
        <v>2</v>
      </c>
      <c r="H3083" s="191"/>
      <c r="I3083" s="39" t="str">
        <f t="shared" si="757"/>
        <v>Q4</v>
      </c>
      <c r="J3083" s="191" t="s">
        <v>1878</v>
      </c>
      <c r="K3083" s="191" t="s">
        <v>53</v>
      </c>
      <c r="L3083" s="17" t="s">
        <v>2899</v>
      </c>
      <c r="M3083" s="13" t="s">
        <v>352</v>
      </c>
      <c r="N3083" s="13">
        <v>1</v>
      </c>
      <c r="O3083" s="13"/>
      <c r="P3083" s="39" t="str">
        <f t="shared" si="758"/>
        <v>MAIN UNIT</v>
      </c>
      <c r="Q3083" s="13" t="s">
        <v>47</v>
      </c>
      <c r="R3083" s="13" t="s">
        <v>1968</v>
      </c>
      <c r="S3083" s="13" t="s">
        <v>37</v>
      </c>
      <c r="T3083" s="13" t="s">
        <v>56</v>
      </c>
      <c r="U3083" s="13" t="s">
        <v>57</v>
      </c>
      <c r="V3083" s="13" t="s">
        <v>58</v>
      </c>
      <c r="W3083" s="13" t="s">
        <v>50</v>
      </c>
      <c r="X3083" s="192">
        <v>47500</v>
      </c>
      <c r="Y3083" s="196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85">
        <f t="shared" si="760"/>
        <v>9159.1769911504434</v>
      </c>
      <c r="AD3083" s="141">
        <v>0.17860000000000001</v>
      </c>
      <c r="AE3083" s="186">
        <f t="shared" si="761"/>
        <v>0</v>
      </c>
      <c r="AF3083" s="186" t="str">
        <f>IF(AND(COUNTIFS($J$18:J3083,J3083)=1,AE3083=1),1,"")</f>
        <v/>
      </c>
      <c r="AG3083" s="186" t="str">
        <f>IF(C3083="","",IF(AND(COUNTIFS($J$18:J3083,J3083)=1,C3083&lt;&gt;""),1,""))</f>
        <v/>
      </c>
      <c r="AH3083" s="186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214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40</v>
      </c>
      <c r="B3084" s="179">
        <v>2021</v>
      </c>
      <c r="C3084" s="179">
        <v>11</v>
      </c>
      <c r="D3084" s="39" t="str">
        <f t="shared" si="756"/>
        <v>Q3</v>
      </c>
      <c r="E3084" s="13" t="s">
        <v>40</v>
      </c>
      <c r="F3084" s="179">
        <v>2022</v>
      </c>
      <c r="G3084" s="179">
        <v>2</v>
      </c>
      <c r="H3084" s="191"/>
      <c r="I3084" s="39" t="str">
        <f t="shared" si="757"/>
        <v>Q4</v>
      </c>
      <c r="J3084" s="191" t="s">
        <v>1878</v>
      </c>
      <c r="K3084" s="191" t="s">
        <v>53</v>
      </c>
      <c r="L3084" s="17" t="s">
        <v>2899</v>
      </c>
      <c r="M3084" s="13" t="s">
        <v>352</v>
      </c>
      <c r="N3084" s="13">
        <v>1</v>
      </c>
      <c r="O3084" s="13"/>
      <c r="P3084" s="39" t="str">
        <f t="shared" si="758"/>
        <v>MAIN UNIT</v>
      </c>
      <c r="Q3084" s="13" t="s">
        <v>47</v>
      </c>
      <c r="R3084" s="13" t="s">
        <v>1968</v>
      </c>
      <c r="S3084" s="13" t="s">
        <v>37</v>
      </c>
      <c r="T3084" s="13" t="s">
        <v>56</v>
      </c>
      <c r="U3084" s="13" t="s">
        <v>57</v>
      </c>
      <c r="V3084" s="13" t="s">
        <v>58</v>
      </c>
      <c r="W3084" s="13" t="s">
        <v>50</v>
      </c>
      <c r="X3084" s="192">
        <v>47500</v>
      </c>
      <c r="Y3084" s="196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85">
        <f t="shared" si="760"/>
        <v>9159.1769911504434</v>
      </c>
      <c r="AD3084" s="141">
        <v>0.17860000000000001</v>
      </c>
      <c r="AE3084" s="186">
        <f t="shared" si="761"/>
        <v>0</v>
      </c>
      <c r="AF3084" s="186" t="str">
        <f>IF(AND(COUNTIFS($J$18:J3084,J3084)=1,AE3084=1),1,"")</f>
        <v/>
      </c>
      <c r="AG3084" s="186" t="str">
        <f>IF(C3084="","",IF(AND(COUNTIFS($J$18:J3084,J3084)=1,C3084&lt;&gt;""),1,""))</f>
        <v/>
      </c>
      <c r="AH3084" s="186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214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40</v>
      </c>
      <c r="B3085" s="179">
        <v>2021</v>
      </c>
      <c r="C3085" s="179">
        <v>12</v>
      </c>
      <c r="D3085" s="39" t="str">
        <f t="shared" si="756"/>
        <v>Q3</v>
      </c>
      <c r="E3085" s="13" t="s">
        <v>40</v>
      </c>
      <c r="F3085" s="179">
        <v>2022</v>
      </c>
      <c r="G3085" s="179">
        <v>2</v>
      </c>
      <c r="H3085" s="191"/>
      <c r="I3085" s="39" t="str">
        <f t="shared" si="757"/>
        <v>Q4</v>
      </c>
      <c r="J3085" s="191" t="s">
        <v>2900</v>
      </c>
      <c r="K3085" s="191" t="s">
        <v>1376</v>
      </c>
      <c r="L3085" s="17" t="s">
        <v>2524</v>
      </c>
      <c r="M3085" s="13" t="s">
        <v>2522</v>
      </c>
      <c r="N3085" s="13">
        <v>1</v>
      </c>
      <c r="O3085" s="13"/>
      <c r="P3085" s="39" t="str">
        <f t="shared" si="758"/>
        <v>MAIN UNIT</v>
      </c>
      <c r="Q3085" s="13" t="s">
        <v>47</v>
      </c>
      <c r="R3085" s="13" t="s">
        <v>1968</v>
      </c>
      <c r="S3085" s="13" t="s">
        <v>36</v>
      </c>
      <c r="T3085" s="13" t="s">
        <v>64</v>
      </c>
      <c r="U3085" s="13" t="s">
        <v>65</v>
      </c>
      <c r="V3085" s="13" t="s">
        <v>98</v>
      </c>
      <c r="W3085" s="13" t="s">
        <v>50</v>
      </c>
      <c r="X3085" s="192">
        <v>406243</v>
      </c>
      <c r="Y3085" s="196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85">
        <f t="shared" si="760"/>
        <v>81798.645831858419</v>
      </c>
      <c r="AD3085" s="141">
        <v>0.1865</v>
      </c>
      <c r="AE3085" s="186">
        <f t="shared" si="761"/>
        <v>0</v>
      </c>
      <c r="AF3085" s="186" t="str">
        <f>IF(AND(COUNTIFS($J$18:J3085,J3085)=1,AE3085=1),1,"")</f>
        <v/>
      </c>
      <c r="AG3085" s="186">
        <f>IF(C3085="","",IF(AND(COUNTIFS($J$18:J3085,J3085)=1,C3085&lt;&gt;""),1,""))</f>
        <v>1</v>
      </c>
      <c r="AH3085" s="186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214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40</v>
      </c>
      <c r="B3086" s="179">
        <v>2021</v>
      </c>
      <c r="C3086" s="179">
        <v>9</v>
      </c>
      <c r="D3086" s="39" t="str">
        <f t="shared" si="756"/>
        <v>Q2</v>
      </c>
      <c r="E3086" s="13" t="s">
        <v>40</v>
      </c>
      <c r="F3086" s="179">
        <v>2022</v>
      </c>
      <c r="G3086" s="179">
        <v>2</v>
      </c>
      <c r="H3086" s="191"/>
      <c r="I3086" s="39" t="str">
        <f t="shared" si="757"/>
        <v>Q4</v>
      </c>
      <c r="J3086" s="191" t="s">
        <v>2901</v>
      </c>
      <c r="K3086" s="191" t="s">
        <v>2902</v>
      </c>
      <c r="L3086" s="17" t="s">
        <v>2754</v>
      </c>
      <c r="M3086" s="13" t="s">
        <v>2749</v>
      </c>
      <c r="N3086" s="13">
        <v>2</v>
      </c>
      <c r="O3086" s="13"/>
      <c r="P3086" s="39" t="str">
        <f t="shared" si="758"/>
        <v>MAIN UNIT</v>
      </c>
      <c r="Q3086" s="13" t="s">
        <v>55</v>
      </c>
      <c r="R3086" s="13" t="s">
        <v>1968</v>
      </c>
      <c r="S3086" s="13" t="s">
        <v>38</v>
      </c>
      <c r="T3086" s="13" t="s">
        <v>2903</v>
      </c>
      <c r="U3086" s="13" t="s">
        <v>136</v>
      </c>
      <c r="V3086" s="13" t="s">
        <v>2750</v>
      </c>
      <c r="W3086" s="13" t="s">
        <v>827</v>
      </c>
      <c r="X3086" s="192">
        <v>68000</v>
      </c>
      <c r="Y3086" s="196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85">
        <f t="shared" si="760"/>
        <v>106822.56</v>
      </c>
      <c r="AD3086" s="141">
        <v>0.1007</v>
      </c>
      <c r="AE3086" s="186">
        <f t="shared" si="761"/>
        <v>1</v>
      </c>
      <c r="AF3086" s="186">
        <f>IF(AND(COUNTIFS($J$18:J3086,J3086)=1,AE3086=1),1,"")</f>
        <v>1</v>
      </c>
      <c r="AG3086" s="186">
        <f>IF(C3086="","",IF(AND(COUNTIFS($J$18:J3086,J3086)=1,C3086&lt;&gt;""),1,""))</f>
        <v>1</v>
      </c>
      <c r="AH3086" s="186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214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40</v>
      </c>
      <c r="B3087" s="179">
        <v>2021</v>
      </c>
      <c r="C3087" s="179">
        <v>12</v>
      </c>
      <c r="D3087" s="39" t="str">
        <f t="shared" si="756"/>
        <v>Q3</v>
      </c>
      <c r="E3087" s="13" t="s">
        <v>40</v>
      </c>
      <c r="F3087" s="179">
        <v>2022</v>
      </c>
      <c r="G3087" s="179">
        <v>3</v>
      </c>
      <c r="H3087" s="191"/>
      <c r="I3087" s="39" t="str">
        <f t="shared" si="757"/>
        <v>Q4</v>
      </c>
      <c r="J3087" s="191" t="s">
        <v>2904</v>
      </c>
      <c r="K3087" s="191" t="s">
        <v>2905</v>
      </c>
      <c r="L3087" s="17" t="s">
        <v>2873</v>
      </c>
      <c r="M3087" s="13" t="s">
        <v>2749</v>
      </c>
      <c r="N3087" s="13">
        <v>1</v>
      </c>
      <c r="O3087" s="13"/>
      <c r="P3087" s="39" t="str">
        <f t="shared" si="758"/>
        <v>MAIN UNIT</v>
      </c>
      <c r="Q3087" s="13" t="s">
        <v>55</v>
      </c>
      <c r="R3087" s="13" t="s">
        <v>1968</v>
      </c>
      <c r="S3087" s="13" t="s">
        <v>39</v>
      </c>
      <c r="T3087" s="13" t="s">
        <v>161</v>
      </c>
      <c r="U3087" s="13" t="s">
        <v>162</v>
      </c>
      <c r="V3087" s="13" t="s">
        <v>163</v>
      </c>
      <c r="W3087" s="13" t="s">
        <v>50</v>
      </c>
      <c r="X3087" s="192">
        <v>720000</v>
      </c>
      <c r="Y3087" s="196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85">
        <f t="shared" si="760"/>
        <v>81232.566371681416</v>
      </c>
      <c r="AD3087" s="141">
        <v>0.1045</v>
      </c>
      <c r="AE3087" s="186">
        <f t="shared" si="761"/>
        <v>1</v>
      </c>
      <c r="AF3087" s="186">
        <f>IF(AND(COUNTIFS($J$18:J3087,J3087)=1,AE3087=1),1,"")</f>
        <v>1</v>
      </c>
      <c r="AG3087" s="186">
        <f>IF(C3087="","",IF(AND(COUNTIFS($J$18:J3087,J3087)=1,C3087&lt;&gt;""),1,""))</f>
        <v>1</v>
      </c>
      <c r="AH3087" s="186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214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40</v>
      </c>
      <c r="B3088" s="179">
        <v>2021</v>
      </c>
      <c r="C3088" s="179">
        <v>12</v>
      </c>
      <c r="D3088" s="39" t="str">
        <f t="shared" si="756"/>
        <v>Q3</v>
      </c>
      <c r="E3088" s="13" t="s">
        <v>40</v>
      </c>
      <c r="F3088" s="179">
        <v>2022</v>
      </c>
      <c r="G3088" s="179">
        <v>3</v>
      </c>
      <c r="H3088" s="191"/>
      <c r="I3088" s="39" t="str">
        <f t="shared" si="757"/>
        <v>Q4</v>
      </c>
      <c r="J3088" s="191" t="s">
        <v>2904</v>
      </c>
      <c r="K3088" s="191" t="s">
        <v>2905</v>
      </c>
      <c r="L3088" s="17" t="s">
        <v>2873</v>
      </c>
      <c r="M3088" s="13" t="s">
        <v>2749</v>
      </c>
      <c r="N3088" s="13">
        <v>1</v>
      </c>
      <c r="O3088" s="13"/>
      <c r="P3088" s="39" t="str">
        <f t="shared" si="758"/>
        <v>MAIN UNIT</v>
      </c>
      <c r="Q3088" s="13" t="s">
        <v>55</v>
      </c>
      <c r="R3088" s="13" t="s">
        <v>1968</v>
      </c>
      <c r="S3088" s="13" t="s">
        <v>39</v>
      </c>
      <c r="T3088" s="13" t="s">
        <v>161</v>
      </c>
      <c r="U3088" s="13" t="s">
        <v>162</v>
      </c>
      <c r="V3088" s="13" t="s">
        <v>163</v>
      </c>
      <c r="W3088" s="13" t="s">
        <v>50</v>
      </c>
      <c r="X3088" s="192">
        <v>720000</v>
      </c>
      <c r="Y3088" s="196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85">
        <f t="shared" si="760"/>
        <v>81232.566371681416</v>
      </c>
      <c r="AD3088" s="141">
        <v>0.1045</v>
      </c>
      <c r="AE3088" s="186">
        <f t="shared" si="761"/>
        <v>1</v>
      </c>
      <c r="AF3088" s="186" t="str">
        <f>IF(AND(COUNTIFS($J$18:J3088,J3088)=1,AE3088=1),1,"")</f>
        <v/>
      </c>
      <c r="AG3088" s="186" t="str">
        <f>IF(C3088="","",IF(AND(COUNTIFS($J$18:J3088,J3088)=1,C3088&lt;&gt;""),1,""))</f>
        <v/>
      </c>
      <c r="AH3088" s="186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214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40</v>
      </c>
      <c r="B3089" s="179">
        <v>2021</v>
      </c>
      <c r="C3089" s="179">
        <v>9</v>
      </c>
      <c r="D3089" s="39" t="str">
        <f t="shared" si="756"/>
        <v>Q2</v>
      </c>
      <c r="E3089" s="13" t="s">
        <v>42</v>
      </c>
      <c r="F3089" s="179">
        <v>2023</v>
      </c>
      <c r="G3089" s="179">
        <v>9</v>
      </c>
      <c r="H3089" s="191"/>
      <c r="I3089" s="39" t="str">
        <f t="shared" si="757"/>
        <v>Q2</v>
      </c>
      <c r="J3089" s="191" t="s">
        <v>2889</v>
      </c>
      <c r="K3089" s="191" t="s">
        <v>1822</v>
      </c>
      <c r="L3089" s="17" t="s">
        <v>2906</v>
      </c>
      <c r="M3089" s="13" t="s">
        <v>2749</v>
      </c>
      <c r="N3089" s="13">
        <v>1</v>
      </c>
      <c r="O3089" s="13"/>
      <c r="P3089" s="39" t="str">
        <f t="shared" si="758"/>
        <v>MAIN UNIT</v>
      </c>
      <c r="Q3089" s="13" t="s">
        <v>2890</v>
      </c>
      <c r="R3089" s="13" t="s">
        <v>1968</v>
      </c>
      <c r="S3089" s="13" t="s">
        <v>38</v>
      </c>
      <c r="T3089" s="13" t="s">
        <v>2891</v>
      </c>
      <c r="U3089" s="13" t="s">
        <v>136</v>
      </c>
      <c r="V3089" s="13" t="s">
        <v>2892</v>
      </c>
      <c r="W3089" s="13" t="s">
        <v>50</v>
      </c>
      <c r="X3089" s="192">
        <v>-315835</v>
      </c>
      <c r="Y3089" s="196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85">
        <f t="shared" si="760"/>
        <v>-49247.117399999996</v>
      </c>
      <c r="AD3089" s="141">
        <v>0.1636</v>
      </c>
      <c r="AE3089" s="186">
        <f t="shared" si="761"/>
        <v>0</v>
      </c>
      <c r="AF3089" s="186" t="str">
        <f>IF(AND(COUNTIFS($J$18:J3089,J3089)=1,AE3089=1),1,"")</f>
        <v/>
      </c>
      <c r="AG3089" s="186" t="str">
        <f>IF(C3089="","",IF(AND(COUNTIFS($J$18:J3089,J3089)=1,C3089&lt;&gt;""),1,""))</f>
        <v/>
      </c>
      <c r="AH3089" s="186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2907</v>
      </c>
      <c r="AP3089" s="28" t="str">
        <f t="shared" si="765"/>
        <v>20239</v>
      </c>
      <c r="AQ3089" s="28" t="str">
        <f t="shared" si="766"/>
        <v>20239RMB</v>
      </c>
      <c r="AR3089" s="214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40</v>
      </c>
      <c r="B3090" s="179">
        <v>2021</v>
      </c>
      <c r="C3090" s="179">
        <v>9</v>
      </c>
      <c r="D3090" s="39" t="str">
        <f t="shared" si="756"/>
        <v>Q2</v>
      </c>
      <c r="E3090" s="13" t="s">
        <v>42</v>
      </c>
      <c r="F3090" s="179">
        <v>2023</v>
      </c>
      <c r="G3090" s="179">
        <v>9</v>
      </c>
      <c r="H3090" s="191"/>
      <c r="I3090" s="39" t="str">
        <f t="shared" si="757"/>
        <v>Q2</v>
      </c>
      <c r="J3090" s="191" t="s">
        <v>2889</v>
      </c>
      <c r="K3090" s="191" t="s">
        <v>1822</v>
      </c>
      <c r="L3090" s="17" t="s">
        <v>2906</v>
      </c>
      <c r="M3090" s="13" t="s">
        <v>2749</v>
      </c>
      <c r="N3090" s="13">
        <v>1</v>
      </c>
      <c r="O3090" s="13"/>
      <c r="P3090" s="39" t="str">
        <f t="shared" si="758"/>
        <v>MAIN UNIT</v>
      </c>
      <c r="Q3090" s="13" t="s">
        <v>2890</v>
      </c>
      <c r="R3090" s="13" t="s">
        <v>1968</v>
      </c>
      <c r="S3090" s="13" t="s">
        <v>38</v>
      </c>
      <c r="T3090" s="13" t="s">
        <v>2891</v>
      </c>
      <c r="U3090" s="13" t="s">
        <v>136</v>
      </c>
      <c r="V3090" s="13" t="s">
        <v>2892</v>
      </c>
      <c r="W3090" s="13" t="s">
        <v>50</v>
      </c>
      <c r="X3090" s="192">
        <v>-602290</v>
      </c>
      <c r="Y3090" s="196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85">
        <f t="shared" si="760"/>
        <v>-93913.107600000003</v>
      </c>
      <c r="AD3090" s="141">
        <v>0.1636</v>
      </c>
      <c r="AE3090" s="186">
        <f t="shared" si="761"/>
        <v>0</v>
      </c>
      <c r="AF3090" s="186" t="str">
        <f>IF(AND(COUNTIFS($J$18:J3090,J3090)=1,AE3090=1),1,"")</f>
        <v/>
      </c>
      <c r="AG3090" s="186" t="str">
        <f>IF(C3090="","",IF(AND(COUNTIFS($J$18:J3090,J3090)=1,C3090&lt;&gt;""),1,""))</f>
        <v/>
      </c>
      <c r="AH3090" s="186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2907</v>
      </c>
      <c r="AP3090" s="28" t="str">
        <f t="shared" si="765"/>
        <v>20239</v>
      </c>
      <c r="AQ3090" s="28" t="str">
        <f t="shared" si="766"/>
        <v>20239RMB</v>
      </c>
      <c r="AR3090" s="214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42</v>
      </c>
      <c r="B3091" s="179">
        <v>2023</v>
      </c>
      <c r="C3091" s="179">
        <v>11</v>
      </c>
      <c r="D3091" s="39" t="str">
        <f t="shared" si="756"/>
        <v>Q3</v>
      </c>
      <c r="E3091" s="13" t="s">
        <v>42</v>
      </c>
      <c r="F3091" s="179">
        <v>2024</v>
      </c>
      <c r="G3091" s="179">
        <v>1</v>
      </c>
      <c r="H3091" s="191"/>
      <c r="I3091" s="39" t="str">
        <f t="shared" si="757"/>
        <v>Q4</v>
      </c>
      <c r="J3091" s="191" t="s">
        <v>3009</v>
      </c>
      <c r="K3091" s="191" t="s">
        <v>3010</v>
      </c>
      <c r="L3091" s="17" t="s">
        <v>54</v>
      </c>
      <c r="M3091" s="13" t="s">
        <v>46</v>
      </c>
      <c r="N3091" s="13">
        <v>1</v>
      </c>
      <c r="O3091" s="13"/>
      <c r="P3091" s="39" t="str">
        <f t="shared" si="758"/>
        <v>MAIN UNIT</v>
      </c>
      <c r="Q3091" s="13" t="s">
        <v>47</v>
      </c>
      <c r="R3091" s="13" t="s">
        <v>48</v>
      </c>
      <c r="S3091" s="13" t="s">
        <v>36</v>
      </c>
      <c r="T3091" s="13" t="s">
        <v>64</v>
      </c>
      <c r="U3091" s="13" t="s">
        <v>2867</v>
      </c>
      <c r="V3091" s="13" t="s">
        <v>98</v>
      </c>
      <c r="W3091" s="13" t="s">
        <v>95</v>
      </c>
      <c r="X3091" s="192">
        <v>8500000</v>
      </c>
      <c r="Y3091" s="196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85">
        <f t="shared" si="760"/>
        <v>65178.509999999995</v>
      </c>
      <c r="AD3091" s="141">
        <v>0.13619999999999999</v>
      </c>
      <c r="AE3091" s="186">
        <f t="shared" si="761"/>
        <v>0</v>
      </c>
      <c r="AF3091" s="186" t="str">
        <f>IF(AND(COUNTIFS($J$18:J3091,J3091)=1,AE3091=1),1,"")</f>
        <v/>
      </c>
      <c r="AG3091" s="186" t="str">
        <f>IF(C3091="","",IF(AND(COUNTIFS($J$18:J3091,J3091)=1,C3091&lt;&gt;""),1,""))</f>
        <v/>
      </c>
      <c r="AH3091" s="186" t="str">
        <f>IF(G3091="","",IF(AND(COUNTIFS($J$18:J3091,J3091)=1,G3091&lt;&gt;""),1,""))</f>
        <v/>
      </c>
      <c r="AI3091" s="19">
        <f t="shared" si="762"/>
        <v>21594188.700884957</v>
      </c>
      <c r="AJ3091" s="19">
        <f t="shared" si="763"/>
        <v>2559339.3921844242</v>
      </c>
      <c r="AK3091" s="20">
        <f t="shared" si="764"/>
        <v>0.11851982158883048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214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41</v>
      </c>
      <c r="B3092" s="179">
        <v>2022</v>
      </c>
      <c r="C3092" s="179">
        <v>12</v>
      </c>
      <c r="D3092" s="39" t="str">
        <f t="shared" si="756"/>
        <v>Q3</v>
      </c>
      <c r="E3092" s="13" t="s">
        <v>41</v>
      </c>
      <c r="F3092" s="179">
        <v>2023</v>
      </c>
      <c r="G3092" s="179">
        <v>1</v>
      </c>
      <c r="H3092" s="191"/>
      <c r="I3092" s="39" t="str">
        <f t="shared" si="757"/>
        <v>Q4</v>
      </c>
      <c r="J3092" s="191" t="s">
        <v>2908</v>
      </c>
      <c r="K3092" s="191" t="s">
        <v>2909</v>
      </c>
      <c r="L3092" s="17" t="s">
        <v>2526</v>
      </c>
      <c r="M3092" s="13" t="s">
        <v>2522</v>
      </c>
      <c r="N3092" s="13">
        <v>1</v>
      </c>
      <c r="O3092" s="13"/>
      <c r="P3092" s="39" t="str">
        <f t="shared" si="758"/>
        <v>MAIN UNIT</v>
      </c>
      <c r="Q3092" s="13" t="s">
        <v>55</v>
      </c>
      <c r="R3092" s="13" t="s">
        <v>1968</v>
      </c>
      <c r="S3092" s="13" t="s">
        <v>36</v>
      </c>
      <c r="T3092" s="13" t="s">
        <v>64</v>
      </c>
      <c r="U3092" s="13" t="s">
        <v>65</v>
      </c>
      <c r="V3092" s="13" t="s">
        <v>288</v>
      </c>
      <c r="W3092" s="13" t="s">
        <v>50</v>
      </c>
      <c r="X3092" s="192">
        <v>290000</v>
      </c>
      <c r="Y3092" s="196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85">
        <f t="shared" si="760"/>
        <v>46506.761061946912</v>
      </c>
      <c r="AD3092" s="141">
        <v>0.1618</v>
      </c>
      <c r="AE3092" s="186">
        <f t="shared" si="761"/>
        <v>1</v>
      </c>
      <c r="AF3092" s="186">
        <f>IF(AND(COUNTIFS($J$18:J3092,J3092)=1,AE3092=1),1,"")</f>
        <v>1</v>
      </c>
      <c r="AG3092" s="186">
        <f>IF(C3092="","",IF(AND(COUNTIFS($J$18:J3092,J3092)=1,C3092&lt;&gt;""),1,""))</f>
        <v>1</v>
      </c>
      <c r="AH3092" s="186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214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41</v>
      </c>
      <c r="B3093" s="179">
        <v>2022</v>
      </c>
      <c r="C3093" s="179">
        <v>11</v>
      </c>
      <c r="D3093" s="39" t="str">
        <f t="shared" si="756"/>
        <v>Q3</v>
      </c>
      <c r="E3093" s="13" t="s">
        <v>41</v>
      </c>
      <c r="F3093" s="179">
        <v>2023</v>
      </c>
      <c r="G3093" s="179">
        <v>2</v>
      </c>
      <c r="H3093" s="191"/>
      <c r="I3093" s="39" t="str">
        <f t="shared" si="757"/>
        <v>Q4</v>
      </c>
      <c r="J3093" s="191" t="s">
        <v>2910</v>
      </c>
      <c r="K3093" s="191" t="s">
        <v>2520</v>
      </c>
      <c r="L3093" s="17" t="s">
        <v>2911</v>
      </c>
      <c r="M3093" s="13" t="s">
        <v>2749</v>
      </c>
      <c r="N3093" s="13">
        <v>1</v>
      </c>
      <c r="O3093" s="13"/>
      <c r="P3093" s="39" t="str">
        <f t="shared" si="758"/>
        <v>MAIN UNIT</v>
      </c>
      <c r="Q3093" s="13" t="s">
        <v>47</v>
      </c>
      <c r="R3093" s="13" t="s">
        <v>1968</v>
      </c>
      <c r="S3093" s="13" t="s">
        <v>38</v>
      </c>
      <c r="T3093" s="13" t="s">
        <v>2080</v>
      </c>
      <c r="U3093" s="13" t="s">
        <v>136</v>
      </c>
      <c r="V3093" s="13" t="s">
        <v>121</v>
      </c>
      <c r="W3093" s="13" t="s">
        <v>50</v>
      </c>
      <c r="X3093" s="192">
        <v>530000</v>
      </c>
      <c r="Y3093" s="196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85">
        <f t="shared" si="760"/>
        <v>93797.805309734526</v>
      </c>
      <c r="AD3093" s="141">
        <v>0.1724</v>
      </c>
      <c r="AE3093" s="186">
        <f t="shared" si="761"/>
        <v>0</v>
      </c>
      <c r="AF3093" s="186" t="str">
        <f>IF(AND(COUNTIFS($J$18:J3093,J3093)=1,AE3093=1),1,"")</f>
        <v/>
      </c>
      <c r="AG3093" s="186">
        <f>IF(C3093="","",IF(AND(COUNTIFS($J$18:J3093,J3093)=1,C3093&lt;&gt;""),1,""))</f>
        <v>1</v>
      </c>
      <c r="AH3093" s="186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214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41</v>
      </c>
      <c r="B3094" s="179">
        <v>2022</v>
      </c>
      <c r="C3094" s="179">
        <v>11</v>
      </c>
      <c r="D3094" s="39" t="str">
        <f t="shared" si="756"/>
        <v>Q3</v>
      </c>
      <c r="E3094" s="13" t="s">
        <v>41</v>
      </c>
      <c r="F3094" s="179">
        <v>2023</v>
      </c>
      <c r="G3094" s="179">
        <v>2</v>
      </c>
      <c r="H3094" s="191"/>
      <c r="I3094" s="39" t="str">
        <f t="shared" si="757"/>
        <v>Q4</v>
      </c>
      <c r="J3094" s="191" t="s">
        <v>2912</v>
      </c>
      <c r="K3094" s="191" t="s">
        <v>2520</v>
      </c>
      <c r="L3094" s="17" t="s">
        <v>2873</v>
      </c>
      <c r="M3094" s="13" t="s">
        <v>2749</v>
      </c>
      <c r="N3094" s="13">
        <v>1</v>
      </c>
      <c r="O3094" s="13"/>
      <c r="P3094" s="39" t="str">
        <f t="shared" si="758"/>
        <v>MAIN UNIT</v>
      </c>
      <c r="Q3094" s="13" t="s">
        <v>47</v>
      </c>
      <c r="R3094" s="13" t="s">
        <v>1968</v>
      </c>
      <c r="S3094" s="13" t="s">
        <v>38</v>
      </c>
      <c r="T3094" s="13" t="s">
        <v>2080</v>
      </c>
      <c r="U3094" s="13" t="s">
        <v>136</v>
      </c>
      <c r="V3094" s="13" t="s">
        <v>121</v>
      </c>
      <c r="W3094" s="13" t="s">
        <v>50</v>
      </c>
      <c r="X3094" s="192">
        <v>710000</v>
      </c>
      <c r="Y3094" s="196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85">
        <f t="shared" si="760"/>
        <v>87461.946902654861</v>
      </c>
      <c r="AD3094" s="141">
        <v>0.12</v>
      </c>
      <c r="AE3094" s="186">
        <f t="shared" si="761"/>
        <v>0</v>
      </c>
      <c r="AF3094" s="186" t="str">
        <f>IF(AND(COUNTIFS($J$18:J3094,J3094)=1,AE3094=1),1,"")</f>
        <v/>
      </c>
      <c r="AG3094" s="186">
        <f>IF(C3094="","",IF(AND(COUNTIFS($J$18:J3094,J3094)=1,C3094&lt;&gt;""),1,""))</f>
        <v>1</v>
      </c>
      <c r="AH3094" s="186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214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41</v>
      </c>
      <c r="B3095" s="179">
        <v>2022</v>
      </c>
      <c r="C3095" s="179">
        <v>12</v>
      </c>
      <c r="D3095" s="39" t="str">
        <f t="shared" si="756"/>
        <v>Q3</v>
      </c>
      <c r="E3095" s="13" t="s">
        <v>41</v>
      </c>
      <c r="F3095" s="179">
        <v>2023</v>
      </c>
      <c r="G3095" s="179">
        <v>2</v>
      </c>
      <c r="H3095" s="191"/>
      <c r="I3095" s="39" t="str">
        <f t="shared" si="757"/>
        <v>Q4</v>
      </c>
      <c r="J3095" s="191">
        <v>101195</v>
      </c>
      <c r="K3095" s="191" t="s">
        <v>1972</v>
      </c>
      <c r="L3095" s="17" t="s">
        <v>1973</v>
      </c>
      <c r="M3095" s="13" t="s">
        <v>1967</v>
      </c>
      <c r="N3095" s="13">
        <v>1</v>
      </c>
      <c r="O3095" s="13"/>
      <c r="P3095" s="39" t="str">
        <f t="shared" si="758"/>
        <v>MAIN UNIT</v>
      </c>
      <c r="Q3095" s="13" t="s">
        <v>47</v>
      </c>
      <c r="R3095" s="13" t="s">
        <v>1968</v>
      </c>
      <c r="S3095" s="13" t="s">
        <v>37</v>
      </c>
      <c r="T3095" s="13" t="s">
        <v>87</v>
      </c>
      <c r="U3095" s="13" t="s">
        <v>57</v>
      </c>
      <c r="V3095" s="13" t="s">
        <v>2420</v>
      </c>
      <c r="W3095" s="13" t="s">
        <v>50</v>
      </c>
      <c r="X3095" s="192">
        <v>28000</v>
      </c>
      <c r="Y3095" s="196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85">
        <f t="shared" si="760"/>
        <v>7680.2265486725664</v>
      </c>
      <c r="AD3095" s="141">
        <v>0.26719999999999999</v>
      </c>
      <c r="AE3095" s="186">
        <f t="shared" si="761"/>
        <v>0</v>
      </c>
      <c r="AF3095" s="186" t="str">
        <f>IF(AND(COUNTIFS($J$18:J3095,J3095)=1,AE3095=1),1,"")</f>
        <v/>
      </c>
      <c r="AG3095" s="186">
        <f>IF(C3095="","",IF(AND(COUNTIFS($J$18:J3095,J3095)=1,C3095&lt;&gt;""),1,""))</f>
        <v>1</v>
      </c>
      <c r="AH3095" s="186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214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41</v>
      </c>
      <c r="B3096" s="179">
        <v>2022</v>
      </c>
      <c r="C3096" s="179">
        <v>11</v>
      </c>
      <c r="D3096" s="39" t="str">
        <f t="shared" si="756"/>
        <v>Q3</v>
      </c>
      <c r="E3096" s="13" t="s">
        <v>41</v>
      </c>
      <c r="F3096" s="179">
        <v>2023</v>
      </c>
      <c r="G3096" s="179">
        <v>3</v>
      </c>
      <c r="H3096" s="191"/>
      <c r="I3096" s="39" t="str">
        <f t="shared" si="757"/>
        <v>Q4</v>
      </c>
      <c r="J3096" s="191">
        <v>69939</v>
      </c>
      <c r="K3096" s="191" t="s">
        <v>2523</v>
      </c>
      <c r="L3096" s="17" t="s">
        <v>2524</v>
      </c>
      <c r="M3096" s="13" t="s">
        <v>2522</v>
      </c>
      <c r="N3096" s="13">
        <v>1</v>
      </c>
      <c r="O3096" s="13"/>
      <c r="P3096" s="39" t="str">
        <f t="shared" si="758"/>
        <v>MAIN UNIT</v>
      </c>
      <c r="Q3096" s="13" t="s">
        <v>47</v>
      </c>
      <c r="R3096" s="13" t="s">
        <v>1968</v>
      </c>
      <c r="S3096" s="13" t="s">
        <v>38</v>
      </c>
      <c r="T3096" s="13" t="s">
        <v>911</v>
      </c>
      <c r="U3096" s="13" t="s">
        <v>136</v>
      </c>
      <c r="V3096" s="13" t="s">
        <v>877</v>
      </c>
      <c r="W3096" s="13" t="s">
        <v>827</v>
      </c>
      <c r="X3096" s="192">
        <v>116200</v>
      </c>
      <c r="Y3096" s="196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85">
        <f t="shared" si="760"/>
        <v>137947.992</v>
      </c>
      <c r="AD3096" s="141">
        <v>0.1522</v>
      </c>
      <c r="AE3096" s="186">
        <f t="shared" si="761"/>
        <v>0</v>
      </c>
      <c r="AF3096" s="186" t="str">
        <f>IF(AND(COUNTIFS($J$18:J3096,J3096)=1,AE3096=1),1,"")</f>
        <v/>
      </c>
      <c r="AG3096" s="186">
        <f>IF(C3096="","",IF(AND(COUNTIFS($J$18:J3096,J3096)=1,C3096&lt;&gt;""),1,""))</f>
        <v>1</v>
      </c>
      <c r="AH3096" s="186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214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40</v>
      </c>
      <c r="B3097" s="179">
        <v>2022</v>
      </c>
      <c r="C3097" s="179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41</v>
      </c>
      <c r="F3097" s="179">
        <v>2022</v>
      </c>
      <c r="G3097" s="179">
        <v>4</v>
      </c>
      <c r="H3097" s="191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1" t="s">
        <v>2913</v>
      </c>
      <c r="K3097" s="191" t="s">
        <v>2473</v>
      </c>
      <c r="L3097" s="17" t="s">
        <v>2540</v>
      </c>
      <c r="M3097" s="13" t="s">
        <v>46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47</v>
      </c>
      <c r="R3097" s="13" t="s">
        <v>1968</v>
      </c>
      <c r="S3097" s="13" t="s">
        <v>37</v>
      </c>
      <c r="T3097" s="13" t="s">
        <v>74</v>
      </c>
      <c r="U3097" s="13" t="s">
        <v>57</v>
      </c>
      <c r="V3097" s="13" t="s">
        <v>80</v>
      </c>
      <c r="W3097" s="13" t="s">
        <v>50</v>
      </c>
      <c r="X3097" s="192">
        <v>700000</v>
      </c>
      <c r="Y3097" s="196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85">
        <f t="shared" ref="AC3097:AC3160" si="779">IF(R3097&lt;&gt;"",AB3097*AD3097,"")</f>
        <v>110490.97345132743</v>
      </c>
      <c r="AD3097" s="141">
        <v>0.1462</v>
      </c>
      <c r="AE3097" s="186">
        <f t="shared" ref="AE3097:AE3160" si="780">IF(Q3097="","",IF(Q3097="Yes",1,0))</f>
        <v>0</v>
      </c>
      <c r="AF3097" s="186" t="str">
        <f>IF(AND(COUNTIFS($J$18:J3097,J3097)=1,AE3097=1),1,"")</f>
        <v/>
      </c>
      <c r="AG3097" s="186">
        <f>IF(C3097="","",IF(AND(COUNTIFS($J$18:J3097,J3097)=1,C3097&lt;&gt;""),1,""))</f>
        <v>1</v>
      </c>
      <c r="AH3097" s="186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214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40</v>
      </c>
      <c r="B3098" s="179">
        <v>2022</v>
      </c>
      <c r="C3098" s="179">
        <v>3</v>
      </c>
      <c r="D3098" s="39" t="str">
        <f t="shared" si="774"/>
        <v>Q4</v>
      </c>
      <c r="E3098" s="13" t="s">
        <v>41</v>
      </c>
      <c r="F3098" s="179">
        <v>2022</v>
      </c>
      <c r="G3098" s="179">
        <v>6</v>
      </c>
      <c r="H3098" s="191"/>
      <c r="I3098" s="39" t="str">
        <f t="shared" si="775"/>
        <v>Q1</v>
      </c>
      <c r="J3098" s="191" t="s">
        <v>2914</v>
      </c>
      <c r="K3098" s="191" t="s">
        <v>2915</v>
      </c>
      <c r="L3098" s="17" t="s">
        <v>2754</v>
      </c>
      <c r="M3098" s="13" t="s">
        <v>2749</v>
      </c>
      <c r="N3098" s="13">
        <v>1</v>
      </c>
      <c r="O3098" s="13"/>
      <c r="P3098" s="39" t="str">
        <f t="shared" si="776"/>
        <v>MAIN UNIT</v>
      </c>
      <c r="Q3098" s="13" t="s">
        <v>55</v>
      </c>
      <c r="R3098" s="13" t="s">
        <v>1968</v>
      </c>
      <c r="S3098" s="13" t="s">
        <v>38</v>
      </c>
      <c r="T3098" s="13" t="s">
        <v>324</v>
      </c>
      <c r="U3098" s="13" t="s">
        <v>136</v>
      </c>
      <c r="V3098" s="13" t="s">
        <v>2916</v>
      </c>
      <c r="W3098" s="13" t="s">
        <v>50</v>
      </c>
      <c r="X3098" s="192">
        <v>371000</v>
      </c>
      <c r="Y3098" s="196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85">
        <f t="shared" si="779"/>
        <v>79276.626106194701</v>
      </c>
      <c r="AD3098" s="141">
        <v>0.20549999999999999</v>
      </c>
      <c r="AE3098" s="186">
        <f t="shared" si="780"/>
        <v>1</v>
      </c>
      <c r="AF3098" s="186">
        <f>IF(AND(COUNTIFS($J$18:J3098,J3098)=1,AE3098=1),1,"")</f>
        <v>1</v>
      </c>
      <c r="AG3098" s="186">
        <f>IF(C3098="","",IF(AND(COUNTIFS($J$18:J3098,J3098)=1,C3098&lt;&gt;""),1,""))</f>
        <v>1</v>
      </c>
      <c r="AH3098" s="186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214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40</v>
      </c>
      <c r="B3099" s="179">
        <v>2022</v>
      </c>
      <c r="C3099" s="179">
        <v>3</v>
      </c>
      <c r="D3099" s="39" t="str">
        <f t="shared" si="774"/>
        <v>Q4</v>
      </c>
      <c r="E3099" s="13" t="s">
        <v>41</v>
      </c>
      <c r="F3099" s="179">
        <v>2022</v>
      </c>
      <c r="G3099" s="179">
        <v>6</v>
      </c>
      <c r="H3099" s="191"/>
      <c r="I3099" s="39" t="str">
        <f t="shared" si="775"/>
        <v>Q1</v>
      </c>
      <c r="J3099" s="191" t="s">
        <v>2914</v>
      </c>
      <c r="K3099" s="191" t="s">
        <v>2915</v>
      </c>
      <c r="L3099" s="17" t="s">
        <v>2873</v>
      </c>
      <c r="M3099" s="13" t="s">
        <v>2749</v>
      </c>
      <c r="N3099" s="13">
        <v>1</v>
      </c>
      <c r="O3099" s="13"/>
      <c r="P3099" s="39" t="str">
        <f t="shared" si="776"/>
        <v>MAIN UNIT</v>
      </c>
      <c r="Q3099" s="13" t="s">
        <v>55</v>
      </c>
      <c r="R3099" s="13" t="s">
        <v>1968</v>
      </c>
      <c r="S3099" s="13" t="s">
        <v>38</v>
      </c>
      <c r="T3099" s="13" t="s">
        <v>324</v>
      </c>
      <c r="U3099" s="13" t="s">
        <v>136</v>
      </c>
      <c r="V3099" s="13" t="s">
        <v>2916</v>
      </c>
      <c r="W3099" s="13" t="s">
        <v>50</v>
      </c>
      <c r="X3099" s="192">
        <v>643000</v>
      </c>
      <c r="Y3099" s="196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85">
        <f t="shared" si="779"/>
        <v>137398.57300884958</v>
      </c>
      <c r="AD3099" s="141">
        <v>0.20549999999999999</v>
      </c>
      <c r="AE3099" s="186">
        <f t="shared" si="780"/>
        <v>1</v>
      </c>
      <c r="AF3099" s="186" t="str">
        <f>IF(AND(COUNTIFS($J$18:J3099,J3099)=1,AE3099=1),1,"")</f>
        <v/>
      </c>
      <c r="AG3099" s="186" t="str">
        <f>IF(C3099="","",IF(AND(COUNTIFS($J$18:J3099,J3099)=1,C3099&lt;&gt;""),1,""))</f>
        <v/>
      </c>
      <c r="AH3099" s="186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214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40</v>
      </c>
      <c r="B3100" s="179">
        <v>2022</v>
      </c>
      <c r="C3100" s="179">
        <v>3</v>
      </c>
      <c r="D3100" s="39" t="str">
        <f t="shared" si="774"/>
        <v>Q4</v>
      </c>
      <c r="E3100" s="13" t="s">
        <v>41</v>
      </c>
      <c r="F3100" s="179">
        <v>2022</v>
      </c>
      <c r="G3100" s="179">
        <v>6</v>
      </c>
      <c r="H3100" s="191"/>
      <c r="I3100" s="39" t="str">
        <f t="shared" si="775"/>
        <v>Q1</v>
      </c>
      <c r="J3100" s="191" t="s">
        <v>2098</v>
      </c>
      <c r="K3100" s="191" t="s">
        <v>2099</v>
      </c>
      <c r="L3100" s="17" t="s">
        <v>2697</v>
      </c>
      <c r="M3100" s="13" t="s">
        <v>46</v>
      </c>
      <c r="N3100" s="13">
        <v>1</v>
      </c>
      <c r="O3100" s="13"/>
      <c r="P3100" s="39" t="str">
        <f t="shared" si="776"/>
        <v>MAIN UNIT</v>
      </c>
      <c r="Q3100" s="13" t="s">
        <v>55</v>
      </c>
      <c r="R3100" s="13" t="s">
        <v>1968</v>
      </c>
      <c r="S3100" s="13" t="s">
        <v>36</v>
      </c>
      <c r="T3100" s="13" t="s">
        <v>64</v>
      </c>
      <c r="U3100" s="13" t="s">
        <v>65</v>
      </c>
      <c r="V3100" s="13" t="s">
        <v>98</v>
      </c>
      <c r="W3100" s="13" t="s">
        <v>95</v>
      </c>
      <c r="X3100" s="192">
        <v>6700000</v>
      </c>
      <c r="Y3100" s="196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85">
        <f t="shared" si="779"/>
        <v>126881.25</v>
      </c>
      <c r="AD3100" s="141">
        <v>0.30299999999999999</v>
      </c>
      <c r="AE3100" s="186">
        <f t="shared" si="780"/>
        <v>1</v>
      </c>
      <c r="AF3100" s="186" t="str">
        <f>IF(AND(COUNTIFS($J$18:J3100,J3100)=1,AE3100=1),1,"")</f>
        <v/>
      </c>
      <c r="AG3100" s="186" t="str">
        <f>IF(C3100="","",IF(AND(COUNTIFS($J$18:J3100,J3100)=1,C3100&lt;&gt;""),1,""))</f>
        <v/>
      </c>
      <c r="AH3100" s="186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214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40</v>
      </c>
      <c r="B3101" s="179">
        <v>2022</v>
      </c>
      <c r="C3101" s="179">
        <v>3</v>
      </c>
      <c r="D3101" s="39" t="str">
        <f t="shared" si="774"/>
        <v>Q4</v>
      </c>
      <c r="E3101" s="13" t="s">
        <v>41</v>
      </c>
      <c r="F3101" s="179">
        <v>2022</v>
      </c>
      <c r="G3101" s="179">
        <v>6</v>
      </c>
      <c r="H3101" s="191"/>
      <c r="I3101" s="39" t="str">
        <f t="shared" si="775"/>
        <v>Q1</v>
      </c>
      <c r="J3101" s="191" t="s">
        <v>2098</v>
      </c>
      <c r="K3101" s="191" t="s">
        <v>2099</v>
      </c>
      <c r="L3101" s="17" t="s">
        <v>2540</v>
      </c>
      <c r="M3101" s="13" t="s">
        <v>46</v>
      </c>
      <c r="N3101" s="13">
        <v>1</v>
      </c>
      <c r="O3101" s="13"/>
      <c r="P3101" s="39" t="str">
        <f t="shared" si="776"/>
        <v>MAIN UNIT</v>
      </c>
      <c r="Q3101" s="13" t="s">
        <v>55</v>
      </c>
      <c r="R3101" s="13" t="s">
        <v>1968</v>
      </c>
      <c r="S3101" s="13" t="s">
        <v>36</v>
      </c>
      <c r="T3101" s="13" t="s">
        <v>64</v>
      </c>
      <c r="U3101" s="13" t="s">
        <v>65</v>
      </c>
      <c r="V3101" s="13" t="s">
        <v>98</v>
      </c>
      <c r="W3101" s="13" t="s">
        <v>95</v>
      </c>
      <c r="X3101" s="192">
        <v>12800000</v>
      </c>
      <c r="Y3101" s="196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85">
        <f t="shared" si="779"/>
        <v>242400</v>
      </c>
      <c r="AD3101" s="141">
        <v>0.30299999999999999</v>
      </c>
      <c r="AE3101" s="186">
        <f t="shared" si="780"/>
        <v>1</v>
      </c>
      <c r="AF3101" s="186" t="str">
        <f>IF(AND(COUNTIFS($J$18:J3101,J3101)=1,AE3101=1),1,"")</f>
        <v/>
      </c>
      <c r="AG3101" s="186" t="str">
        <f>IF(C3101="","",IF(AND(COUNTIFS($J$18:J3101,J3101)=1,C3101&lt;&gt;""),1,""))</f>
        <v/>
      </c>
      <c r="AH3101" s="186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214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40</v>
      </c>
      <c r="B3102" s="179">
        <v>2022</v>
      </c>
      <c r="C3102" s="179">
        <v>3</v>
      </c>
      <c r="D3102" s="39" t="str">
        <f t="shared" si="774"/>
        <v>Q4</v>
      </c>
      <c r="E3102" s="13" t="s">
        <v>41</v>
      </c>
      <c r="F3102" s="179">
        <v>2022</v>
      </c>
      <c r="G3102" s="179">
        <v>6</v>
      </c>
      <c r="H3102" s="191"/>
      <c r="I3102" s="39" t="str">
        <f t="shared" si="775"/>
        <v>Q1</v>
      </c>
      <c r="J3102" s="191" t="s">
        <v>2917</v>
      </c>
      <c r="K3102" s="191" t="s">
        <v>2099</v>
      </c>
      <c r="L3102" s="17" t="s">
        <v>2524</v>
      </c>
      <c r="M3102" s="13" t="s">
        <v>2522</v>
      </c>
      <c r="N3102" s="13">
        <v>1</v>
      </c>
      <c r="O3102" s="13"/>
      <c r="P3102" s="39" t="str">
        <f t="shared" si="776"/>
        <v>MAIN UNIT</v>
      </c>
      <c r="Q3102" s="13" t="s">
        <v>55</v>
      </c>
      <c r="R3102" s="13" t="s">
        <v>1968</v>
      </c>
      <c r="S3102" s="13" t="s">
        <v>36</v>
      </c>
      <c r="T3102" s="13" t="s">
        <v>64</v>
      </c>
      <c r="U3102" s="13" t="s">
        <v>65</v>
      </c>
      <c r="V3102" s="13" t="s">
        <v>98</v>
      </c>
      <c r="W3102" s="13" t="s">
        <v>827</v>
      </c>
      <c r="X3102" s="192">
        <v>57000</v>
      </c>
      <c r="Y3102" s="196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85">
        <f t="shared" si="779"/>
        <v>63622.26</v>
      </c>
      <c r="AD3102" s="141">
        <v>0.1431</v>
      </c>
      <c r="AE3102" s="186">
        <f t="shared" si="780"/>
        <v>1</v>
      </c>
      <c r="AF3102" s="186">
        <f>IF(AND(COUNTIFS($J$18:J3102,J3102)=1,AE3102=1),1,"")</f>
        <v>1</v>
      </c>
      <c r="AG3102" s="186">
        <f>IF(C3102="","",IF(AND(COUNTIFS($J$18:J3102,J3102)=1,C3102&lt;&gt;""),1,""))</f>
        <v>1</v>
      </c>
      <c r="AH3102" s="186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214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41</v>
      </c>
      <c r="B3103" s="179">
        <v>2022</v>
      </c>
      <c r="C3103" s="179">
        <v>4</v>
      </c>
      <c r="D3103" s="39" t="str">
        <f t="shared" si="774"/>
        <v>Q1</v>
      </c>
      <c r="E3103" s="13" t="s">
        <v>41</v>
      </c>
      <c r="F3103" s="179">
        <v>2022</v>
      </c>
      <c r="G3103" s="179">
        <v>6</v>
      </c>
      <c r="H3103" s="191"/>
      <c r="I3103" s="39" t="str">
        <f t="shared" si="775"/>
        <v>Q1</v>
      </c>
      <c r="J3103" s="191" t="s">
        <v>2918</v>
      </c>
      <c r="K3103" s="191" t="s">
        <v>2915</v>
      </c>
      <c r="L3103" s="17" t="s">
        <v>2919</v>
      </c>
      <c r="M3103" s="13" t="s">
        <v>352</v>
      </c>
      <c r="N3103" s="13">
        <v>1</v>
      </c>
      <c r="O3103" s="13"/>
      <c r="P3103" s="39" t="str">
        <f t="shared" si="776"/>
        <v>MAIN UNIT</v>
      </c>
      <c r="Q3103" s="13" t="s">
        <v>455</v>
      </c>
      <c r="R3103" s="13" t="s">
        <v>1968</v>
      </c>
      <c r="S3103" s="13" t="s">
        <v>38</v>
      </c>
      <c r="T3103" s="13" t="s">
        <v>324</v>
      </c>
      <c r="U3103" s="13" t="s">
        <v>136</v>
      </c>
      <c r="V3103" s="13" t="s">
        <v>2916</v>
      </c>
      <c r="W3103" s="13" t="s">
        <v>50</v>
      </c>
      <c r="X3103" s="192">
        <v>239000</v>
      </c>
      <c r="Y3103" s="196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85">
        <f t="shared" si="779"/>
        <v>46746.179203539832</v>
      </c>
      <c r="AD3103" s="141">
        <v>0.18809999999999999</v>
      </c>
      <c r="AE3103" s="186">
        <f t="shared" si="780"/>
        <v>0</v>
      </c>
      <c r="AF3103" s="186" t="str">
        <f>IF(AND(COUNTIFS($J$18:J3103,J3103)=1,AE3103=1),1,"")</f>
        <v/>
      </c>
      <c r="AG3103" s="186">
        <f>IF(C3103="","",IF(AND(COUNTIFS($J$18:J3103,J3103)=1,C3103&lt;&gt;""),1,""))</f>
        <v>1</v>
      </c>
      <c r="AH3103" s="186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214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40</v>
      </c>
      <c r="B3104" s="179">
        <v>2022</v>
      </c>
      <c r="C3104" s="179">
        <v>3</v>
      </c>
      <c r="D3104" s="39" t="str">
        <f t="shared" si="774"/>
        <v>Q4</v>
      </c>
      <c r="E3104" s="13" t="s">
        <v>41</v>
      </c>
      <c r="F3104" s="179">
        <v>2022</v>
      </c>
      <c r="G3104" s="179">
        <v>7</v>
      </c>
      <c r="H3104" s="191"/>
      <c r="I3104" s="39" t="str">
        <f t="shared" si="775"/>
        <v>Q2</v>
      </c>
      <c r="J3104" s="191" t="s">
        <v>2920</v>
      </c>
      <c r="K3104" s="191" t="s">
        <v>2915</v>
      </c>
      <c r="L3104" s="17" t="s">
        <v>2524</v>
      </c>
      <c r="M3104" s="13" t="s">
        <v>2522</v>
      </c>
      <c r="N3104" s="13">
        <v>1</v>
      </c>
      <c r="O3104" s="13"/>
      <c r="P3104" s="39" t="str">
        <f t="shared" si="776"/>
        <v>MAIN UNIT</v>
      </c>
      <c r="Q3104" s="13" t="s">
        <v>55</v>
      </c>
      <c r="R3104" s="13" t="s">
        <v>1968</v>
      </c>
      <c r="S3104" s="13" t="s">
        <v>38</v>
      </c>
      <c r="T3104" s="13" t="s">
        <v>324</v>
      </c>
      <c r="U3104" s="13" t="s">
        <v>136</v>
      </c>
      <c r="V3104" s="13" t="s">
        <v>520</v>
      </c>
      <c r="W3104" s="13" t="s">
        <v>50</v>
      </c>
      <c r="X3104" s="192">
        <v>567000</v>
      </c>
      <c r="Y3104" s="196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85">
        <f t="shared" si="779"/>
        <v>116474.84601769912</v>
      </c>
      <c r="AD3104" s="141">
        <v>0.19839999999999999</v>
      </c>
      <c r="AE3104" s="186">
        <f t="shared" si="780"/>
        <v>1</v>
      </c>
      <c r="AF3104" s="186">
        <f>IF(AND(COUNTIFS($J$18:J3104,J3104)=1,AE3104=1),1,"")</f>
        <v>1</v>
      </c>
      <c r="AG3104" s="186">
        <f>IF(C3104="","",IF(AND(COUNTIFS($J$18:J3104,J3104)=1,C3104&lt;&gt;""),1,""))</f>
        <v>1</v>
      </c>
      <c r="AH3104" s="186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214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40</v>
      </c>
      <c r="B3105" s="179">
        <v>2022</v>
      </c>
      <c r="C3105" s="179">
        <v>3</v>
      </c>
      <c r="D3105" s="39" t="str">
        <f t="shared" si="774"/>
        <v>Q4</v>
      </c>
      <c r="E3105" s="13" t="s">
        <v>41</v>
      </c>
      <c r="F3105" s="179">
        <v>2022</v>
      </c>
      <c r="G3105" s="179">
        <v>7</v>
      </c>
      <c r="H3105" s="191"/>
      <c r="I3105" s="39" t="str">
        <f t="shared" si="775"/>
        <v>Q2</v>
      </c>
      <c r="J3105" s="191" t="s">
        <v>2920</v>
      </c>
      <c r="K3105" s="191" t="s">
        <v>2915</v>
      </c>
      <c r="L3105" s="17" t="s">
        <v>2921</v>
      </c>
      <c r="M3105" s="13" t="s">
        <v>352</v>
      </c>
      <c r="N3105" s="13">
        <v>1</v>
      </c>
      <c r="O3105" s="13"/>
      <c r="P3105" s="39" t="str">
        <f t="shared" si="776"/>
        <v>MAIN UNIT</v>
      </c>
      <c r="Q3105" s="13" t="s">
        <v>55</v>
      </c>
      <c r="R3105" s="13" t="s">
        <v>1968</v>
      </c>
      <c r="S3105" s="13" t="s">
        <v>38</v>
      </c>
      <c r="T3105" s="13" t="s">
        <v>324</v>
      </c>
      <c r="U3105" s="13" t="s">
        <v>136</v>
      </c>
      <c r="V3105" s="13" t="s">
        <v>2916</v>
      </c>
      <c r="W3105" s="13" t="s">
        <v>50</v>
      </c>
      <c r="X3105" s="192">
        <v>340000</v>
      </c>
      <c r="Y3105" s="196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85">
        <f t="shared" si="779"/>
        <v>69843.823008849562</v>
      </c>
      <c r="AD3105" s="141">
        <v>0.19839999999999999</v>
      </c>
      <c r="AE3105" s="186">
        <f t="shared" si="780"/>
        <v>1</v>
      </c>
      <c r="AF3105" s="186" t="str">
        <f>IF(AND(COUNTIFS($J$18:J3105,J3105)=1,AE3105=1),1,"")</f>
        <v/>
      </c>
      <c r="AG3105" s="186" t="str">
        <f>IF(C3105="","",IF(AND(COUNTIFS($J$18:J3105,J3105)=1,C3105&lt;&gt;""),1,""))</f>
        <v/>
      </c>
      <c r="AH3105" s="186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214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41</v>
      </c>
      <c r="B3106" s="179">
        <v>2022</v>
      </c>
      <c r="C3106" s="179">
        <v>6</v>
      </c>
      <c r="D3106" s="39" t="str">
        <f t="shared" si="774"/>
        <v>Q1</v>
      </c>
      <c r="E3106" s="13" t="s">
        <v>41</v>
      </c>
      <c r="F3106" s="179">
        <v>2022</v>
      </c>
      <c r="G3106" s="179">
        <v>7</v>
      </c>
      <c r="H3106" s="191"/>
      <c r="I3106" s="39" t="str">
        <f t="shared" si="775"/>
        <v>Q2</v>
      </c>
      <c r="J3106" s="191" t="s">
        <v>2922</v>
      </c>
      <c r="K3106" s="191" t="s">
        <v>2923</v>
      </c>
      <c r="L3106" s="17" t="s">
        <v>2924</v>
      </c>
      <c r="M3106" s="13" t="s">
        <v>1967</v>
      </c>
      <c r="N3106" s="13">
        <v>1</v>
      </c>
      <c r="O3106" s="13"/>
      <c r="P3106" s="39" t="str">
        <f t="shared" si="776"/>
        <v>MAIN UNIT</v>
      </c>
      <c r="Q3106" s="13" t="s">
        <v>55</v>
      </c>
      <c r="R3106" s="13" t="s">
        <v>1968</v>
      </c>
      <c r="S3106" s="13" t="s">
        <v>37</v>
      </c>
      <c r="T3106" s="13" t="s">
        <v>87</v>
      </c>
      <c r="U3106" s="13" t="s">
        <v>65</v>
      </c>
      <c r="V3106" s="13" t="s">
        <v>2925</v>
      </c>
      <c r="W3106" s="13" t="s">
        <v>50</v>
      </c>
      <c r="X3106" s="192">
        <v>53744</v>
      </c>
      <c r="Y3106" s="196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85">
        <f t="shared" si="779"/>
        <v>12192.135546902653</v>
      </c>
      <c r="AD3106" s="141">
        <v>0.21909999999999999</v>
      </c>
      <c r="AE3106" s="186">
        <f t="shared" si="780"/>
        <v>1</v>
      </c>
      <c r="AF3106" s="186">
        <f>IF(AND(COUNTIFS($J$18:J3106,J3106)=1,AE3106=1),1,"")</f>
        <v>1</v>
      </c>
      <c r="AG3106" s="186">
        <f>IF(C3106="","",IF(AND(COUNTIFS($J$18:J3106,J3106)=1,C3106&lt;&gt;""),1,""))</f>
        <v>1</v>
      </c>
      <c r="AH3106" s="186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2926</v>
      </c>
      <c r="AP3106" s="28" t="str">
        <f t="shared" si="784"/>
        <v>20227</v>
      </c>
      <c r="AQ3106" s="28" t="str">
        <f t="shared" si="785"/>
        <v>20227RMB</v>
      </c>
      <c r="AR3106" s="214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41</v>
      </c>
      <c r="B3107" s="179">
        <v>2022</v>
      </c>
      <c r="C3107" s="179">
        <v>6</v>
      </c>
      <c r="D3107" s="39" t="str">
        <f t="shared" si="774"/>
        <v>Q1</v>
      </c>
      <c r="E3107" s="13" t="s">
        <v>41</v>
      </c>
      <c r="F3107" s="179">
        <v>2022</v>
      </c>
      <c r="G3107" s="179">
        <v>8</v>
      </c>
      <c r="H3107" s="191"/>
      <c r="I3107" s="39" t="str">
        <f t="shared" si="775"/>
        <v>Q2</v>
      </c>
      <c r="J3107" s="191" t="s">
        <v>2163</v>
      </c>
      <c r="K3107" s="191" t="s">
        <v>153</v>
      </c>
      <c r="L3107" s="17" t="s">
        <v>2526</v>
      </c>
      <c r="M3107" s="13" t="s">
        <v>2522</v>
      </c>
      <c r="N3107" s="13">
        <v>1</v>
      </c>
      <c r="O3107" s="13"/>
      <c r="P3107" s="39" t="str">
        <f t="shared" si="776"/>
        <v>MAIN UNIT</v>
      </c>
      <c r="Q3107" s="13" t="s">
        <v>47</v>
      </c>
      <c r="R3107" s="13" t="s">
        <v>1968</v>
      </c>
      <c r="S3107" s="13" t="s">
        <v>37</v>
      </c>
      <c r="T3107" s="13" t="s">
        <v>79</v>
      </c>
      <c r="U3107" s="13" t="s">
        <v>57</v>
      </c>
      <c r="V3107" s="13" t="s">
        <v>155</v>
      </c>
      <c r="W3107" s="13" t="s">
        <v>50</v>
      </c>
      <c r="X3107" s="192">
        <v>283000</v>
      </c>
      <c r="Y3107" s="196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85">
        <f t="shared" si="779"/>
        <v>46660.589203539828</v>
      </c>
      <c r="AD3107" s="141">
        <v>0.16020000000000001</v>
      </c>
      <c r="AE3107" s="186">
        <f t="shared" si="780"/>
        <v>0</v>
      </c>
      <c r="AF3107" s="186" t="str">
        <f>IF(AND(COUNTIFS($J$18:J3107,J3107)=1,AE3107=1),1,"")</f>
        <v/>
      </c>
      <c r="AG3107" s="186" t="str">
        <f>IF(C3107="","",IF(AND(COUNTIFS($J$18:J3107,J3107)=1,C3107&lt;&gt;""),1,""))</f>
        <v/>
      </c>
      <c r="AH3107" s="186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214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41</v>
      </c>
      <c r="B3108" s="179">
        <v>2022</v>
      </c>
      <c r="C3108" s="179">
        <v>6</v>
      </c>
      <c r="D3108" s="39" t="str">
        <f t="shared" si="774"/>
        <v>Q1</v>
      </c>
      <c r="E3108" s="13" t="s">
        <v>41</v>
      </c>
      <c r="F3108" s="179">
        <v>2022</v>
      </c>
      <c r="G3108" s="179">
        <v>8</v>
      </c>
      <c r="H3108" s="191"/>
      <c r="I3108" s="39" t="str">
        <f t="shared" si="775"/>
        <v>Q2</v>
      </c>
      <c r="J3108" s="191" t="s">
        <v>2163</v>
      </c>
      <c r="K3108" s="191" t="s">
        <v>153</v>
      </c>
      <c r="L3108" s="17" t="s">
        <v>2526</v>
      </c>
      <c r="M3108" s="13" t="s">
        <v>2522</v>
      </c>
      <c r="N3108" s="13">
        <v>1</v>
      </c>
      <c r="O3108" s="13"/>
      <c r="P3108" s="39" t="str">
        <f t="shared" si="776"/>
        <v>MAIN UNIT</v>
      </c>
      <c r="Q3108" s="13" t="s">
        <v>47</v>
      </c>
      <c r="R3108" s="13" t="s">
        <v>1968</v>
      </c>
      <c r="S3108" s="13" t="s">
        <v>37</v>
      </c>
      <c r="T3108" s="13" t="s">
        <v>79</v>
      </c>
      <c r="U3108" s="13" t="s">
        <v>57</v>
      </c>
      <c r="V3108" s="13" t="s">
        <v>155</v>
      </c>
      <c r="W3108" s="13" t="s">
        <v>50</v>
      </c>
      <c r="X3108" s="192">
        <v>283000</v>
      </c>
      <c r="Y3108" s="196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85">
        <f t="shared" si="779"/>
        <v>46660.589203539828</v>
      </c>
      <c r="AD3108" s="141">
        <v>0.16020000000000001</v>
      </c>
      <c r="AE3108" s="186">
        <f t="shared" si="780"/>
        <v>0</v>
      </c>
      <c r="AF3108" s="186" t="str">
        <f>IF(AND(COUNTIFS($J$18:J3108,J3108)=1,AE3108=1),1,"")</f>
        <v/>
      </c>
      <c r="AG3108" s="186" t="str">
        <f>IF(C3108="","",IF(AND(COUNTIFS($J$18:J3108,J3108)=1,C3108&lt;&gt;""),1,""))</f>
        <v/>
      </c>
      <c r="AH3108" s="186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214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41</v>
      </c>
      <c r="B3109" s="179">
        <v>2022</v>
      </c>
      <c r="C3109" s="179">
        <v>5</v>
      </c>
      <c r="D3109" s="39" t="str">
        <f t="shared" si="774"/>
        <v>Q1</v>
      </c>
      <c r="E3109" s="13" t="s">
        <v>41</v>
      </c>
      <c r="F3109" s="179">
        <v>2022</v>
      </c>
      <c r="G3109" s="179">
        <v>8</v>
      </c>
      <c r="H3109" s="191"/>
      <c r="I3109" s="39" t="str">
        <f t="shared" si="775"/>
        <v>Q2</v>
      </c>
      <c r="J3109" s="191" t="s">
        <v>2165</v>
      </c>
      <c r="K3109" s="191" t="s">
        <v>2166</v>
      </c>
      <c r="L3109" s="17" t="s">
        <v>2524</v>
      </c>
      <c r="M3109" s="13" t="s">
        <v>2522</v>
      </c>
      <c r="N3109" s="13">
        <v>1</v>
      </c>
      <c r="O3109" s="13"/>
      <c r="P3109" s="39" t="str">
        <f t="shared" si="776"/>
        <v>MAIN UNIT</v>
      </c>
      <c r="Q3109" s="13" t="s">
        <v>47</v>
      </c>
      <c r="R3109" s="13" t="s">
        <v>1968</v>
      </c>
      <c r="S3109" s="13" t="s">
        <v>37</v>
      </c>
      <c r="T3109" s="13" t="s">
        <v>87</v>
      </c>
      <c r="U3109" s="13" t="s">
        <v>57</v>
      </c>
      <c r="V3109" s="13" t="s">
        <v>88</v>
      </c>
      <c r="W3109" s="13" t="s">
        <v>50</v>
      </c>
      <c r="X3109" s="192">
        <v>621860</v>
      </c>
      <c r="Y3109" s="196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85">
        <f t="shared" si="779"/>
        <v>94595.031861946904</v>
      </c>
      <c r="AD3109" s="141">
        <v>0.14779999999999999</v>
      </c>
      <c r="AE3109" s="186">
        <f t="shared" si="780"/>
        <v>0</v>
      </c>
      <c r="AF3109" s="186" t="str">
        <f>IF(AND(COUNTIFS($J$18:J3109,J3109)=1,AE3109=1),1,"")</f>
        <v/>
      </c>
      <c r="AG3109" s="186" t="str">
        <f>IF(C3109="","",IF(AND(COUNTIFS($J$18:J3109,J3109)=1,C3109&lt;&gt;""),1,""))</f>
        <v/>
      </c>
      <c r="AH3109" s="186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214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41</v>
      </c>
      <c r="B3110" s="179">
        <v>2022</v>
      </c>
      <c r="C3110" s="179">
        <v>5</v>
      </c>
      <c r="D3110" s="39" t="str">
        <f t="shared" si="774"/>
        <v>Q1</v>
      </c>
      <c r="E3110" s="13" t="s">
        <v>41</v>
      </c>
      <c r="F3110" s="179">
        <v>2022</v>
      </c>
      <c r="G3110" s="179">
        <v>8</v>
      </c>
      <c r="H3110" s="191"/>
      <c r="I3110" s="39" t="str">
        <f t="shared" si="775"/>
        <v>Q2</v>
      </c>
      <c r="J3110" s="191" t="s">
        <v>2165</v>
      </c>
      <c r="K3110" s="191" t="s">
        <v>2166</v>
      </c>
      <c r="L3110" s="17" t="s">
        <v>2524</v>
      </c>
      <c r="M3110" s="13" t="s">
        <v>2522</v>
      </c>
      <c r="N3110" s="13">
        <v>1</v>
      </c>
      <c r="O3110" s="13"/>
      <c r="P3110" s="39" t="str">
        <f t="shared" si="776"/>
        <v>MAIN UNIT</v>
      </c>
      <c r="Q3110" s="13" t="s">
        <v>47</v>
      </c>
      <c r="R3110" s="13" t="s">
        <v>1968</v>
      </c>
      <c r="S3110" s="13" t="s">
        <v>37</v>
      </c>
      <c r="T3110" s="13" t="s">
        <v>87</v>
      </c>
      <c r="U3110" s="13" t="s">
        <v>57</v>
      </c>
      <c r="V3110" s="13" t="s">
        <v>88</v>
      </c>
      <c r="W3110" s="13" t="s">
        <v>50</v>
      </c>
      <c r="X3110" s="192">
        <v>621860</v>
      </c>
      <c r="Y3110" s="196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85">
        <f t="shared" si="779"/>
        <v>94595.031861946904</v>
      </c>
      <c r="AD3110" s="141">
        <v>0.14779999999999999</v>
      </c>
      <c r="AE3110" s="186">
        <f t="shared" si="780"/>
        <v>0</v>
      </c>
      <c r="AF3110" s="186" t="str">
        <f>IF(AND(COUNTIFS($J$18:J3110,J3110)=1,AE3110=1),1,"")</f>
        <v/>
      </c>
      <c r="AG3110" s="186" t="str">
        <f>IF(C3110="","",IF(AND(COUNTIFS($J$18:J3110,J3110)=1,C3110&lt;&gt;""),1,""))</f>
        <v/>
      </c>
      <c r="AH3110" s="186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214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41</v>
      </c>
      <c r="B3111" s="179">
        <v>2022</v>
      </c>
      <c r="C3111" s="179">
        <v>6</v>
      </c>
      <c r="D3111" s="39" t="str">
        <f t="shared" si="774"/>
        <v>Q1</v>
      </c>
      <c r="E3111" s="13" t="s">
        <v>41</v>
      </c>
      <c r="F3111" s="179">
        <v>2022</v>
      </c>
      <c r="G3111" s="179">
        <v>8</v>
      </c>
      <c r="H3111" s="191"/>
      <c r="I3111" s="39" t="str">
        <f t="shared" si="775"/>
        <v>Q2</v>
      </c>
      <c r="J3111" s="191" t="s">
        <v>2878</v>
      </c>
      <c r="K3111" s="191" t="s">
        <v>2927</v>
      </c>
      <c r="L3111" s="17" t="s">
        <v>2754</v>
      </c>
      <c r="M3111" s="13" t="s">
        <v>2749</v>
      </c>
      <c r="N3111" s="13">
        <v>2</v>
      </c>
      <c r="O3111" s="13"/>
      <c r="P3111" s="39" t="str">
        <f t="shared" si="776"/>
        <v>MAIN UNIT</v>
      </c>
      <c r="Q3111" s="13" t="s">
        <v>47</v>
      </c>
      <c r="R3111" s="13" t="s">
        <v>1968</v>
      </c>
      <c r="S3111" s="13" t="s">
        <v>38</v>
      </c>
      <c r="T3111" s="13" t="s">
        <v>135</v>
      </c>
      <c r="U3111" s="13" t="s">
        <v>136</v>
      </c>
      <c r="V3111" s="13" t="s">
        <v>2750</v>
      </c>
      <c r="W3111" s="13" t="s">
        <v>50</v>
      </c>
      <c r="X3111" s="192">
        <v>465000</v>
      </c>
      <c r="Y3111" s="196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85">
        <f t="shared" si="779"/>
        <v>137352.35840707965</v>
      </c>
      <c r="AD3111" s="141">
        <v>0.14349999999999999</v>
      </c>
      <c r="AE3111" s="186">
        <f t="shared" si="780"/>
        <v>0</v>
      </c>
      <c r="AF3111" s="186" t="str">
        <f>IF(AND(COUNTIFS($J$18:J3111,J3111)=1,AE3111=1),1,"")</f>
        <v/>
      </c>
      <c r="AG3111" s="186" t="str">
        <f>IF(C3111="","",IF(AND(COUNTIFS($J$18:J3111,J3111)=1,C3111&lt;&gt;""),1,""))</f>
        <v/>
      </c>
      <c r="AH3111" s="186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214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41</v>
      </c>
      <c r="B3112" s="179">
        <v>2022</v>
      </c>
      <c r="C3112" s="179">
        <v>5</v>
      </c>
      <c r="D3112" s="39" t="str">
        <f t="shared" si="774"/>
        <v>Q1</v>
      </c>
      <c r="E3112" s="13" t="s">
        <v>41</v>
      </c>
      <c r="F3112" s="179">
        <v>2022</v>
      </c>
      <c r="G3112" s="179">
        <v>10</v>
      </c>
      <c r="H3112" s="191"/>
      <c r="I3112" s="39" t="str">
        <f t="shared" si="775"/>
        <v>Q3</v>
      </c>
      <c r="J3112" s="191" t="s">
        <v>2928</v>
      </c>
      <c r="K3112" s="191" t="s">
        <v>2929</v>
      </c>
      <c r="L3112" s="17" t="s">
        <v>2930</v>
      </c>
      <c r="M3112" s="13" t="s">
        <v>2522</v>
      </c>
      <c r="N3112" s="13">
        <v>1</v>
      </c>
      <c r="O3112" s="13"/>
      <c r="P3112" s="39" t="str">
        <f t="shared" si="776"/>
        <v>MAIN UNIT</v>
      </c>
      <c r="Q3112" s="13" t="s">
        <v>47</v>
      </c>
      <c r="R3112" s="13" t="s">
        <v>1968</v>
      </c>
      <c r="S3112" s="13" t="s">
        <v>37</v>
      </c>
      <c r="T3112" s="13" t="s">
        <v>87</v>
      </c>
      <c r="U3112" s="13" t="s">
        <v>57</v>
      </c>
      <c r="V3112" s="13" t="s">
        <v>88</v>
      </c>
      <c r="W3112" s="13" t="s">
        <v>50</v>
      </c>
      <c r="X3112" s="192">
        <v>304020</v>
      </c>
      <c r="Y3112" s="196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85">
        <f t="shared" si="779"/>
        <v>84907.674159292044</v>
      </c>
      <c r="AD3112" s="141">
        <v>0.28689999999999999</v>
      </c>
      <c r="AE3112" s="186">
        <f t="shared" si="780"/>
        <v>0</v>
      </c>
      <c r="AF3112" s="186" t="str">
        <f>IF(AND(COUNTIFS($J$18:J3112,J3112)=1,AE3112=1),1,"")</f>
        <v/>
      </c>
      <c r="AG3112" s="186">
        <f>IF(C3112="","",IF(AND(COUNTIFS($J$18:J3112,J3112)=1,C3112&lt;&gt;""),1,""))</f>
        <v>1</v>
      </c>
      <c r="AH3112" s="186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214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41</v>
      </c>
      <c r="B3113" s="179">
        <v>2022</v>
      </c>
      <c r="C3113" s="179">
        <v>5</v>
      </c>
      <c r="D3113" s="39" t="str">
        <f t="shared" si="774"/>
        <v>Q1</v>
      </c>
      <c r="E3113" s="13" t="s">
        <v>41</v>
      </c>
      <c r="F3113" s="179">
        <v>2022</v>
      </c>
      <c r="G3113" s="179">
        <v>10</v>
      </c>
      <c r="H3113" s="191"/>
      <c r="I3113" s="39" t="str">
        <f t="shared" si="775"/>
        <v>Q3</v>
      </c>
      <c r="J3113" s="191" t="s">
        <v>2931</v>
      </c>
      <c r="K3113" s="191" t="s">
        <v>2932</v>
      </c>
      <c r="L3113" s="17" t="s">
        <v>2933</v>
      </c>
      <c r="M3113" s="13" t="s">
        <v>2934</v>
      </c>
      <c r="N3113" s="13">
        <v>1</v>
      </c>
      <c r="O3113" s="13"/>
      <c r="P3113" s="39" t="str">
        <f t="shared" si="776"/>
        <v>MAIN UNIT</v>
      </c>
      <c r="Q3113" s="13" t="s">
        <v>936</v>
      </c>
      <c r="R3113" s="13" t="s">
        <v>1968</v>
      </c>
      <c r="S3113" s="13" t="s">
        <v>37</v>
      </c>
      <c r="T3113" s="13" t="s">
        <v>87</v>
      </c>
      <c r="U3113" s="13" t="s">
        <v>57</v>
      </c>
      <c r="V3113" s="13" t="s">
        <v>2935</v>
      </c>
      <c r="W3113" s="13" t="s">
        <v>50</v>
      </c>
      <c r="X3113" s="192">
        <v>1705000</v>
      </c>
      <c r="Y3113" s="196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85">
        <f t="shared" si="779"/>
        <v>534600.48672566388</v>
      </c>
      <c r="AD3113" s="141">
        <v>0.3221</v>
      </c>
      <c r="AE3113" s="186">
        <f t="shared" si="780"/>
        <v>1</v>
      </c>
      <c r="AF3113" s="186">
        <f>IF(AND(COUNTIFS($J$18:J3113,J3113)=1,AE3113=1),1,"")</f>
        <v>1</v>
      </c>
      <c r="AG3113" s="186">
        <f>IF(C3113="","",IF(AND(COUNTIFS($J$18:J3113,J3113)=1,C3113&lt;&gt;""),1,""))</f>
        <v>1</v>
      </c>
      <c r="AH3113" s="186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214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41</v>
      </c>
      <c r="B3114" s="179">
        <v>2022</v>
      </c>
      <c r="C3114" s="179">
        <v>9</v>
      </c>
      <c r="D3114" s="39" t="str">
        <f t="shared" si="774"/>
        <v>Q2</v>
      </c>
      <c r="E3114" s="13" t="s">
        <v>41</v>
      </c>
      <c r="F3114" s="179">
        <v>2022</v>
      </c>
      <c r="G3114" s="179">
        <v>10</v>
      </c>
      <c r="H3114" s="191"/>
      <c r="I3114" s="39" t="str">
        <f t="shared" si="775"/>
        <v>Q3</v>
      </c>
      <c r="J3114" s="191" t="s">
        <v>2205</v>
      </c>
      <c r="K3114" s="191" t="s">
        <v>2206</v>
      </c>
      <c r="L3114" s="17" t="s">
        <v>2540</v>
      </c>
      <c r="M3114" s="13" t="s">
        <v>46</v>
      </c>
      <c r="N3114" s="13">
        <v>1</v>
      </c>
      <c r="O3114" s="13"/>
      <c r="P3114" s="39" t="str">
        <f t="shared" si="776"/>
        <v>MAIN UNIT</v>
      </c>
      <c r="Q3114" s="13" t="s">
        <v>936</v>
      </c>
      <c r="R3114" s="13" t="s">
        <v>1968</v>
      </c>
      <c r="S3114" s="13" t="s">
        <v>37</v>
      </c>
      <c r="T3114" s="13" t="s">
        <v>2207</v>
      </c>
      <c r="U3114" s="13" t="s">
        <v>57</v>
      </c>
      <c r="V3114" s="13" t="s">
        <v>88</v>
      </c>
      <c r="W3114" s="13" t="s">
        <v>827</v>
      </c>
      <c r="X3114" s="192">
        <v>85000</v>
      </c>
      <c r="Y3114" s="196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85">
        <f t="shared" si="779"/>
        <v>138964.80000000002</v>
      </c>
      <c r="AD3114" s="141">
        <v>0.20960000000000001</v>
      </c>
      <c r="AE3114" s="186">
        <f t="shared" si="780"/>
        <v>1</v>
      </c>
      <c r="AF3114" s="186" t="str">
        <f>IF(AND(COUNTIFS($J$18:J3114,J3114)=1,AE3114=1),1,"")</f>
        <v/>
      </c>
      <c r="AG3114" s="186" t="str">
        <f>IF(C3114="","",IF(AND(COUNTIFS($J$18:J3114,J3114)=1,C3114&lt;&gt;""),1,""))</f>
        <v/>
      </c>
      <c r="AH3114" s="186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214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41</v>
      </c>
      <c r="B3115" s="179">
        <v>2022</v>
      </c>
      <c r="C3115" s="179">
        <v>9</v>
      </c>
      <c r="D3115" s="39" t="str">
        <f t="shared" si="774"/>
        <v>Q2</v>
      </c>
      <c r="E3115" s="13" t="s">
        <v>41</v>
      </c>
      <c r="F3115" s="179">
        <v>2022</v>
      </c>
      <c r="G3115" s="179">
        <v>10</v>
      </c>
      <c r="H3115" s="191"/>
      <c r="I3115" s="39" t="str">
        <f t="shared" si="775"/>
        <v>Q3</v>
      </c>
      <c r="J3115" s="191" t="s">
        <v>2205</v>
      </c>
      <c r="K3115" s="191" t="s">
        <v>2206</v>
      </c>
      <c r="L3115" s="17" t="s">
        <v>2697</v>
      </c>
      <c r="M3115" s="13" t="s">
        <v>46</v>
      </c>
      <c r="N3115" s="13">
        <v>1</v>
      </c>
      <c r="O3115" s="13"/>
      <c r="P3115" s="39" t="str">
        <f t="shared" si="776"/>
        <v>MAIN UNIT</v>
      </c>
      <c r="Q3115" s="13" t="s">
        <v>936</v>
      </c>
      <c r="R3115" s="13" t="s">
        <v>1968</v>
      </c>
      <c r="S3115" s="13" t="s">
        <v>37</v>
      </c>
      <c r="T3115" s="13" t="s">
        <v>2207</v>
      </c>
      <c r="U3115" s="13" t="s">
        <v>57</v>
      </c>
      <c r="V3115" s="13" t="s">
        <v>88</v>
      </c>
      <c r="W3115" s="13" t="s">
        <v>827</v>
      </c>
      <c r="X3115" s="192">
        <v>58000</v>
      </c>
      <c r="Y3115" s="196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85">
        <f t="shared" si="779"/>
        <v>94823.040000000008</v>
      </c>
      <c r="AD3115" s="141">
        <v>0.20960000000000001</v>
      </c>
      <c r="AE3115" s="186">
        <f t="shared" si="780"/>
        <v>1</v>
      </c>
      <c r="AF3115" s="186" t="str">
        <f>IF(AND(COUNTIFS($J$18:J3115,J3115)=1,AE3115=1),1,"")</f>
        <v/>
      </c>
      <c r="AG3115" s="186" t="str">
        <f>IF(C3115="","",IF(AND(COUNTIFS($J$18:J3115,J3115)=1,C3115&lt;&gt;""),1,""))</f>
        <v/>
      </c>
      <c r="AH3115" s="186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214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41</v>
      </c>
      <c r="B3116" s="179">
        <v>2022</v>
      </c>
      <c r="C3116" s="179">
        <v>9</v>
      </c>
      <c r="D3116" s="39" t="str">
        <f t="shared" si="774"/>
        <v>Q2</v>
      </c>
      <c r="E3116" s="13" t="s">
        <v>41</v>
      </c>
      <c r="F3116" s="179">
        <v>2022</v>
      </c>
      <c r="G3116" s="179">
        <v>10</v>
      </c>
      <c r="H3116" s="191"/>
      <c r="I3116" s="39" t="str">
        <f t="shared" si="775"/>
        <v>Q3</v>
      </c>
      <c r="J3116" s="191" t="s">
        <v>2936</v>
      </c>
      <c r="K3116" s="191" t="s">
        <v>2206</v>
      </c>
      <c r="L3116" s="17" t="s">
        <v>2524</v>
      </c>
      <c r="M3116" s="13" t="s">
        <v>2522</v>
      </c>
      <c r="N3116" s="13">
        <v>1</v>
      </c>
      <c r="O3116" s="13"/>
      <c r="P3116" s="39" t="str">
        <f t="shared" si="776"/>
        <v>MAIN UNIT</v>
      </c>
      <c r="Q3116" s="13" t="s">
        <v>936</v>
      </c>
      <c r="R3116" s="13" t="s">
        <v>1968</v>
      </c>
      <c r="S3116" s="13" t="s">
        <v>37</v>
      </c>
      <c r="T3116" s="13" t="s">
        <v>2207</v>
      </c>
      <c r="U3116" s="13" t="s">
        <v>57</v>
      </c>
      <c r="V3116" s="13" t="s">
        <v>88</v>
      </c>
      <c r="W3116" s="13" t="s">
        <v>827</v>
      </c>
      <c r="X3116" s="192">
        <v>51000</v>
      </c>
      <c r="Y3116" s="196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85">
        <f t="shared" si="779"/>
        <v>54816.840000000004</v>
      </c>
      <c r="AD3116" s="141">
        <v>0.13780000000000001</v>
      </c>
      <c r="AE3116" s="186">
        <f t="shared" si="780"/>
        <v>1</v>
      </c>
      <c r="AF3116" s="186">
        <f>IF(AND(COUNTIFS($J$18:J3116,J3116)=1,AE3116=1),1,"")</f>
        <v>1</v>
      </c>
      <c r="AG3116" s="186">
        <f>IF(C3116="","",IF(AND(COUNTIFS($J$18:J3116,J3116)=1,C3116&lt;&gt;""),1,""))</f>
        <v>1</v>
      </c>
      <c r="AH3116" s="186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214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41</v>
      </c>
      <c r="B3117" s="179">
        <v>2022</v>
      </c>
      <c r="C3117" s="179">
        <v>9</v>
      </c>
      <c r="D3117" s="39" t="str">
        <f t="shared" si="774"/>
        <v>Q2</v>
      </c>
      <c r="E3117" s="13" t="s">
        <v>41</v>
      </c>
      <c r="F3117" s="179">
        <v>2022</v>
      </c>
      <c r="G3117" s="179">
        <v>10</v>
      </c>
      <c r="H3117" s="191"/>
      <c r="I3117" s="39" t="str">
        <f t="shared" si="775"/>
        <v>Q3</v>
      </c>
      <c r="J3117" s="191" t="s">
        <v>2936</v>
      </c>
      <c r="K3117" s="191" t="s">
        <v>2206</v>
      </c>
      <c r="L3117" s="17" t="s">
        <v>2937</v>
      </c>
      <c r="M3117" s="13" t="s">
        <v>352</v>
      </c>
      <c r="N3117" s="13">
        <v>1</v>
      </c>
      <c r="O3117" s="13"/>
      <c r="P3117" s="39" t="str">
        <f t="shared" si="776"/>
        <v>MAIN UNIT</v>
      </c>
      <c r="Q3117" s="13" t="s">
        <v>936</v>
      </c>
      <c r="R3117" s="13" t="s">
        <v>1968</v>
      </c>
      <c r="S3117" s="13" t="s">
        <v>37</v>
      </c>
      <c r="T3117" s="13" t="s">
        <v>2207</v>
      </c>
      <c r="U3117" s="13" t="s">
        <v>57</v>
      </c>
      <c r="V3117" s="13" t="s">
        <v>88</v>
      </c>
      <c r="W3117" s="13" t="s">
        <v>827</v>
      </c>
      <c r="X3117" s="192">
        <v>7500</v>
      </c>
      <c r="Y3117" s="196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85">
        <f t="shared" si="779"/>
        <v>8061.3</v>
      </c>
      <c r="AD3117" s="141">
        <v>0.13780000000000001</v>
      </c>
      <c r="AE3117" s="186">
        <f t="shared" si="780"/>
        <v>1</v>
      </c>
      <c r="AF3117" s="186" t="str">
        <f>IF(AND(COUNTIFS($J$18:J3117,J3117)=1,AE3117=1),1,"")</f>
        <v/>
      </c>
      <c r="AG3117" s="186" t="str">
        <f>IF(C3117="","",IF(AND(COUNTIFS($J$18:J3117,J3117)=1,C3117&lt;&gt;""),1,""))</f>
        <v/>
      </c>
      <c r="AH3117" s="186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214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41</v>
      </c>
      <c r="B3118" s="179">
        <v>2022</v>
      </c>
      <c r="C3118" s="179">
        <v>9</v>
      </c>
      <c r="D3118" s="39" t="str">
        <f t="shared" si="774"/>
        <v>Q2</v>
      </c>
      <c r="E3118" s="13" t="s">
        <v>41</v>
      </c>
      <c r="F3118" s="179">
        <v>2022</v>
      </c>
      <c r="G3118" s="179">
        <v>10</v>
      </c>
      <c r="H3118" s="191"/>
      <c r="I3118" s="39" t="str">
        <f t="shared" si="775"/>
        <v>Q3</v>
      </c>
      <c r="J3118" s="191" t="s">
        <v>2936</v>
      </c>
      <c r="K3118" s="191" t="s">
        <v>2206</v>
      </c>
      <c r="L3118" s="17" t="s">
        <v>2938</v>
      </c>
      <c r="M3118" s="13" t="s">
        <v>352</v>
      </c>
      <c r="N3118" s="13">
        <v>1</v>
      </c>
      <c r="O3118" s="13"/>
      <c r="P3118" s="39" t="str">
        <f t="shared" si="776"/>
        <v>MAIN UNIT</v>
      </c>
      <c r="Q3118" s="13" t="s">
        <v>936</v>
      </c>
      <c r="R3118" s="13" t="s">
        <v>1968</v>
      </c>
      <c r="S3118" s="13" t="s">
        <v>37</v>
      </c>
      <c r="T3118" s="13" t="s">
        <v>2207</v>
      </c>
      <c r="U3118" s="13" t="s">
        <v>57</v>
      </c>
      <c r="V3118" s="13" t="s">
        <v>88</v>
      </c>
      <c r="W3118" s="13" t="s">
        <v>827</v>
      </c>
      <c r="X3118" s="192">
        <v>2500</v>
      </c>
      <c r="Y3118" s="196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85">
        <f t="shared" si="779"/>
        <v>2687.1</v>
      </c>
      <c r="AD3118" s="141">
        <v>0.13780000000000001</v>
      </c>
      <c r="AE3118" s="186">
        <f t="shared" si="780"/>
        <v>1</v>
      </c>
      <c r="AF3118" s="186" t="str">
        <f>IF(AND(COUNTIFS($J$18:J3118,J3118)=1,AE3118=1),1,"")</f>
        <v/>
      </c>
      <c r="AG3118" s="186" t="str">
        <f>IF(C3118="","",IF(AND(COUNTIFS($J$18:J3118,J3118)=1,C3118&lt;&gt;""),1,""))</f>
        <v/>
      </c>
      <c r="AH3118" s="186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214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41</v>
      </c>
      <c r="B3119" s="179">
        <v>2022</v>
      </c>
      <c r="C3119" s="179">
        <v>9</v>
      </c>
      <c r="D3119" s="39" t="str">
        <f t="shared" si="774"/>
        <v>Q2</v>
      </c>
      <c r="E3119" s="13" t="s">
        <v>41</v>
      </c>
      <c r="F3119" s="179">
        <v>2022</v>
      </c>
      <c r="G3119" s="179">
        <v>10</v>
      </c>
      <c r="H3119" s="191"/>
      <c r="I3119" s="39" t="str">
        <f t="shared" si="775"/>
        <v>Q3</v>
      </c>
      <c r="J3119" s="191" t="s">
        <v>2936</v>
      </c>
      <c r="K3119" s="191" t="s">
        <v>2206</v>
      </c>
      <c r="L3119" s="17" t="s">
        <v>2939</v>
      </c>
      <c r="M3119" s="13" t="s">
        <v>352</v>
      </c>
      <c r="N3119" s="13">
        <v>1</v>
      </c>
      <c r="O3119" s="13"/>
      <c r="P3119" s="39" t="str">
        <f t="shared" si="776"/>
        <v>MAIN UNIT</v>
      </c>
      <c r="Q3119" s="13" t="s">
        <v>936</v>
      </c>
      <c r="R3119" s="13" t="s">
        <v>1968</v>
      </c>
      <c r="S3119" s="13" t="s">
        <v>37</v>
      </c>
      <c r="T3119" s="13" t="s">
        <v>2207</v>
      </c>
      <c r="U3119" s="13" t="s">
        <v>57</v>
      </c>
      <c r="V3119" s="13" t="s">
        <v>88</v>
      </c>
      <c r="W3119" s="13" t="s">
        <v>827</v>
      </c>
      <c r="X3119" s="192">
        <v>2500</v>
      </c>
      <c r="Y3119" s="196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85">
        <f t="shared" si="779"/>
        <v>2687.1</v>
      </c>
      <c r="AD3119" s="141">
        <v>0.13780000000000001</v>
      </c>
      <c r="AE3119" s="186">
        <f t="shared" si="780"/>
        <v>1</v>
      </c>
      <c r="AF3119" s="186" t="str">
        <f>IF(AND(COUNTIFS($J$18:J3119,J3119)=1,AE3119=1),1,"")</f>
        <v/>
      </c>
      <c r="AG3119" s="186" t="str">
        <f>IF(C3119="","",IF(AND(COUNTIFS($J$18:J3119,J3119)=1,C3119&lt;&gt;""),1,""))</f>
        <v/>
      </c>
      <c r="AH3119" s="186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214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41</v>
      </c>
      <c r="B3120" s="179">
        <v>2022</v>
      </c>
      <c r="C3120" s="179">
        <v>9</v>
      </c>
      <c r="D3120" s="39" t="str">
        <f t="shared" si="774"/>
        <v>Q2</v>
      </c>
      <c r="E3120" s="13" t="s">
        <v>41</v>
      </c>
      <c r="F3120" s="179">
        <v>2022</v>
      </c>
      <c r="G3120" s="179">
        <v>10</v>
      </c>
      <c r="H3120" s="191"/>
      <c r="I3120" s="39" t="str">
        <f t="shared" si="775"/>
        <v>Q3</v>
      </c>
      <c r="J3120" s="191" t="s">
        <v>2936</v>
      </c>
      <c r="K3120" s="191" t="s">
        <v>2206</v>
      </c>
      <c r="L3120" s="17" t="s">
        <v>2898</v>
      </c>
      <c r="M3120" s="13" t="s">
        <v>352</v>
      </c>
      <c r="N3120" s="13">
        <v>1</v>
      </c>
      <c r="O3120" s="13"/>
      <c r="P3120" s="39" t="str">
        <f t="shared" si="776"/>
        <v>MAIN UNIT</v>
      </c>
      <c r="Q3120" s="13" t="s">
        <v>936</v>
      </c>
      <c r="R3120" s="13" t="s">
        <v>1968</v>
      </c>
      <c r="S3120" s="13" t="s">
        <v>37</v>
      </c>
      <c r="T3120" s="13" t="s">
        <v>2207</v>
      </c>
      <c r="U3120" s="13" t="s">
        <v>57</v>
      </c>
      <c r="V3120" s="13" t="s">
        <v>88</v>
      </c>
      <c r="W3120" s="13" t="s">
        <v>827</v>
      </c>
      <c r="X3120" s="192">
        <v>8500</v>
      </c>
      <c r="Y3120" s="196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85">
        <f t="shared" si="779"/>
        <v>9136.1400000000012</v>
      </c>
      <c r="AD3120" s="141">
        <v>0.13780000000000001</v>
      </c>
      <c r="AE3120" s="186">
        <f t="shared" si="780"/>
        <v>1</v>
      </c>
      <c r="AF3120" s="186" t="str">
        <f>IF(AND(COUNTIFS($J$18:J3120,J3120)=1,AE3120=1),1,"")</f>
        <v/>
      </c>
      <c r="AG3120" s="186" t="str">
        <f>IF(C3120="","",IF(AND(COUNTIFS($J$18:J3120,J3120)=1,C3120&lt;&gt;""),1,""))</f>
        <v/>
      </c>
      <c r="AH3120" s="186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214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41</v>
      </c>
      <c r="B3121" s="179">
        <v>2022</v>
      </c>
      <c r="C3121" s="179">
        <v>9</v>
      </c>
      <c r="D3121" s="39" t="str">
        <f t="shared" si="774"/>
        <v>Q2</v>
      </c>
      <c r="E3121" s="13" t="s">
        <v>41</v>
      </c>
      <c r="F3121" s="179">
        <v>2022</v>
      </c>
      <c r="G3121" s="179">
        <v>10</v>
      </c>
      <c r="H3121" s="191"/>
      <c r="I3121" s="39" t="str">
        <f t="shared" si="775"/>
        <v>Q3</v>
      </c>
      <c r="J3121" s="191" t="s">
        <v>2936</v>
      </c>
      <c r="K3121" s="191" t="s">
        <v>2206</v>
      </c>
      <c r="L3121" s="17" t="s">
        <v>2940</v>
      </c>
      <c r="M3121" s="13" t="s">
        <v>352</v>
      </c>
      <c r="N3121" s="13">
        <v>1</v>
      </c>
      <c r="O3121" s="13"/>
      <c r="P3121" s="39" t="str">
        <f t="shared" si="776"/>
        <v>MAIN UNIT</v>
      </c>
      <c r="Q3121" s="13" t="s">
        <v>936</v>
      </c>
      <c r="R3121" s="13" t="s">
        <v>1968</v>
      </c>
      <c r="S3121" s="13" t="s">
        <v>37</v>
      </c>
      <c r="T3121" s="13" t="s">
        <v>2207</v>
      </c>
      <c r="U3121" s="13" t="s">
        <v>57</v>
      </c>
      <c r="V3121" s="13" t="s">
        <v>88</v>
      </c>
      <c r="W3121" s="13" t="s">
        <v>827</v>
      </c>
      <c r="X3121" s="192">
        <v>4500</v>
      </c>
      <c r="Y3121" s="196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85">
        <f t="shared" si="779"/>
        <v>4836.7800000000007</v>
      </c>
      <c r="AD3121" s="141">
        <v>0.13780000000000001</v>
      </c>
      <c r="AE3121" s="186">
        <f t="shared" si="780"/>
        <v>1</v>
      </c>
      <c r="AF3121" s="186" t="str">
        <f>IF(AND(COUNTIFS($J$18:J3121,J3121)=1,AE3121=1),1,"")</f>
        <v/>
      </c>
      <c r="AG3121" s="186" t="str">
        <f>IF(C3121="","",IF(AND(COUNTIFS($J$18:J3121,J3121)=1,C3121&lt;&gt;""),1,""))</f>
        <v/>
      </c>
      <c r="AH3121" s="186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214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41</v>
      </c>
      <c r="B3122" s="179">
        <v>2022</v>
      </c>
      <c r="C3122" s="179">
        <v>9</v>
      </c>
      <c r="D3122" s="39" t="str">
        <f t="shared" si="774"/>
        <v>Q2</v>
      </c>
      <c r="E3122" s="13" t="s">
        <v>41</v>
      </c>
      <c r="F3122" s="179">
        <v>2022</v>
      </c>
      <c r="G3122" s="179">
        <v>10</v>
      </c>
      <c r="H3122" s="191"/>
      <c r="I3122" s="39" t="str">
        <f t="shared" si="775"/>
        <v>Q3</v>
      </c>
      <c r="J3122" s="191" t="s">
        <v>2936</v>
      </c>
      <c r="K3122" s="191" t="s">
        <v>2206</v>
      </c>
      <c r="L3122" s="17" t="s">
        <v>2940</v>
      </c>
      <c r="M3122" s="13" t="s">
        <v>352</v>
      </c>
      <c r="N3122" s="13">
        <v>1</v>
      </c>
      <c r="O3122" s="13"/>
      <c r="P3122" s="39" t="str">
        <f t="shared" si="776"/>
        <v>MAIN UNIT</v>
      </c>
      <c r="Q3122" s="13" t="s">
        <v>936</v>
      </c>
      <c r="R3122" s="13" t="s">
        <v>1968</v>
      </c>
      <c r="S3122" s="13" t="s">
        <v>37</v>
      </c>
      <c r="T3122" s="13" t="s">
        <v>2207</v>
      </c>
      <c r="U3122" s="13" t="s">
        <v>57</v>
      </c>
      <c r="V3122" s="13" t="s">
        <v>88</v>
      </c>
      <c r="W3122" s="13" t="s">
        <v>827</v>
      </c>
      <c r="X3122" s="192">
        <v>4500</v>
      </c>
      <c r="Y3122" s="196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85">
        <f t="shared" si="779"/>
        <v>4836.7800000000007</v>
      </c>
      <c r="AD3122" s="141">
        <v>0.13780000000000001</v>
      </c>
      <c r="AE3122" s="186">
        <f t="shared" si="780"/>
        <v>1</v>
      </c>
      <c r="AF3122" s="186" t="str">
        <f>IF(AND(COUNTIFS($J$18:J3122,J3122)=1,AE3122=1),1,"")</f>
        <v/>
      </c>
      <c r="AG3122" s="186" t="str">
        <f>IF(C3122="","",IF(AND(COUNTIFS($J$18:J3122,J3122)=1,C3122&lt;&gt;""),1,""))</f>
        <v/>
      </c>
      <c r="AH3122" s="186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214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41</v>
      </c>
      <c r="B3123" s="179">
        <v>2022</v>
      </c>
      <c r="C3123" s="179">
        <v>9</v>
      </c>
      <c r="D3123" s="39" t="str">
        <f t="shared" si="774"/>
        <v>Q2</v>
      </c>
      <c r="E3123" s="13" t="s">
        <v>41</v>
      </c>
      <c r="F3123" s="179">
        <v>2022</v>
      </c>
      <c r="G3123" s="179">
        <v>10</v>
      </c>
      <c r="H3123" s="191"/>
      <c r="I3123" s="39" t="str">
        <f t="shared" si="775"/>
        <v>Q3</v>
      </c>
      <c r="J3123" s="191" t="s">
        <v>2941</v>
      </c>
      <c r="K3123" s="191" t="s">
        <v>2206</v>
      </c>
      <c r="L3123" s="17" t="s">
        <v>2754</v>
      </c>
      <c r="M3123" s="13" t="s">
        <v>2749</v>
      </c>
      <c r="N3123" s="13">
        <v>1</v>
      </c>
      <c r="O3123" s="13"/>
      <c r="P3123" s="39" t="str">
        <f t="shared" si="776"/>
        <v>MAIN UNIT</v>
      </c>
      <c r="Q3123" s="13" t="s">
        <v>936</v>
      </c>
      <c r="R3123" s="13" t="s">
        <v>1968</v>
      </c>
      <c r="S3123" s="13" t="s">
        <v>37</v>
      </c>
      <c r="T3123" s="13" t="s">
        <v>2207</v>
      </c>
      <c r="U3123" s="13" t="s">
        <v>57</v>
      </c>
      <c r="V3123" s="13" t="s">
        <v>88</v>
      </c>
      <c r="W3123" s="13" t="s">
        <v>827</v>
      </c>
      <c r="X3123" s="192">
        <v>52000</v>
      </c>
      <c r="Y3123" s="196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85">
        <f t="shared" si="779"/>
        <v>43764.24</v>
      </c>
      <c r="AD3123" s="141">
        <v>0.1079</v>
      </c>
      <c r="AE3123" s="186">
        <f t="shared" si="780"/>
        <v>1</v>
      </c>
      <c r="AF3123" s="186">
        <f>IF(AND(COUNTIFS($J$18:J3123,J3123)=1,AE3123=1),1,"")</f>
        <v>1</v>
      </c>
      <c r="AG3123" s="186">
        <f>IF(C3123="","",IF(AND(COUNTIFS($J$18:J3123,J3123)=1,C3123&lt;&gt;""),1,""))</f>
        <v>1</v>
      </c>
      <c r="AH3123" s="186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214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41</v>
      </c>
      <c r="B3124" s="179">
        <v>2022</v>
      </c>
      <c r="C3124" s="179">
        <v>8</v>
      </c>
      <c r="D3124" s="39" t="str">
        <f t="shared" si="774"/>
        <v>Q2</v>
      </c>
      <c r="E3124" s="13" t="s">
        <v>41</v>
      </c>
      <c r="F3124" s="179">
        <v>2022</v>
      </c>
      <c r="G3124" s="179">
        <v>10</v>
      </c>
      <c r="H3124" s="191"/>
      <c r="I3124" s="39" t="str">
        <f t="shared" si="775"/>
        <v>Q3</v>
      </c>
      <c r="J3124" s="191" t="s">
        <v>2181</v>
      </c>
      <c r="K3124" s="191" t="s">
        <v>230</v>
      </c>
      <c r="L3124" s="17" t="s">
        <v>2540</v>
      </c>
      <c r="M3124" s="13" t="s">
        <v>46</v>
      </c>
      <c r="N3124" s="13">
        <v>1</v>
      </c>
      <c r="O3124" s="13"/>
      <c r="P3124" s="39" t="str">
        <f t="shared" si="776"/>
        <v>MAIN UNIT</v>
      </c>
      <c r="Q3124" s="13" t="s">
        <v>47</v>
      </c>
      <c r="R3124" s="13" t="s">
        <v>1968</v>
      </c>
      <c r="S3124" s="13" t="s">
        <v>36</v>
      </c>
      <c r="T3124" s="13" t="s">
        <v>64</v>
      </c>
      <c r="U3124" s="13" t="s">
        <v>65</v>
      </c>
      <c r="V3124" s="13" t="s">
        <v>98</v>
      </c>
      <c r="W3124" s="13" t="s">
        <v>50</v>
      </c>
      <c r="X3124" s="192">
        <v>520000</v>
      </c>
      <c r="Y3124" s="196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85">
        <f t="shared" si="779"/>
        <v>109186.19469026552</v>
      </c>
      <c r="AD3124" s="141">
        <v>0.2157</v>
      </c>
      <c r="AE3124" s="186">
        <f t="shared" si="780"/>
        <v>0</v>
      </c>
      <c r="AF3124" s="186" t="str">
        <f>IF(AND(COUNTIFS($J$18:J3124,J3124)=1,AE3124=1),1,"")</f>
        <v/>
      </c>
      <c r="AG3124" s="186" t="str">
        <f>IF(C3124="","",IF(AND(COUNTIFS($J$18:J3124,J3124)=1,C3124&lt;&gt;""),1,""))</f>
        <v/>
      </c>
      <c r="AH3124" s="186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214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40</v>
      </c>
      <c r="B3125" s="179">
        <v>2022</v>
      </c>
      <c r="C3125" s="179">
        <v>2</v>
      </c>
      <c r="D3125" s="39" t="str">
        <f t="shared" si="774"/>
        <v>Q4</v>
      </c>
      <c r="E3125" s="13" t="s">
        <v>40</v>
      </c>
      <c r="F3125" s="179">
        <v>2022</v>
      </c>
      <c r="G3125" s="179">
        <v>2</v>
      </c>
      <c r="H3125" s="191"/>
      <c r="I3125" s="39" t="str">
        <f t="shared" si="775"/>
        <v>Q4</v>
      </c>
      <c r="J3125" s="191" t="s">
        <v>2942</v>
      </c>
      <c r="K3125" s="191" t="s">
        <v>2894</v>
      </c>
      <c r="L3125" s="17" t="s">
        <v>1973</v>
      </c>
      <c r="M3125" s="13" t="s">
        <v>1967</v>
      </c>
      <c r="N3125" s="13">
        <v>1</v>
      </c>
      <c r="O3125" s="13"/>
      <c r="P3125" s="39" t="str">
        <f t="shared" si="776"/>
        <v>MAIN UNIT</v>
      </c>
      <c r="Q3125" s="13" t="s">
        <v>47</v>
      </c>
      <c r="R3125" s="13" t="s">
        <v>1968</v>
      </c>
      <c r="S3125" s="13" t="s">
        <v>36</v>
      </c>
      <c r="T3125" s="13" t="s">
        <v>228</v>
      </c>
      <c r="U3125" s="13" t="s">
        <v>1969</v>
      </c>
      <c r="V3125" s="13" t="s">
        <v>2771</v>
      </c>
      <c r="W3125" s="13" t="s">
        <v>2421</v>
      </c>
      <c r="X3125" s="192">
        <v>26000</v>
      </c>
      <c r="Y3125" s="196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85">
        <f t="shared" si="779"/>
        <v>4815.2</v>
      </c>
      <c r="AD3125" s="141">
        <v>0.1852</v>
      </c>
      <c r="AE3125" s="186">
        <f t="shared" si="780"/>
        <v>0</v>
      </c>
      <c r="AF3125" s="186" t="str">
        <f>IF(AND(COUNTIFS($J$18:J3125,J3125)=1,AE3125=1),1,"")</f>
        <v/>
      </c>
      <c r="AG3125" s="186">
        <f>IF(C3125="","",IF(AND(COUNTIFS($J$18:J3125,J3125)=1,C3125&lt;&gt;""),1,""))</f>
        <v>1</v>
      </c>
      <c r="AH3125" s="186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214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40</v>
      </c>
      <c r="B3126" s="179">
        <v>2022</v>
      </c>
      <c r="C3126" s="179">
        <v>1</v>
      </c>
      <c r="D3126" s="39" t="str">
        <f t="shared" si="774"/>
        <v>Q4</v>
      </c>
      <c r="E3126" s="13" t="s">
        <v>40</v>
      </c>
      <c r="F3126" s="179">
        <v>2022</v>
      </c>
      <c r="G3126" s="179">
        <v>3</v>
      </c>
      <c r="H3126" s="191"/>
      <c r="I3126" s="39" t="str">
        <f t="shared" si="775"/>
        <v>Q4</v>
      </c>
      <c r="J3126" s="191" t="s">
        <v>2943</v>
      </c>
      <c r="K3126" s="191" t="s">
        <v>2520</v>
      </c>
      <c r="L3126" s="17" t="s">
        <v>2873</v>
      </c>
      <c r="M3126" s="13" t="s">
        <v>2749</v>
      </c>
      <c r="N3126" s="13">
        <v>1</v>
      </c>
      <c r="O3126" s="13"/>
      <c r="P3126" s="39" t="str">
        <f t="shared" si="776"/>
        <v>MAIN UNIT</v>
      </c>
      <c r="Q3126" s="13" t="s">
        <v>55</v>
      </c>
      <c r="R3126" s="13" t="s">
        <v>1968</v>
      </c>
      <c r="S3126" s="13" t="s">
        <v>38</v>
      </c>
      <c r="T3126" s="13" t="s">
        <v>2080</v>
      </c>
      <c r="U3126" s="13" t="s">
        <v>136</v>
      </c>
      <c r="V3126" s="13" t="s">
        <v>121</v>
      </c>
      <c r="W3126" s="13" t="s">
        <v>50</v>
      </c>
      <c r="X3126" s="192">
        <v>770000</v>
      </c>
      <c r="Y3126" s="196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85">
        <f t="shared" si="779"/>
        <v>123285.85840707964</v>
      </c>
      <c r="AD3126" s="141">
        <v>0.14829999999999999</v>
      </c>
      <c r="AE3126" s="186">
        <f t="shared" si="780"/>
        <v>1</v>
      </c>
      <c r="AF3126" s="186">
        <f>IF(AND(COUNTIFS($J$18:J3126,J3126)=1,AE3126=1),1,"")</f>
        <v>1</v>
      </c>
      <c r="AG3126" s="186">
        <f>IF(C3126="","",IF(AND(COUNTIFS($J$18:J3126,J3126)=1,C3126&lt;&gt;""),1,""))</f>
        <v>1</v>
      </c>
      <c r="AH3126" s="186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214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41</v>
      </c>
      <c r="B3127" s="179">
        <v>2022</v>
      </c>
      <c r="C3127" s="179">
        <v>8</v>
      </c>
      <c r="D3127" s="39" t="str">
        <f t="shared" si="774"/>
        <v>Q2</v>
      </c>
      <c r="E3127" s="13" t="s">
        <v>41</v>
      </c>
      <c r="F3127" s="179">
        <v>2022</v>
      </c>
      <c r="G3127" s="179">
        <v>11</v>
      </c>
      <c r="H3127" s="191"/>
      <c r="I3127" s="39" t="str">
        <f t="shared" si="775"/>
        <v>Q3</v>
      </c>
      <c r="J3127" s="191" t="s">
        <v>2944</v>
      </c>
      <c r="K3127" s="191" t="s">
        <v>1854</v>
      </c>
      <c r="L3127" s="17" t="s">
        <v>2540</v>
      </c>
      <c r="M3127" s="13" t="s">
        <v>46</v>
      </c>
      <c r="N3127" s="13">
        <v>1</v>
      </c>
      <c r="O3127" s="13"/>
      <c r="P3127" s="39" t="str">
        <f t="shared" si="776"/>
        <v>MAIN UNIT</v>
      </c>
      <c r="Q3127" s="13" t="s">
        <v>47</v>
      </c>
      <c r="R3127" s="13" t="s">
        <v>1968</v>
      </c>
      <c r="S3127" s="13" t="s">
        <v>36</v>
      </c>
      <c r="T3127" s="13" t="s">
        <v>64</v>
      </c>
      <c r="U3127" s="13" t="s">
        <v>65</v>
      </c>
      <c r="V3127" s="13" t="s">
        <v>118</v>
      </c>
      <c r="W3127" s="13" t="s">
        <v>95</v>
      </c>
      <c r="X3127" s="192">
        <v>11500000</v>
      </c>
      <c r="Y3127" s="196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85">
        <f t="shared" si="779"/>
        <v>132206.875</v>
      </c>
      <c r="AD3127" s="141">
        <v>0.21249999999999999</v>
      </c>
      <c r="AE3127" s="186">
        <f t="shared" si="780"/>
        <v>0</v>
      </c>
      <c r="AF3127" s="186" t="str">
        <f>IF(AND(COUNTIFS($J$18:J3127,J3127)=1,AE3127=1),1,"")</f>
        <v/>
      </c>
      <c r="AG3127" s="186">
        <f>IF(C3127="","",IF(AND(COUNTIFS($J$18:J3127,J3127)=1,C3127&lt;&gt;""),1,""))</f>
        <v>1</v>
      </c>
      <c r="AH3127" s="186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214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41</v>
      </c>
      <c r="B3128" s="179">
        <v>2022</v>
      </c>
      <c r="C3128" s="179">
        <v>8</v>
      </c>
      <c r="D3128" s="39" t="str">
        <f t="shared" si="774"/>
        <v>Q2</v>
      </c>
      <c r="E3128" s="13" t="s">
        <v>41</v>
      </c>
      <c r="F3128" s="179">
        <v>2022</v>
      </c>
      <c r="G3128" s="179">
        <v>11</v>
      </c>
      <c r="H3128" s="191"/>
      <c r="I3128" s="39" t="str">
        <f t="shared" si="775"/>
        <v>Q3</v>
      </c>
      <c r="J3128" s="191" t="s">
        <v>2222</v>
      </c>
      <c r="K3128" s="191" t="s">
        <v>973</v>
      </c>
      <c r="L3128" s="17" t="s">
        <v>2540</v>
      </c>
      <c r="M3128" s="13" t="s">
        <v>46</v>
      </c>
      <c r="N3128" s="13">
        <v>1</v>
      </c>
      <c r="O3128" s="13"/>
      <c r="P3128" s="39" t="str">
        <f t="shared" si="776"/>
        <v>MAIN UNIT</v>
      </c>
      <c r="Q3128" s="13" t="s">
        <v>47</v>
      </c>
      <c r="R3128" s="13" t="s">
        <v>1968</v>
      </c>
      <c r="S3128" s="13" t="s">
        <v>37</v>
      </c>
      <c r="T3128" s="13" t="s">
        <v>74</v>
      </c>
      <c r="U3128" s="13" t="s">
        <v>57</v>
      </c>
      <c r="V3128" s="13" t="s">
        <v>80</v>
      </c>
      <c r="W3128" s="13" t="s">
        <v>50</v>
      </c>
      <c r="X3128" s="192">
        <v>600000</v>
      </c>
      <c r="Y3128" s="196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85">
        <f t="shared" si="779"/>
        <v>168250.61946902657</v>
      </c>
      <c r="AD3128" s="141">
        <v>0.29339999999999999</v>
      </c>
      <c r="AE3128" s="186">
        <f t="shared" si="780"/>
        <v>0</v>
      </c>
      <c r="AF3128" s="186" t="str">
        <f>IF(AND(COUNTIFS($J$18:J3128,J3128)=1,AE3128=1),1,"")</f>
        <v/>
      </c>
      <c r="AG3128" s="186" t="str">
        <f>IF(C3128="","",IF(AND(COUNTIFS($J$18:J3128,J3128)=1,C3128&lt;&gt;""),1,""))</f>
        <v/>
      </c>
      <c r="AH3128" s="186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214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41</v>
      </c>
      <c r="B3129" s="179">
        <v>2022</v>
      </c>
      <c r="C3129" s="179">
        <v>8</v>
      </c>
      <c r="D3129" s="39" t="str">
        <f t="shared" si="774"/>
        <v>Q2</v>
      </c>
      <c r="E3129" s="13" t="s">
        <v>41</v>
      </c>
      <c r="F3129" s="179">
        <v>2022</v>
      </c>
      <c r="G3129" s="179">
        <v>11</v>
      </c>
      <c r="H3129" s="191"/>
      <c r="I3129" s="39" t="str">
        <f t="shared" si="775"/>
        <v>Q3</v>
      </c>
      <c r="J3129" s="191" t="s">
        <v>2222</v>
      </c>
      <c r="K3129" s="191" t="s">
        <v>973</v>
      </c>
      <c r="L3129" s="17" t="s">
        <v>2540</v>
      </c>
      <c r="M3129" s="13" t="s">
        <v>46</v>
      </c>
      <c r="N3129" s="13">
        <v>1</v>
      </c>
      <c r="O3129" s="13"/>
      <c r="P3129" s="39" t="str">
        <f t="shared" si="776"/>
        <v>MAIN UNIT</v>
      </c>
      <c r="Q3129" s="13" t="s">
        <v>47</v>
      </c>
      <c r="R3129" s="13" t="s">
        <v>1968</v>
      </c>
      <c r="S3129" s="13" t="s">
        <v>37</v>
      </c>
      <c r="T3129" s="13" t="s">
        <v>74</v>
      </c>
      <c r="U3129" s="13" t="s">
        <v>57</v>
      </c>
      <c r="V3129" s="13" t="s">
        <v>80</v>
      </c>
      <c r="W3129" s="13" t="s">
        <v>50</v>
      </c>
      <c r="X3129" s="192">
        <v>600000</v>
      </c>
      <c r="Y3129" s="196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85">
        <f t="shared" si="779"/>
        <v>168250.61946902657</v>
      </c>
      <c r="AD3129" s="141">
        <v>0.29339999999999999</v>
      </c>
      <c r="AE3129" s="186">
        <f t="shared" si="780"/>
        <v>0</v>
      </c>
      <c r="AF3129" s="186" t="str">
        <f>IF(AND(COUNTIFS($J$18:J3129,J3129)=1,AE3129=1),1,"")</f>
        <v/>
      </c>
      <c r="AG3129" s="186" t="str">
        <f>IF(C3129="","",IF(AND(COUNTIFS($J$18:J3129,J3129)=1,C3129&lt;&gt;""),1,""))</f>
        <v/>
      </c>
      <c r="AH3129" s="186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214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41</v>
      </c>
      <c r="B3130" s="179">
        <v>2022</v>
      </c>
      <c r="C3130" s="179">
        <v>8</v>
      </c>
      <c r="D3130" s="39" t="str">
        <f t="shared" si="774"/>
        <v>Q2</v>
      </c>
      <c r="E3130" s="13" t="s">
        <v>41</v>
      </c>
      <c r="F3130" s="179">
        <v>2022</v>
      </c>
      <c r="G3130" s="179">
        <v>11</v>
      </c>
      <c r="H3130" s="191"/>
      <c r="I3130" s="39" t="str">
        <f t="shared" si="775"/>
        <v>Q3</v>
      </c>
      <c r="J3130" s="191" t="s">
        <v>2222</v>
      </c>
      <c r="K3130" s="191" t="s">
        <v>973</v>
      </c>
      <c r="L3130" s="17" t="s">
        <v>2540</v>
      </c>
      <c r="M3130" s="13" t="s">
        <v>46</v>
      </c>
      <c r="N3130" s="13">
        <v>1</v>
      </c>
      <c r="O3130" s="13"/>
      <c r="P3130" s="39" t="str">
        <f t="shared" si="776"/>
        <v>MAIN UNIT</v>
      </c>
      <c r="Q3130" s="13" t="s">
        <v>47</v>
      </c>
      <c r="R3130" s="13" t="s">
        <v>1968</v>
      </c>
      <c r="S3130" s="13" t="s">
        <v>37</v>
      </c>
      <c r="T3130" s="13" t="s">
        <v>74</v>
      </c>
      <c r="U3130" s="13" t="s">
        <v>57</v>
      </c>
      <c r="V3130" s="13" t="s">
        <v>80</v>
      </c>
      <c r="W3130" s="13" t="s">
        <v>50</v>
      </c>
      <c r="X3130" s="192">
        <v>600000</v>
      </c>
      <c r="Y3130" s="196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85">
        <f t="shared" si="779"/>
        <v>168250.61946902657</v>
      </c>
      <c r="AD3130" s="141">
        <v>0.29339999999999999</v>
      </c>
      <c r="AE3130" s="186">
        <f t="shared" si="780"/>
        <v>0</v>
      </c>
      <c r="AF3130" s="186" t="str">
        <f>IF(AND(COUNTIFS($J$18:J3130,J3130)=1,AE3130=1),1,"")</f>
        <v/>
      </c>
      <c r="AG3130" s="186" t="str">
        <f>IF(C3130="","",IF(AND(COUNTIFS($J$18:J3130,J3130)=1,C3130&lt;&gt;""),1,""))</f>
        <v/>
      </c>
      <c r="AH3130" s="186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214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41</v>
      </c>
      <c r="B3131" s="179">
        <v>2022</v>
      </c>
      <c r="C3131" s="179">
        <v>8</v>
      </c>
      <c r="D3131" s="39" t="str">
        <f t="shared" si="774"/>
        <v>Q2</v>
      </c>
      <c r="E3131" s="13" t="s">
        <v>41</v>
      </c>
      <c r="F3131" s="179">
        <v>2022</v>
      </c>
      <c r="G3131" s="179">
        <v>11</v>
      </c>
      <c r="H3131" s="191"/>
      <c r="I3131" s="39" t="str">
        <f t="shared" si="775"/>
        <v>Q3</v>
      </c>
      <c r="J3131" s="191" t="s">
        <v>2222</v>
      </c>
      <c r="K3131" s="191" t="s">
        <v>973</v>
      </c>
      <c r="L3131" s="17" t="s">
        <v>2540</v>
      </c>
      <c r="M3131" s="13" t="s">
        <v>46</v>
      </c>
      <c r="N3131" s="13">
        <v>1</v>
      </c>
      <c r="O3131" s="13"/>
      <c r="P3131" s="39" t="str">
        <f t="shared" si="776"/>
        <v>MAIN UNIT</v>
      </c>
      <c r="Q3131" s="13" t="s">
        <v>47</v>
      </c>
      <c r="R3131" s="13" t="s">
        <v>1968</v>
      </c>
      <c r="S3131" s="13" t="s">
        <v>37</v>
      </c>
      <c r="T3131" s="13" t="s">
        <v>74</v>
      </c>
      <c r="U3131" s="13" t="s">
        <v>57</v>
      </c>
      <c r="V3131" s="13" t="s">
        <v>80</v>
      </c>
      <c r="W3131" s="13" t="s">
        <v>50</v>
      </c>
      <c r="X3131" s="192">
        <v>600000</v>
      </c>
      <c r="Y3131" s="196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85">
        <f t="shared" si="779"/>
        <v>168250.61946902657</v>
      </c>
      <c r="AD3131" s="141">
        <v>0.29339999999999999</v>
      </c>
      <c r="AE3131" s="186">
        <f t="shared" si="780"/>
        <v>0</v>
      </c>
      <c r="AF3131" s="186" t="str">
        <f>IF(AND(COUNTIFS($J$18:J3131,J3131)=1,AE3131=1),1,"")</f>
        <v/>
      </c>
      <c r="AG3131" s="186" t="str">
        <f>IF(C3131="","",IF(AND(COUNTIFS($J$18:J3131,J3131)=1,C3131&lt;&gt;""),1,""))</f>
        <v/>
      </c>
      <c r="AH3131" s="186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214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41</v>
      </c>
      <c r="B3132" s="179">
        <v>2022</v>
      </c>
      <c r="C3132" s="179">
        <v>9</v>
      </c>
      <c r="D3132" s="39" t="str">
        <f t="shared" si="774"/>
        <v>Q2</v>
      </c>
      <c r="E3132" s="13" t="s">
        <v>41</v>
      </c>
      <c r="F3132" s="179">
        <v>2022</v>
      </c>
      <c r="G3132" s="179">
        <v>11</v>
      </c>
      <c r="H3132" s="191"/>
      <c r="I3132" s="39" t="str">
        <f t="shared" si="775"/>
        <v>Q3</v>
      </c>
      <c r="J3132" s="191" t="s">
        <v>2945</v>
      </c>
      <c r="K3132" s="191" t="s">
        <v>534</v>
      </c>
      <c r="L3132" s="17" t="s">
        <v>2540</v>
      </c>
      <c r="M3132" s="13" t="s">
        <v>46</v>
      </c>
      <c r="N3132" s="13">
        <v>1</v>
      </c>
      <c r="O3132" s="13"/>
      <c r="P3132" s="39" t="str">
        <f t="shared" si="776"/>
        <v>MAIN UNIT</v>
      </c>
      <c r="Q3132" s="13" t="s">
        <v>47</v>
      </c>
      <c r="R3132" s="13" t="s">
        <v>1968</v>
      </c>
      <c r="S3132" s="13" t="s">
        <v>37</v>
      </c>
      <c r="T3132" s="13" t="s">
        <v>87</v>
      </c>
      <c r="U3132" s="13" t="s">
        <v>57</v>
      </c>
      <c r="V3132" s="13" t="s">
        <v>88</v>
      </c>
      <c r="W3132" s="13" t="s">
        <v>50</v>
      </c>
      <c r="X3132" s="192">
        <v>455000</v>
      </c>
      <c r="Y3132" s="196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85">
        <f t="shared" si="779"/>
        <v>57924.318584070803</v>
      </c>
      <c r="AD3132" s="141">
        <v>0.13320000000000001</v>
      </c>
      <c r="AE3132" s="186">
        <f t="shared" si="780"/>
        <v>0</v>
      </c>
      <c r="AF3132" s="186" t="str">
        <f>IF(AND(COUNTIFS($J$18:J3132,J3132)=1,AE3132=1),1,"")</f>
        <v/>
      </c>
      <c r="AG3132" s="186">
        <f>IF(C3132="","",IF(AND(COUNTIFS($J$18:J3132,J3132)=1,C3132&lt;&gt;""),1,""))</f>
        <v>1</v>
      </c>
      <c r="AH3132" s="186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214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41</v>
      </c>
      <c r="B3133" s="179">
        <v>2022</v>
      </c>
      <c r="C3133" s="179">
        <v>9</v>
      </c>
      <c r="D3133" s="39" t="str">
        <f t="shared" si="774"/>
        <v>Q2</v>
      </c>
      <c r="E3133" s="13" t="s">
        <v>41</v>
      </c>
      <c r="F3133" s="179">
        <v>2022</v>
      </c>
      <c r="G3133" s="179">
        <v>11</v>
      </c>
      <c r="H3133" s="191"/>
      <c r="I3133" s="39" t="str">
        <f t="shared" si="775"/>
        <v>Q3</v>
      </c>
      <c r="J3133" s="191" t="s">
        <v>2946</v>
      </c>
      <c r="K3133" s="191" t="s">
        <v>2947</v>
      </c>
      <c r="L3133" s="17" t="s">
        <v>2754</v>
      </c>
      <c r="M3133" s="13" t="s">
        <v>2749</v>
      </c>
      <c r="N3133" s="13">
        <v>2</v>
      </c>
      <c r="O3133" s="13"/>
      <c r="P3133" s="39" t="str">
        <f t="shared" si="776"/>
        <v>MAIN UNIT</v>
      </c>
      <c r="Q3133" s="13" t="s">
        <v>55</v>
      </c>
      <c r="R3133" s="13" t="s">
        <v>1968</v>
      </c>
      <c r="S3133" s="13" t="s">
        <v>38</v>
      </c>
      <c r="T3133" s="13" t="s">
        <v>385</v>
      </c>
      <c r="U3133" s="13" t="s">
        <v>136</v>
      </c>
      <c r="V3133" s="13" t="s">
        <v>2750</v>
      </c>
      <c r="W3133" s="13" t="s">
        <v>50</v>
      </c>
      <c r="X3133" s="192">
        <v>464000</v>
      </c>
      <c r="Y3133" s="196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85">
        <f t="shared" si="779"/>
        <v>83372.176991150453</v>
      </c>
      <c r="AD3133" s="141">
        <v>9.4E-2</v>
      </c>
      <c r="AE3133" s="186">
        <f t="shared" si="780"/>
        <v>1</v>
      </c>
      <c r="AF3133" s="186">
        <f>IF(AND(COUNTIFS($J$18:J3133,J3133)=1,AE3133=1),1,"")</f>
        <v>1</v>
      </c>
      <c r="AG3133" s="186">
        <f>IF(C3133="","",IF(AND(COUNTIFS($J$18:J3133,J3133)=1,C3133&lt;&gt;""),1,""))</f>
        <v>1</v>
      </c>
      <c r="AH3133" s="186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214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41</v>
      </c>
      <c r="B3134" s="179">
        <v>2022</v>
      </c>
      <c r="C3134" s="179">
        <v>10</v>
      </c>
      <c r="D3134" s="39" t="str">
        <f t="shared" si="774"/>
        <v>Q3</v>
      </c>
      <c r="E3134" s="13" t="s">
        <v>41</v>
      </c>
      <c r="F3134" s="179">
        <v>2022</v>
      </c>
      <c r="G3134" s="179">
        <v>11</v>
      </c>
      <c r="H3134" s="191"/>
      <c r="I3134" s="39" t="str">
        <f t="shared" si="775"/>
        <v>Q3</v>
      </c>
      <c r="J3134" s="191" t="s">
        <v>2948</v>
      </c>
      <c r="K3134" s="191" t="s">
        <v>2949</v>
      </c>
      <c r="L3134" s="17" t="s">
        <v>2950</v>
      </c>
      <c r="M3134" s="13" t="s">
        <v>1967</v>
      </c>
      <c r="N3134" s="13">
        <v>1</v>
      </c>
      <c r="O3134" s="13"/>
      <c r="P3134" s="39" t="str">
        <f t="shared" si="776"/>
        <v>MAIN UNIT</v>
      </c>
      <c r="Q3134" s="13" t="s">
        <v>936</v>
      </c>
      <c r="R3134" s="13" t="s">
        <v>1968</v>
      </c>
      <c r="S3134" s="13" t="s">
        <v>37</v>
      </c>
      <c r="T3134" s="13" t="s">
        <v>56</v>
      </c>
      <c r="U3134" s="13" t="s">
        <v>57</v>
      </c>
      <c r="V3134" s="13" t="s">
        <v>58</v>
      </c>
      <c r="W3134" s="13" t="s">
        <v>50</v>
      </c>
      <c r="X3134" s="192">
        <v>62000</v>
      </c>
      <c r="Y3134" s="196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85">
        <f t="shared" si="779"/>
        <v>14808.233628318587</v>
      </c>
      <c r="AD3134" s="141">
        <v>0.24990000000000001</v>
      </c>
      <c r="AE3134" s="186">
        <f t="shared" si="780"/>
        <v>1</v>
      </c>
      <c r="AF3134" s="186">
        <f>IF(AND(COUNTIFS($J$18:J3134,J3134)=1,AE3134=1),1,"")</f>
        <v>1</v>
      </c>
      <c r="AG3134" s="186">
        <f>IF(C3134="","",IF(AND(COUNTIFS($J$18:J3134,J3134)=1,C3134&lt;&gt;""),1,""))</f>
        <v>1</v>
      </c>
      <c r="AH3134" s="186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214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41</v>
      </c>
      <c r="B3135" s="179">
        <v>2022</v>
      </c>
      <c r="C3135" s="179">
        <v>10</v>
      </c>
      <c r="D3135" s="39" t="str">
        <f t="shared" si="774"/>
        <v>Q3</v>
      </c>
      <c r="E3135" s="13" t="s">
        <v>41</v>
      </c>
      <c r="F3135" s="179">
        <v>2022</v>
      </c>
      <c r="G3135" s="179">
        <v>11</v>
      </c>
      <c r="H3135" s="191"/>
      <c r="I3135" s="39" t="str">
        <f t="shared" si="775"/>
        <v>Q3</v>
      </c>
      <c r="J3135" s="191" t="s">
        <v>2951</v>
      </c>
      <c r="K3135" s="191" t="s">
        <v>2952</v>
      </c>
      <c r="L3135" s="17" t="s">
        <v>2521</v>
      </c>
      <c r="M3135" s="13" t="s">
        <v>2522</v>
      </c>
      <c r="N3135" s="13">
        <v>1</v>
      </c>
      <c r="O3135" s="13"/>
      <c r="P3135" s="39" t="str">
        <f t="shared" si="776"/>
        <v>MAIN UNIT</v>
      </c>
      <c r="Q3135" s="13" t="s">
        <v>55</v>
      </c>
      <c r="R3135" s="13" t="s">
        <v>1968</v>
      </c>
      <c r="S3135" s="13" t="s">
        <v>38</v>
      </c>
      <c r="T3135" s="13" t="s">
        <v>324</v>
      </c>
      <c r="U3135" s="13" t="s">
        <v>136</v>
      </c>
      <c r="V3135" s="13" t="s">
        <v>121</v>
      </c>
      <c r="W3135" s="13" t="s">
        <v>50</v>
      </c>
      <c r="X3135" s="192">
        <v>336000</v>
      </c>
      <c r="Y3135" s="196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85">
        <f t="shared" si="779"/>
        <v>35131.922123893804</v>
      </c>
      <c r="AD3135" s="141">
        <v>0.1094</v>
      </c>
      <c r="AE3135" s="186">
        <f t="shared" si="780"/>
        <v>1</v>
      </c>
      <c r="AF3135" s="186">
        <f>IF(AND(COUNTIFS($J$18:J3135,J3135)=1,AE3135=1),1,"")</f>
        <v>1</v>
      </c>
      <c r="AG3135" s="186">
        <f>IF(C3135="","",IF(AND(COUNTIFS($J$18:J3135,J3135)=1,C3135&lt;&gt;""),1,""))</f>
        <v>1</v>
      </c>
      <c r="AH3135" s="186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214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41</v>
      </c>
      <c r="B3136" s="179">
        <v>2022</v>
      </c>
      <c r="C3136" s="179">
        <v>11</v>
      </c>
      <c r="D3136" s="39" t="str">
        <f t="shared" si="774"/>
        <v>Q3</v>
      </c>
      <c r="E3136" s="13" t="s">
        <v>41</v>
      </c>
      <c r="F3136" s="179">
        <v>2022</v>
      </c>
      <c r="G3136" s="179">
        <v>12</v>
      </c>
      <c r="H3136" s="191"/>
      <c r="I3136" s="39" t="str">
        <f t="shared" si="775"/>
        <v>Q3</v>
      </c>
      <c r="J3136" s="191" t="s">
        <v>2953</v>
      </c>
      <c r="K3136" s="191" t="s">
        <v>2954</v>
      </c>
      <c r="L3136" s="17" t="s">
        <v>2955</v>
      </c>
      <c r="M3136" s="13" t="s">
        <v>1967</v>
      </c>
      <c r="N3136" s="13">
        <v>1</v>
      </c>
      <c r="O3136" s="13"/>
      <c r="P3136" s="39" t="str">
        <f t="shared" si="776"/>
        <v>MAIN UNIT</v>
      </c>
      <c r="Q3136" s="13" t="s">
        <v>936</v>
      </c>
      <c r="R3136" s="13" t="s">
        <v>1968</v>
      </c>
      <c r="S3136" s="13" t="s">
        <v>37</v>
      </c>
      <c r="T3136" s="13" t="s">
        <v>56</v>
      </c>
      <c r="U3136" s="13" t="s">
        <v>57</v>
      </c>
      <c r="V3136" s="13" t="s">
        <v>58</v>
      </c>
      <c r="W3136" s="13" t="s">
        <v>50</v>
      </c>
      <c r="X3136" s="192">
        <v>70000</v>
      </c>
      <c r="Y3136" s="196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85">
        <f t="shared" si="779"/>
        <v>19655.690265486734</v>
      </c>
      <c r="AD3136" s="141">
        <v>0.29110000000000003</v>
      </c>
      <c r="AE3136" s="186">
        <f t="shared" si="780"/>
        <v>1</v>
      </c>
      <c r="AF3136" s="186">
        <f>IF(AND(COUNTIFS($J$18:J3136,J3136)=1,AE3136=1),1,"")</f>
        <v>1</v>
      </c>
      <c r="AG3136" s="186">
        <f>IF(C3136="","",IF(AND(COUNTIFS($J$18:J3136,J3136)=1,C3136&lt;&gt;""),1,""))</f>
        <v>1</v>
      </c>
      <c r="AH3136" s="186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214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41</v>
      </c>
      <c r="B3137" s="179">
        <v>2022</v>
      </c>
      <c r="C3137" s="179">
        <v>11</v>
      </c>
      <c r="D3137" s="39" t="str">
        <f t="shared" si="774"/>
        <v>Q3</v>
      </c>
      <c r="E3137" s="13" t="s">
        <v>42</v>
      </c>
      <c r="F3137" s="179">
        <v>2023</v>
      </c>
      <c r="G3137" s="179">
        <v>5</v>
      </c>
      <c r="H3137" s="191"/>
      <c r="I3137" s="39" t="str">
        <f t="shared" si="775"/>
        <v>Q1</v>
      </c>
      <c r="J3137" s="191" t="s">
        <v>2956</v>
      </c>
      <c r="K3137" s="191" t="s">
        <v>2957</v>
      </c>
      <c r="L3137" s="17" t="s">
        <v>2754</v>
      </c>
      <c r="M3137" s="13" t="s">
        <v>2749</v>
      </c>
      <c r="N3137" s="13">
        <v>1</v>
      </c>
      <c r="O3137" s="13"/>
      <c r="P3137" s="39" t="str">
        <f t="shared" si="776"/>
        <v>MAIN UNIT</v>
      </c>
      <c r="Q3137" s="13" t="s">
        <v>936</v>
      </c>
      <c r="R3137" s="13" t="s">
        <v>1968</v>
      </c>
      <c r="S3137" s="13" t="s">
        <v>37</v>
      </c>
      <c r="T3137" s="13" t="s">
        <v>74</v>
      </c>
      <c r="U3137" s="13" t="s">
        <v>57</v>
      </c>
      <c r="V3137" s="13" t="s">
        <v>927</v>
      </c>
      <c r="W3137" s="13" t="s">
        <v>50</v>
      </c>
      <c r="X3137" s="192">
        <v>380000</v>
      </c>
      <c r="Y3137" s="196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85">
        <f t="shared" si="779"/>
        <v>67824.787610619474</v>
      </c>
      <c r="AD3137" s="141">
        <v>0.1777</v>
      </c>
      <c r="AE3137" s="186">
        <f t="shared" si="780"/>
        <v>1</v>
      </c>
      <c r="AF3137" s="186">
        <f>IF(AND(COUNTIFS($J$18:J3137,J3137)=1,AE3137=1),1,"")</f>
        <v>1</v>
      </c>
      <c r="AG3137" s="186">
        <f>IF(C3137="","",IF(AND(COUNTIFS($J$18:J3137,J3137)=1,C3137&lt;&gt;""),1,""))</f>
        <v>1</v>
      </c>
      <c r="AH3137" s="186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214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41</v>
      </c>
      <c r="B3138" s="179">
        <v>2022</v>
      </c>
      <c r="C3138" s="179">
        <v>11</v>
      </c>
      <c r="D3138" s="39" t="str">
        <f t="shared" si="774"/>
        <v>Q3</v>
      </c>
      <c r="E3138" s="13" t="s">
        <v>42</v>
      </c>
      <c r="F3138" s="179">
        <v>2023</v>
      </c>
      <c r="G3138" s="179">
        <v>5</v>
      </c>
      <c r="H3138" s="191"/>
      <c r="I3138" s="39" t="str">
        <f t="shared" si="775"/>
        <v>Q1</v>
      </c>
      <c r="J3138" s="191" t="s">
        <v>2956</v>
      </c>
      <c r="K3138" s="191" t="s">
        <v>2957</v>
      </c>
      <c r="L3138" s="17" t="s">
        <v>2754</v>
      </c>
      <c r="M3138" s="13" t="s">
        <v>2749</v>
      </c>
      <c r="N3138" s="13">
        <v>1</v>
      </c>
      <c r="O3138" s="13"/>
      <c r="P3138" s="39" t="str">
        <f t="shared" si="776"/>
        <v>MAIN UNIT</v>
      </c>
      <c r="Q3138" s="13" t="s">
        <v>936</v>
      </c>
      <c r="R3138" s="13" t="s">
        <v>1968</v>
      </c>
      <c r="S3138" s="13" t="s">
        <v>37</v>
      </c>
      <c r="T3138" s="13" t="s">
        <v>74</v>
      </c>
      <c r="U3138" s="13" t="s">
        <v>57</v>
      </c>
      <c r="V3138" s="13" t="s">
        <v>927</v>
      </c>
      <c r="W3138" s="13" t="s">
        <v>50</v>
      </c>
      <c r="X3138" s="192">
        <v>380000</v>
      </c>
      <c r="Y3138" s="196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85">
        <f t="shared" si="779"/>
        <v>67824.787610619474</v>
      </c>
      <c r="AD3138" s="141">
        <v>0.1777</v>
      </c>
      <c r="AE3138" s="186">
        <f t="shared" si="780"/>
        <v>1</v>
      </c>
      <c r="AF3138" s="186" t="str">
        <f>IF(AND(COUNTIFS($J$18:J3138,J3138)=1,AE3138=1),1,"")</f>
        <v/>
      </c>
      <c r="AG3138" s="186" t="str">
        <f>IF(C3138="","",IF(AND(COUNTIFS($J$18:J3138,J3138)=1,C3138&lt;&gt;""),1,""))</f>
        <v/>
      </c>
      <c r="AH3138" s="186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214" t="str">
        <f t="shared" si="770"/>
        <v>PEMTRON</v>
      </c>
      <c r="AS3138" s="22">
        <f t="shared" ref="AS3138:AS3201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41</v>
      </c>
      <c r="B3139" s="179">
        <v>2022</v>
      </c>
      <c r="C3139" s="179">
        <v>11</v>
      </c>
      <c r="D3139" s="39" t="str">
        <f t="shared" si="774"/>
        <v>Q3</v>
      </c>
      <c r="E3139" s="13" t="s">
        <v>42</v>
      </c>
      <c r="F3139" s="179">
        <v>2023</v>
      </c>
      <c r="G3139" s="179">
        <v>5</v>
      </c>
      <c r="H3139" s="191"/>
      <c r="I3139" s="39" t="str">
        <f t="shared" si="775"/>
        <v>Q1</v>
      </c>
      <c r="J3139" s="191" t="s">
        <v>2956</v>
      </c>
      <c r="K3139" s="191" t="s">
        <v>2957</v>
      </c>
      <c r="L3139" s="17" t="s">
        <v>2754</v>
      </c>
      <c r="M3139" s="13" t="s">
        <v>2749</v>
      </c>
      <c r="N3139" s="13">
        <v>1</v>
      </c>
      <c r="O3139" s="13"/>
      <c r="P3139" s="39" t="str">
        <f t="shared" si="776"/>
        <v>MAIN UNIT</v>
      </c>
      <c r="Q3139" s="13" t="s">
        <v>936</v>
      </c>
      <c r="R3139" s="13" t="s">
        <v>1968</v>
      </c>
      <c r="S3139" s="13" t="s">
        <v>37</v>
      </c>
      <c r="T3139" s="13" t="s">
        <v>74</v>
      </c>
      <c r="U3139" s="13" t="s">
        <v>57</v>
      </c>
      <c r="V3139" s="13" t="s">
        <v>927</v>
      </c>
      <c r="W3139" s="13" t="s">
        <v>50</v>
      </c>
      <c r="X3139" s="192">
        <v>380000</v>
      </c>
      <c r="Y3139" s="196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85">
        <f t="shared" si="779"/>
        <v>67824.787610619474</v>
      </c>
      <c r="AD3139" s="141">
        <v>0.1777</v>
      </c>
      <c r="AE3139" s="186">
        <f t="shared" si="780"/>
        <v>1</v>
      </c>
      <c r="AF3139" s="186" t="str">
        <f>IF(AND(COUNTIFS($J$18:J3139,J3139)=1,AE3139=1),1,"")</f>
        <v/>
      </c>
      <c r="AG3139" s="186" t="str">
        <f>IF(C3139="","",IF(AND(COUNTIFS($J$18:J3139,J3139)=1,C3139&lt;&gt;""),1,""))</f>
        <v/>
      </c>
      <c r="AH3139" s="186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214" t="str">
        <f t="shared" ref="AR3139:AR3202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202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41</v>
      </c>
      <c r="B3140" s="179">
        <v>2022</v>
      </c>
      <c r="C3140" s="179">
        <v>11</v>
      </c>
      <c r="D3140" s="39" t="str">
        <f t="shared" si="774"/>
        <v>Q3</v>
      </c>
      <c r="E3140" s="13" t="s">
        <v>42</v>
      </c>
      <c r="F3140" s="179">
        <v>2023</v>
      </c>
      <c r="G3140" s="179">
        <v>5</v>
      </c>
      <c r="H3140" s="191"/>
      <c r="I3140" s="39" t="str">
        <f t="shared" si="775"/>
        <v>Q1</v>
      </c>
      <c r="J3140" s="191" t="s">
        <v>2956</v>
      </c>
      <c r="K3140" s="191" t="s">
        <v>2957</v>
      </c>
      <c r="L3140" s="17" t="s">
        <v>2754</v>
      </c>
      <c r="M3140" s="13" t="s">
        <v>2749</v>
      </c>
      <c r="N3140" s="13">
        <v>1</v>
      </c>
      <c r="O3140" s="13"/>
      <c r="P3140" s="39" t="str">
        <f t="shared" si="776"/>
        <v>MAIN UNIT</v>
      </c>
      <c r="Q3140" s="13" t="s">
        <v>936</v>
      </c>
      <c r="R3140" s="13" t="s">
        <v>1968</v>
      </c>
      <c r="S3140" s="13" t="s">
        <v>37</v>
      </c>
      <c r="T3140" s="13" t="s">
        <v>74</v>
      </c>
      <c r="U3140" s="13" t="s">
        <v>57</v>
      </c>
      <c r="V3140" s="13" t="s">
        <v>927</v>
      </c>
      <c r="W3140" s="13" t="s">
        <v>50</v>
      </c>
      <c r="X3140" s="192">
        <v>380000</v>
      </c>
      <c r="Y3140" s="196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85">
        <f t="shared" si="779"/>
        <v>67824.787610619474</v>
      </c>
      <c r="AD3140" s="141">
        <v>0.1777</v>
      </c>
      <c r="AE3140" s="186">
        <f t="shared" si="780"/>
        <v>1</v>
      </c>
      <c r="AF3140" s="186" t="str">
        <f>IF(AND(COUNTIFS($J$18:J3140,J3140)=1,AE3140=1),1,"")</f>
        <v/>
      </c>
      <c r="AG3140" s="186" t="str">
        <f>IF(C3140="","",IF(AND(COUNTIFS($J$18:J3140,J3140)=1,C3140&lt;&gt;""),1,""))</f>
        <v/>
      </c>
      <c r="AH3140" s="186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214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41</v>
      </c>
      <c r="B3141" s="179">
        <v>2022</v>
      </c>
      <c r="C3141" s="179">
        <v>11</v>
      </c>
      <c r="D3141" s="39" t="str">
        <f t="shared" si="774"/>
        <v>Q3</v>
      </c>
      <c r="E3141" s="13" t="s">
        <v>42</v>
      </c>
      <c r="F3141" s="179">
        <v>2023</v>
      </c>
      <c r="G3141" s="179">
        <v>5</v>
      </c>
      <c r="H3141" s="191"/>
      <c r="I3141" s="39" t="str">
        <f t="shared" si="775"/>
        <v>Q1</v>
      </c>
      <c r="J3141" s="191" t="s">
        <v>2956</v>
      </c>
      <c r="K3141" s="191" t="s">
        <v>2957</v>
      </c>
      <c r="L3141" s="17" t="s">
        <v>2754</v>
      </c>
      <c r="M3141" s="13" t="s">
        <v>2749</v>
      </c>
      <c r="N3141" s="13">
        <v>1</v>
      </c>
      <c r="O3141" s="13"/>
      <c r="P3141" s="39" t="str">
        <f t="shared" si="776"/>
        <v>MAIN UNIT</v>
      </c>
      <c r="Q3141" s="13" t="s">
        <v>936</v>
      </c>
      <c r="R3141" s="13" t="s">
        <v>1968</v>
      </c>
      <c r="S3141" s="13" t="s">
        <v>37</v>
      </c>
      <c r="T3141" s="13" t="s">
        <v>74</v>
      </c>
      <c r="U3141" s="13" t="s">
        <v>57</v>
      </c>
      <c r="V3141" s="13" t="s">
        <v>927</v>
      </c>
      <c r="W3141" s="13" t="s">
        <v>50</v>
      </c>
      <c r="X3141" s="192">
        <v>380000</v>
      </c>
      <c r="Y3141" s="196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85">
        <f t="shared" si="779"/>
        <v>67824.787610619474</v>
      </c>
      <c r="AD3141" s="141">
        <v>0.1777</v>
      </c>
      <c r="AE3141" s="186">
        <f t="shared" si="780"/>
        <v>1</v>
      </c>
      <c r="AF3141" s="186" t="str">
        <f>IF(AND(COUNTIFS($J$18:J3141,J3141)=1,AE3141=1),1,"")</f>
        <v/>
      </c>
      <c r="AG3141" s="186" t="str">
        <f>IF(C3141="","",IF(AND(COUNTIFS($J$18:J3141,J3141)=1,C3141&lt;&gt;""),1,""))</f>
        <v/>
      </c>
      <c r="AH3141" s="186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214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41</v>
      </c>
      <c r="B3142" s="179">
        <v>2022</v>
      </c>
      <c r="C3142" s="179">
        <v>11</v>
      </c>
      <c r="D3142" s="39" t="str">
        <f t="shared" si="774"/>
        <v>Q3</v>
      </c>
      <c r="E3142" s="13" t="s">
        <v>42</v>
      </c>
      <c r="F3142" s="179">
        <v>2023</v>
      </c>
      <c r="G3142" s="179">
        <v>5</v>
      </c>
      <c r="H3142" s="191"/>
      <c r="I3142" s="39" t="str">
        <f t="shared" si="775"/>
        <v>Q1</v>
      </c>
      <c r="J3142" s="191" t="s">
        <v>2956</v>
      </c>
      <c r="K3142" s="191" t="s">
        <v>2957</v>
      </c>
      <c r="L3142" s="17" t="s">
        <v>2754</v>
      </c>
      <c r="M3142" s="13" t="s">
        <v>2749</v>
      </c>
      <c r="N3142" s="13">
        <v>1</v>
      </c>
      <c r="O3142" s="13"/>
      <c r="P3142" s="39" t="str">
        <f t="shared" si="776"/>
        <v>MAIN UNIT</v>
      </c>
      <c r="Q3142" s="13" t="s">
        <v>936</v>
      </c>
      <c r="R3142" s="13" t="s">
        <v>1968</v>
      </c>
      <c r="S3142" s="13" t="s">
        <v>37</v>
      </c>
      <c r="T3142" s="13" t="s">
        <v>74</v>
      </c>
      <c r="U3142" s="13" t="s">
        <v>57</v>
      </c>
      <c r="V3142" s="13" t="s">
        <v>927</v>
      </c>
      <c r="W3142" s="13" t="s">
        <v>50</v>
      </c>
      <c r="X3142" s="192">
        <v>380000</v>
      </c>
      <c r="Y3142" s="196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85">
        <f t="shared" si="779"/>
        <v>67824.787610619474</v>
      </c>
      <c r="AD3142" s="141">
        <v>0.1777</v>
      </c>
      <c r="AE3142" s="186">
        <f t="shared" si="780"/>
        <v>1</v>
      </c>
      <c r="AF3142" s="186" t="str">
        <f>IF(AND(COUNTIFS($J$18:J3142,J3142)=1,AE3142=1),1,"")</f>
        <v/>
      </c>
      <c r="AG3142" s="186" t="str">
        <f>IF(C3142="","",IF(AND(COUNTIFS($J$18:J3142,J3142)=1,C3142&lt;&gt;""),1,""))</f>
        <v/>
      </c>
      <c r="AH3142" s="186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214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41</v>
      </c>
      <c r="B3143" s="179">
        <v>2022</v>
      </c>
      <c r="C3143" s="179">
        <v>11</v>
      </c>
      <c r="D3143" s="39" t="str">
        <f t="shared" si="774"/>
        <v>Q3</v>
      </c>
      <c r="E3143" s="13" t="s">
        <v>42</v>
      </c>
      <c r="F3143" s="179">
        <v>2023</v>
      </c>
      <c r="G3143" s="179">
        <v>5</v>
      </c>
      <c r="H3143" s="191"/>
      <c r="I3143" s="39" t="str">
        <f t="shared" si="775"/>
        <v>Q1</v>
      </c>
      <c r="J3143" s="191" t="s">
        <v>2956</v>
      </c>
      <c r="K3143" s="191" t="s">
        <v>2957</v>
      </c>
      <c r="L3143" s="17" t="s">
        <v>2754</v>
      </c>
      <c r="M3143" s="13" t="s">
        <v>2749</v>
      </c>
      <c r="N3143" s="13">
        <v>1</v>
      </c>
      <c r="O3143" s="13"/>
      <c r="P3143" s="39" t="str">
        <f t="shared" si="776"/>
        <v>MAIN UNIT</v>
      </c>
      <c r="Q3143" s="13" t="s">
        <v>936</v>
      </c>
      <c r="R3143" s="13" t="s">
        <v>1968</v>
      </c>
      <c r="S3143" s="13" t="s">
        <v>37</v>
      </c>
      <c r="T3143" s="13" t="s">
        <v>74</v>
      </c>
      <c r="U3143" s="13" t="s">
        <v>57</v>
      </c>
      <c r="V3143" s="13" t="s">
        <v>927</v>
      </c>
      <c r="W3143" s="13" t="s">
        <v>50</v>
      </c>
      <c r="X3143" s="192">
        <v>380000</v>
      </c>
      <c r="Y3143" s="196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85">
        <f t="shared" si="779"/>
        <v>67824.787610619474</v>
      </c>
      <c r="AD3143" s="141">
        <v>0.1777</v>
      </c>
      <c r="AE3143" s="186">
        <f t="shared" si="780"/>
        <v>1</v>
      </c>
      <c r="AF3143" s="186" t="str">
        <f>IF(AND(COUNTIFS($J$18:J3143,J3143)=1,AE3143=1),1,"")</f>
        <v/>
      </c>
      <c r="AG3143" s="186" t="str">
        <f>IF(C3143="","",IF(AND(COUNTIFS($J$18:J3143,J3143)=1,C3143&lt;&gt;""),1,""))</f>
        <v/>
      </c>
      <c r="AH3143" s="186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214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41</v>
      </c>
      <c r="B3144" s="179">
        <v>2022</v>
      </c>
      <c r="C3144" s="179">
        <v>5</v>
      </c>
      <c r="D3144" s="39" t="str">
        <f t="shared" si="774"/>
        <v>Q1</v>
      </c>
      <c r="E3144" s="13" t="s">
        <v>42</v>
      </c>
      <c r="F3144" s="179">
        <v>2023</v>
      </c>
      <c r="G3144" s="179">
        <v>8</v>
      </c>
      <c r="H3144" s="191"/>
      <c r="I3144" s="39" t="str">
        <f t="shared" si="775"/>
        <v>Q2</v>
      </c>
      <c r="J3144" s="191" t="s">
        <v>2958</v>
      </c>
      <c r="K3144" s="191" t="s">
        <v>2249</v>
      </c>
      <c r="L3144" s="17" t="s">
        <v>2540</v>
      </c>
      <c r="M3144" s="13" t="s">
        <v>46</v>
      </c>
      <c r="N3144" s="13">
        <v>1</v>
      </c>
      <c r="O3144" s="13"/>
      <c r="P3144" s="39" t="str">
        <f t="shared" si="776"/>
        <v>MAIN UNIT</v>
      </c>
      <c r="Q3144" s="13" t="s">
        <v>47</v>
      </c>
      <c r="R3144" s="13" t="s">
        <v>1968</v>
      </c>
      <c r="S3144" s="13" t="s">
        <v>39</v>
      </c>
      <c r="T3144" s="13" t="s">
        <v>64</v>
      </c>
      <c r="U3144" s="13" t="s">
        <v>2251</v>
      </c>
      <c r="V3144" s="13" t="s">
        <v>2420</v>
      </c>
      <c r="W3144" s="13" t="s">
        <v>50</v>
      </c>
      <c r="X3144" s="192">
        <v>700000</v>
      </c>
      <c r="Y3144" s="196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85">
        <f t="shared" si="779"/>
        <v>126700.99115044248</v>
      </c>
      <c r="AD3144" s="141">
        <v>0.18729999999999999</v>
      </c>
      <c r="AE3144" s="186">
        <f t="shared" si="780"/>
        <v>0</v>
      </c>
      <c r="AF3144" s="186" t="str">
        <f>IF(AND(COUNTIFS($J$18:J3144,J3144)=1,AE3144=1),1,"")</f>
        <v/>
      </c>
      <c r="AG3144" s="186">
        <f>IF(C3144="","",IF(AND(COUNTIFS($J$18:J3144,J3144)=1,C3144&lt;&gt;""),1,""))</f>
        <v>1</v>
      </c>
      <c r="AH3144" s="186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214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41</v>
      </c>
      <c r="B3145" s="179">
        <v>2022</v>
      </c>
      <c r="C3145" s="179">
        <v>5</v>
      </c>
      <c r="D3145" s="39" t="str">
        <f t="shared" si="774"/>
        <v>Q1</v>
      </c>
      <c r="E3145" s="13" t="s">
        <v>42</v>
      </c>
      <c r="F3145" s="179">
        <v>2023</v>
      </c>
      <c r="G3145" s="179">
        <v>8</v>
      </c>
      <c r="H3145" s="191"/>
      <c r="I3145" s="39" t="str">
        <f t="shared" si="775"/>
        <v>Q2</v>
      </c>
      <c r="J3145" s="191" t="s">
        <v>2958</v>
      </c>
      <c r="K3145" s="191" t="s">
        <v>2249</v>
      </c>
      <c r="L3145" s="17" t="s">
        <v>2540</v>
      </c>
      <c r="M3145" s="13" t="s">
        <v>46</v>
      </c>
      <c r="N3145" s="13">
        <v>1</v>
      </c>
      <c r="O3145" s="13"/>
      <c r="P3145" s="39" t="str">
        <f t="shared" si="776"/>
        <v>MAIN UNIT</v>
      </c>
      <c r="Q3145" s="13" t="s">
        <v>47</v>
      </c>
      <c r="R3145" s="13" t="s">
        <v>1968</v>
      </c>
      <c r="S3145" s="13" t="s">
        <v>39</v>
      </c>
      <c r="T3145" s="13" t="s">
        <v>64</v>
      </c>
      <c r="U3145" s="13" t="s">
        <v>2251</v>
      </c>
      <c r="V3145" s="13" t="s">
        <v>2420</v>
      </c>
      <c r="W3145" s="13" t="s">
        <v>50</v>
      </c>
      <c r="X3145" s="192">
        <v>700000</v>
      </c>
      <c r="Y3145" s="196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85">
        <f t="shared" si="779"/>
        <v>126700.99115044248</v>
      </c>
      <c r="AD3145" s="141">
        <v>0.18729999999999999</v>
      </c>
      <c r="AE3145" s="186">
        <f t="shared" si="780"/>
        <v>0</v>
      </c>
      <c r="AF3145" s="186" t="str">
        <f>IF(AND(COUNTIFS($J$18:J3145,J3145)=1,AE3145=1),1,"")</f>
        <v/>
      </c>
      <c r="AG3145" s="186" t="str">
        <f>IF(C3145="","",IF(AND(COUNTIFS($J$18:J3145,J3145)=1,C3145&lt;&gt;""),1,""))</f>
        <v/>
      </c>
      <c r="AH3145" s="186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214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41</v>
      </c>
      <c r="B3146" s="179">
        <v>2022</v>
      </c>
      <c r="C3146" s="179">
        <v>5</v>
      </c>
      <c r="D3146" s="39" t="str">
        <f t="shared" si="774"/>
        <v>Q1</v>
      </c>
      <c r="E3146" s="13" t="s">
        <v>42</v>
      </c>
      <c r="F3146" s="179">
        <v>2023</v>
      </c>
      <c r="G3146" s="179">
        <v>8</v>
      </c>
      <c r="H3146" s="191"/>
      <c r="I3146" s="39" t="str">
        <f t="shared" si="775"/>
        <v>Q2</v>
      </c>
      <c r="J3146" s="191" t="s">
        <v>2958</v>
      </c>
      <c r="K3146" s="191" t="s">
        <v>2249</v>
      </c>
      <c r="L3146" s="17" t="s">
        <v>2540</v>
      </c>
      <c r="M3146" s="13" t="s">
        <v>46</v>
      </c>
      <c r="N3146" s="13">
        <v>1</v>
      </c>
      <c r="O3146" s="13"/>
      <c r="P3146" s="39" t="str">
        <f t="shared" si="776"/>
        <v>MAIN UNIT</v>
      </c>
      <c r="Q3146" s="13" t="s">
        <v>47</v>
      </c>
      <c r="R3146" s="13" t="s">
        <v>1968</v>
      </c>
      <c r="S3146" s="13" t="s">
        <v>39</v>
      </c>
      <c r="T3146" s="13" t="s">
        <v>64</v>
      </c>
      <c r="U3146" s="13" t="s">
        <v>2251</v>
      </c>
      <c r="V3146" s="13" t="s">
        <v>2420</v>
      </c>
      <c r="W3146" s="13" t="s">
        <v>50</v>
      </c>
      <c r="X3146" s="192">
        <v>700000</v>
      </c>
      <c r="Y3146" s="196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85">
        <f t="shared" si="779"/>
        <v>126700.99115044248</v>
      </c>
      <c r="AD3146" s="141">
        <v>0.18729999999999999</v>
      </c>
      <c r="AE3146" s="186">
        <f t="shared" si="780"/>
        <v>0</v>
      </c>
      <c r="AF3146" s="186" t="str">
        <f>IF(AND(COUNTIFS($J$18:J3146,J3146)=1,AE3146=1),1,"")</f>
        <v/>
      </c>
      <c r="AG3146" s="186" t="str">
        <f>IF(C3146="","",IF(AND(COUNTIFS($J$18:J3146,J3146)=1,C3146&lt;&gt;""),1,""))</f>
        <v/>
      </c>
      <c r="AH3146" s="186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214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41</v>
      </c>
      <c r="B3147" s="179">
        <v>2022</v>
      </c>
      <c r="C3147" s="179">
        <v>5</v>
      </c>
      <c r="D3147" s="39" t="str">
        <f t="shared" si="774"/>
        <v>Q1</v>
      </c>
      <c r="E3147" s="13" t="s">
        <v>42</v>
      </c>
      <c r="F3147" s="179">
        <v>2023</v>
      </c>
      <c r="G3147" s="179">
        <v>8</v>
      </c>
      <c r="H3147" s="191"/>
      <c r="I3147" s="39" t="str">
        <f t="shared" si="775"/>
        <v>Q2</v>
      </c>
      <c r="J3147" s="191" t="s">
        <v>2958</v>
      </c>
      <c r="K3147" s="191" t="s">
        <v>2249</v>
      </c>
      <c r="L3147" s="17" t="s">
        <v>2540</v>
      </c>
      <c r="M3147" s="13" t="s">
        <v>46</v>
      </c>
      <c r="N3147" s="13">
        <v>1</v>
      </c>
      <c r="O3147" s="13"/>
      <c r="P3147" s="39" t="str">
        <f t="shared" si="776"/>
        <v>MAIN UNIT</v>
      </c>
      <c r="Q3147" s="13" t="s">
        <v>47</v>
      </c>
      <c r="R3147" s="13" t="s">
        <v>1968</v>
      </c>
      <c r="S3147" s="13" t="s">
        <v>39</v>
      </c>
      <c r="T3147" s="13" t="s">
        <v>64</v>
      </c>
      <c r="U3147" s="13" t="s">
        <v>2251</v>
      </c>
      <c r="V3147" s="13" t="s">
        <v>2420</v>
      </c>
      <c r="W3147" s="13" t="s">
        <v>50</v>
      </c>
      <c r="X3147" s="192">
        <v>700000</v>
      </c>
      <c r="Y3147" s="196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85">
        <f t="shared" si="779"/>
        <v>126700.99115044248</v>
      </c>
      <c r="AD3147" s="141">
        <v>0.18729999999999999</v>
      </c>
      <c r="AE3147" s="186">
        <f t="shared" si="780"/>
        <v>0</v>
      </c>
      <c r="AF3147" s="186" t="str">
        <f>IF(AND(COUNTIFS($J$18:J3147,J3147)=1,AE3147=1),1,"")</f>
        <v/>
      </c>
      <c r="AG3147" s="186" t="str">
        <f>IF(C3147="","",IF(AND(COUNTIFS($J$18:J3147,J3147)=1,C3147&lt;&gt;""),1,""))</f>
        <v/>
      </c>
      <c r="AH3147" s="186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214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41</v>
      </c>
      <c r="B3148" s="179">
        <v>2022</v>
      </c>
      <c r="C3148" s="179">
        <v>10</v>
      </c>
      <c r="D3148" s="39" t="str">
        <f t="shared" si="774"/>
        <v>Q3</v>
      </c>
      <c r="E3148" s="13" t="s">
        <v>42</v>
      </c>
      <c r="F3148" s="179">
        <v>2023</v>
      </c>
      <c r="G3148" s="179">
        <v>9</v>
      </c>
      <c r="H3148" s="191"/>
      <c r="I3148" s="39" t="str">
        <f t="shared" si="775"/>
        <v>Q2</v>
      </c>
      <c r="J3148" s="191" t="s">
        <v>2959</v>
      </c>
      <c r="K3148" s="191" t="s">
        <v>2253</v>
      </c>
      <c r="L3148" s="17" t="s">
        <v>2540</v>
      </c>
      <c r="M3148" s="13" t="s">
        <v>46</v>
      </c>
      <c r="N3148" s="13">
        <v>1</v>
      </c>
      <c r="O3148" s="13"/>
      <c r="P3148" s="39" t="str">
        <f t="shared" si="776"/>
        <v>MAIN UNIT</v>
      </c>
      <c r="Q3148" s="13" t="s">
        <v>47</v>
      </c>
      <c r="R3148" s="13" t="s">
        <v>1968</v>
      </c>
      <c r="S3148" s="13" t="s">
        <v>39</v>
      </c>
      <c r="T3148" s="13" t="s">
        <v>129</v>
      </c>
      <c r="U3148" s="13" t="s">
        <v>991</v>
      </c>
      <c r="V3148" s="13" t="s">
        <v>131</v>
      </c>
      <c r="W3148" s="13" t="s">
        <v>50</v>
      </c>
      <c r="X3148" s="192">
        <v>450000</v>
      </c>
      <c r="Y3148" s="196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85">
        <f t="shared" si="779"/>
        <v>45376.96460176992</v>
      </c>
      <c r="AD3148" s="141">
        <v>0.10580000000000001</v>
      </c>
      <c r="AE3148" s="186">
        <f t="shared" si="780"/>
        <v>0</v>
      </c>
      <c r="AF3148" s="186" t="str">
        <f>IF(AND(COUNTIFS($J$18:J3148,J3148)=1,AE3148=1),1,"")</f>
        <v/>
      </c>
      <c r="AG3148" s="186">
        <f>IF(C3148="","",IF(AND(COUNTIFS($J$18:J3148,J3148)=1,C3148&lt;&gt;""),1,""))</f>
        <v>1</v>
      </c>
      <c r="AH3148" s="186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214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41</v>
      </c>
      <c r="B3149" s="179">
        <v>2023</v>
      </c>
      <c r="C3149" s="179">
        <v>1</v>
      </c>
      <c r="D3149" s="39" t="str">
        <f t="shared" si="774"/>
        <v>Q4</v>
      </c>
      <c r="E3149" s="13" t="s">
        <v>41</v>
      </c>
      <c r="F3149" s="179">
        <v>2023</v>
      </c>
      <c r="G3149" s="179">
        <v>2</v>
      </c>
      <c r="H3149" s="191"/>
      <c r="I3149" s="39" t="str">
        <f t="shared" si="775"/>
        <v>Q4</v>
      </c>
      <c r="J3149" s="191" t="s">
        <v>2960</v>
      </c>
      <c r="K3149" s="191" t="s">
        <v>2961</v>
      </c>
      <c r="L3149" s="17" t="s">
        <v>2821</v>
      </c>
      <c r="M3149" s="13" t="s">
        <v>1967</v>
      </c>
      <c r="N3149" s="13">
        <v>1</v>
      </c>
      <c r="O3149" s="13"/>
      <c r="P3149" s="39" t="str">
        <f t="shared" si="776"/>
        <v>MAIN UNIT</v>
      </c>
      <c r="Q3149" s="13" t="s">
        <v>936</v>
      </c>
      <c r="R3149" s="13" t="s">
        <v>1968</v>
      </c>
      <c r="S3149" s="13" t="s">
        <v>37</v>
      </c>
      <c r="T3149" s="13" t="s">
        <v>87</v>
      </c>
      <c r="U3149" s="13" t="s">
        <v>57</v>
      </c>
      <c r="V3149" s="13" t="s">
        <v>88</v>
      </c>
      <c r="W3149" s="13" t="s">
        <v>50</v>
      </c>
      <c r="X3149" s="192">
        <v>62000</v>
      </c>
      <c r="Y3149" s="196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85">
        <f t="shared" si="779"/>
        <v>16808.913274336282</v>
      </c>
      <c r="AD3149" s="141">
        <v>0.2641</v>
      </c>
      <c r="AE3149" s="186">
        <f t="shared" si="780"/>
        <v>1</v>
      </c>
      <c r="AF3149" s="186">
        <f>IF(AND(COUNTIFS($J$18:J3149,J3149)=1,AE3149=1),1,"")</f>
        <v>1</v>
      </c>
      <c r="AG3149" s="186">
        <f>IF(C3149="","",IF(AND(COUNTIFS($J$18:J3149,J3149)=1,C3149&lt;&gt;""),1,""))</f>
        <v>1</v>
      </c>
      <c r="AH3149" s="186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214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41</v>
      </c>
      <c r="B3150" s="179">
        <v>2023</v>
      </c>
      <c r="C3150" s="179">
        <v>2</v>
      </c>
      <c r="D3150" s="39" t="str">
        <f t="shared" si="774"/>
        <v>Q4</v>
      </c>
      <c r="E3150" s="13" t="s">
        <v>41</v>
      </c>
      <c r="F3150" s="179">
        <v>2023</v>
      </c>
      <c r="G3150" s="179">
        <v>3</v>
      </c>
      <c r="H3150" s="191"/>
      <c r="I3150" s="39" t="str">
        <f t="shared" si="775"/>
        <v>Q4</v>
      </c>
      <c r="J3150" s="191" t="s">
        <v>2962</v>
      </c>
      <c r="K3150" s="191" t="s">
        <v>2840</v>
      </c>
      <c r="L3150" s="17" t="s">
        <v>2695</v>
      </c>
      <c r="M3150" s="13" t="s">
        <v>2522</v>
      </c>
      <c r="N3150" s="13">
        <v>1</v>
      </c>
      <c r="O3150" s="13"/>
      <c r="P3150" s="39" t="str">
        <f t="shared" si="776"/>
        <v>MAIN UNIT</v>
      </c>
      <c r="Q3150" s="13" t="s">
        <v>47</v>
      </c>
      <c r="R3150" s="13" t="s">
        <v>1968</v>
      </c>
      <c r="S3150" s="13" t="s">
        <v>39</v>
      </c>
      <c r="T3150" s="13" t="s">
        <v>129</v>
      </c>
      <c r="U3150" s="13" t="s">
        <v>991</v>
      </c>
      <c r="V3150" s="13" t="s">
        <v>131</v>
      </c>
      <c r="W3150" s="13" t="s">
        <v>50</v>
      </c>
      <c r="X3150" s="192">
        <v>285000</v>
      </c>
      <c r="Y3150" s="196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85">
        <f t="shared" si="779"/>
        <v>35881.5</v>
      </c>
      <c r="AD3150" s="141">
        <v>0.12590000000000001</v>
      </c>
      <c r="AE3150" s="186">
        <f t="shared" si="780"/>
        <v>0</v>
      </c>
      <c r="AF3150" s="186" t="str">
        <f>IF(AND(COUNTIFS($J$18:J3150,J3150)=1,AE3150=1),1,"")</f>
        <v/>
      </c>
      <c r="AG3150" s="186">
        <f>IF(C3150="","",IF(AND(COUNTIFS($J$18:J3150,J3150)=1,C3150&lt;&gt;""),1,""))</f>
        <v>1</v>
      </c>
      <c r="AH3150" s="186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214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41</v>
      </c>
      <c r="B3151" s="179">
        <v>2023</v>
      </c>
      <c r="C3151" s="179">
        <v>2</v>
      </c>
      <c r="D3151" s="39" t="str">
        <f t="shared" si="774"/>
        <v>Q4</v>
      </c>
      <c r="E3151" s="13" t="s">
        <v>41</v>
      </c>
      <c r="F3151" s="179">
        <v>2023</v>
      </c>
      <c r="G3151" s="179">
        <v>3</v>
      </c>
      <c r="H3151" s="191"/>
      <c r="I3151" s="39" t="str">
        <f t="shared" si="775"/>
        <v>Q4</v>
      </c>
      <c r="J3151" s="191" t="s">
        <v>2963</v>
      </c>
      <c r="K3151" s="191" t="s">
        <v>2964</v>
      </c>
      <c r="L3151" s="17" t="s">
        <v>2540</v>
      </c>
      <c r="M3151" s="13" t="s">
        <v>46</v>
      </c>
      <c r="N3151" s="13">
        <v>1</v>
      </c>
      <c r="O3151" s="13"/>
      <c r="P3151" s="39" t="str">
        <f t="shared" si="776"/>
        <v>MAIN UNIT</v>
      </c>
      <c r="Q3151" s="13" t="s">
        <v>47</v>
      </c>
      <c r="R3151" s="13" t="s">
        <v>1968</v>
      </c>
      <c r="S3151" s="13" t="s">
        <v>37</v>
      </c>
      <c r="T3151" s="13" t="s">
        <v>87</v>
      </c>
      <c r="U3151" s="13" t="s">
        <v>57</v>
      </c>
      <c r="V3151" s="13" t="s">
        <v>80</v>
      </c>
      <c r="W3151" s="13" t="s">
        <v>50</v>
      </c>
      <c r="X3151" s="192">
        <v>500000</v>
      </c>
      <c r="Y3151" s="196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85">
        <f t="shared" si="779"/>
        <v>84550</v>
      </c>
      <c r="AD3151" s="141">
        <v>0.1691</v>
      </c>
      <c r="AE3151" s="186">
        <f t="shared" si="780"/>
        <v>0</v>
      </c>
      <c r="AF3151" s="186" t="str">
        <f>IF(AND(COUNTIFS($J$18:J3151,J3151)=1,AE3151=1),1,"")</f>
        <v/>
      </c>
      <c r="AG3151" s="186">
        <f>IF(C3151="","",IF(AND(COUNTIFS($J$18:J3151,J3151)=1,C3151&lt;&gt;""),1,""))</f>
        <v>1</v>
      </c>
      <c r="AH3151" s="186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214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41</v>
      </c>
      <c r="B3152" s="179">
        <v>2023</v>
      </c>
      <c r="C3152" s="179">
        <v>1</v>
      </c>
      <c r="D3152" s="39" t="str">
        <f t="shared" si="774"/>
        <v>Q4</v>
      </c>
      <c r="E3152" s="13" t="s">
        <v>42</v>
      </c>
      <c r="F3152" s="179">
        <v>2023</v>
      </c>
      <c r="G3152" s="179">
        <v>4</v>
      </c>
      <c r="H3152" s="191"/>
      <c r="I3152" s="39" t="str">
        <f t="shared" si="775"/>
        <v>Q1</v>
      </c>
      <c r="J3152" s="191" t="s">
        <v>2965</v>
      </c>
      <c r="K3152" s="191" t="s">
        <v>2770</v>
      </c>
      <c r="L3152" s="17" t="s">
        <v>2524</v>
      </c>
      <c r="M3152" s="13" t="s">
        <v>2522</v>
      </c>
      <c r="N3152" s="13">
        <v>1</v>
      </c>
      <c r="O3152" s="13"/>
      <c r="P3152" s="39" t="str">
        <f t="shared" si="776"/>
        <v>MAIN UNIT</v>
      </c>
      <c r="Q3152" s="13" t="s">
        <v>47</v>
      </c>
      <c r="R3152" s="13" t="s">
        <v>1968</v>
      </c>
      <c r="S3152" s="13" t="s">
        <v>36</v>
      </c>
      <c r="T3152" s="13" t="s">
        <v>64</v>
      </c>
      <c r="U3152" s="13" t="s">
        <v>65</v>
      </c>
      <c r="V3152" s="13" t="s">
        <v>2420</v>
      </c>
      <c r="W3152" s="13" t="s">
        <v>827</v>
      </c>
      <c r="X3152" s="192">
        <v>50000</v>
      </c>
      <c r="Y3152" s="196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85">
        <f t="shared" si="779"/>
        <v>63335.999999999993</v>
      </c>
      <c r="AD3152" s="141">
        <v>0.16239999999999999</v>
      </c>
      <c r="AE3152" s="186">
        <f t="shared" si="780"/>
        <v>0</v>
      </c>
      <c r="AF3152" s="186" t="str">
        <f>IF(AND(COUNTIFS($J$18:J3152,J3152)=1,AE3152=1),1,"")</f>
        <v/>
      </c>
      <c r="AG3152" s="186">
        <f>IF(C3152="","",IF(AND(COUNTIFS($J$18:J3152,J3152)=1,C3152&lt;&gt;""),1,""))</f>
        <v>1</v>
      </c>
      <c r="AH3152" s="186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214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41</v>
      </c>
      <c r="B3153" s="179">
        <v>2023</v>
      </c>
      <c r="C3153" s="179">
        <v>3</v>
      </c>
      <c r="D3153" s="39" t="str">
        <f t="shared" si="774"/>
        <v>Q4</v>
      </c>
      <c r="E3153" s="13" t="s">
        <v>42</v>
      </c>
      <c r="F3153" s="179">
        <v>2023</v>
      </c>
      <c r="G3153" s="179">
        <v>4</v>
      </c>
      <c r="H3153" s="191"/>
      <c r="I3153" s="39" t="str">
        <f t="shared" si="775"/>
        <v>Q1</v>
      </c>
      <c r="J3153" s="191" t="s">
        <v>2966</v>
      </c>
      <c r="K3153" s="191" t="s">
        <v>2363</v>
      </c>
      <c r="L3153" s="17" t="s">
        <v>2967</v>
      </c>
      <c r="M3153" s="13" t="s">
        <v>352</v>
      </c>
      <c r="N3153" s="13">
        <v>1</v>
      </c>
      <c r="O3153" s="13"/>
      <c r="P3153" s="39" t="str">
        <f t="shared" si="776"/>
        <v>MAIN UNIT</v>
      </c>
      <c r="Q3153" s="13" t="s">
        <v>55</v>
      </c>
      <c r="R3153" s="13" t="s">
        <v>1968</v>
      </c>
      <c r="S3153" s="13" t="s">
        <v>36</v>
      </c>
      <c r="T3153" s="13" t="s">
        <v>64</v>
      </c>
      <c r="U3153" s="13" t="s">
        <v>65</v>
      </c>
      <c r="V3153" s="13" t="s">
        <v>622</v>
      </c>
      <c r="W3153" s="13" t="s">
        <v>50</v>
      </c>
      <c r="X3153" s="192">
        <v>129000</v>
      </c>
      <c r="Y3153" s="196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85">
        <f t="shared" si="779"/>
        <v>4919.3522123893808</v>
      </c>
      <c r="AD3153" s="141">
        <v>3.78E-2</v>
      </c>
      <c r="AE3153" s="186">
        <f t="shared" si="780"/>
        <v>1</v>
      </c>
      <c r="AF3153" s="186">
        <f>IF(AND(COUNTIFS($J$18:J3153,J3153)=1,AE3153=1),1,"")</f>
        <v>1</v>
      </c>
      <c r="AG3153" s="186">
        <f>IF(C3153="","",IF(AND(COUNTIFS($J$18:J3153,J3153)=1,C3153&lt;&gt;""),1,""))</f>
        <v>1</v>
      </c>
      <c r="AH3153" s="186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214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41</v>
      </c>
      <c r="B3154" s="179">
        <v>2023</v>
      </c>
      <c r="C3154" s="179">
        <v>3</v>
      </c>
      <c r="D3154" s="39" t="str">
        <f t="shared" si="774"/>
        <v>Q4</v>
      </c>
      <c r="E3154" s="13" t="s">
        <v>42</v>
      </c>
      <c r="F3154" s="179">
        <v>2023</v>
      </c>
      <c r="G3154" s="179">
        <v>4</v>
      </c>
      <c r="H3154" s="191"/>
      <c r="I3154" s="39" t="str">
        <f t="shared" si="775"/>
        <v>Q1</v>
      </c>
      <c r="J3154" s="191" t="s">
        <v>2966</v>
      </c>
      <c r="K3154" s="191" t="s">
        <v>2363</v>
      </c>
      <c r="L3154" s="17" t="s">
        <v>2968</v>
      </c>
      <c r="M3154" s="13" t="s">
        <v>352</v>
      </c>
      <c r="N3154" s="13">
        <v>1</v>
      </c>
      <c r="O3154" s="13"/>
      <c r="P3154" s="39" t="str">
        <f t="shared" si="776"/>
        <v>MAIN UNIT</v>
      </c>
      <c r="Q3154" s="13" t="s">
        <v>55</v>
      </c>
      <c r="R3154" s="13" t="s">
        <v>1968</v>
      </c>
      <c r="S3154" s="13" t="s">
        <v>36</v>
      </c>
      <c r="T3154" s="13" t="s">
        <v>64</v>
      </c>
      <c r="U3154" s="13" t="s">
        <v>65</v>
      </c>
      <c r="V3154" s="13" t="s">
        <v>622</v>
      </c>
      <c r="W3154" s="13" t="s">
        <v>50</v>
      </c>
      <c r="X3154" s="192">
        <v>171000</v>
      </c>
      <c r="Y3154" s="196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85">
        <f t="shared" si="779"/>
        <v>6521.0017699115042</v>
      </c>
      <c r="AD3154" s="141">
        <v>3.78E-2</v>
      </c>
      <c r="AE3154" s="186">
        <f t="shared" si="780"/>
        <v>1</v>
      </c>
      <c r="AF3154" s="186" t="str">
        <f>IF(AND(COUNTIFS($J$18:J3154,J3154)=1,AE3154=1),1,"")</f>
        <v/>
      </c>
      <c r="AG3154" s="186" t="str">
        <f>IF(C3154="","",IF(AND(COUNTIFS($J$18:J3154,J3154)=1,C3154&lt;&gt;""),1,""))</f>
        <v/>
      </c>
      <c r="AH3154" s="186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214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41</v>
      </c>
      <c r="B3155" s="179">
        <v>2023</v>
      </c>
      <c r="C3155" s="179">
        <v>3</v>
      </c>
      <c r="D3155" s="39" t="str">
        <f t="shared" si="774"/>
        <v>Q4</v>
      </c>
      <c r="E3155" s="13" t="s">
        <v>42</v>
      </c>
      <c r="F3155" s="179">
        <v>2023</v>
      </c>
      <c r="G3155" s="179">
        <v>4</v>
      </c>
      <c r="H3155" s="191"/>
      <c r="I3155" s="39" t="str">
        <f t="shared" si="775"/>
        <v>Q1</v>
      </c>
      <c r="J3155" s="191" t="s">
        <v>2966</v>
      </c>
      <c r="K3155" s="191" t="s">
        <v>2363</v>
      </c>
      <c r="L3155" s="17" t="s">
        <v>2969</v>
      </c>
      <c r="M3155" s="13" t="s">
        <v>352</v>
      </c>
      <c r="N3155" s="13">
        <v>1</v>
      </c>
      <c r="O3155" s="13"/>
      <c r="P3155" s="39" t="str">
        <f t="shared" si="776"/>
        <v>MAIN UNIT</v>
      </c>
      <c r="Q3155" s="13" t="s">
        <v>55</v>
      </c>
      <c r="R3155" s="13" t="s">
        <v>1968</v>
      </c>
      <c r="S3155" s="13" t="s">
        <v>36</v>
      </c>
      <c r="T3155" s="13" t="s">
        <v>64</v>
      </c>
      <c r="U3155" s="13" t="s">
        <v>65</v>
      </c>
      <c r="V3155" s="13" t="s">
        <v>622</v>
      </c>
      <c r="W3155" s="13" t="s">
        <v>50</v>
      </c>
      <c r="X3155" s="192">
        <v>171000</v>
      </c>
      <c r="Y3155" s="196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85">
        <f t="shared" si="779"/>
        <v>6521.0017699115042</v>
      </c>
      <c r="AD3155" s="141">
        <v>3.78E-2</v>
      </c>
      <c r="AE3155" s="186">
        <f t="shared" si="780"/>
        <v>1</v>
      </c>
      <c r="AF3155" s="186" t="str">
        <f>IF(AND(COUNTIFS($J$18:J3155,J3155)=1,AE3155=1),1,"")</f>
        <v/>
      </c>
      <c r="AG3155" s="186" t="str">
        <f>IF(C3155="","",IF(AND(COUNTIFS($J$18:J3155,J3155)=1,C3155&lt;&gt;""),1,""))</f>
        <v/>
      </c>
      <c r="AH3155" s="186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214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41</v>
      </c>
      <c r="B3156" s="179">
        <v>2023</v>
      </c>
      <c r="C3156" s="179">
        <v>3</v>
      </c>
      <c r="D3156" s="39" t="str">
        <f t="shared" si="774"/>
        <v>Q4</v>
      </c>
      <c r="E3156" s="13" t="s">
        <v>42</v>
      </c>
      <c r="F3156" s="179">
        <v>2023</v>
      </c>
      <c r="G3156" s="179">
        <v>4</v>
      </c>
      <c r="H3156" s="191"/>
      <c r="I3156" s="39" t="str">
        <f t="shared" si="775"/>
        <v>Q1</v>
      </c>
      <c r="J3156" s="191" t="s">
        <v>2966</v>
      </c>
      <c r="K3156" s="191" t="s">
        <v>2363</v>
      </c>
      <c r="L3156" s="17" t="s">
        <v>2970</v>
      </c>
      <c r="M3156" s="13" t="s">
        <v>352</v>
      </c>
      <c r="N3156" s="13">
        <v>1</v>
      </c>
      <c r="O3156" s="13"/>
      <c r="P3156" s="39" t="str">
        <f t="shared" si="776"/>
        <v>MAIN UNIT</v>
      </c>
      <c r="Q3156" s="13" t="s">
        <v>55</v>
      </c>
      <c r="R3156" s="13" t="s">
        <v>1968</v>
      </c>
      <c r="S3156" s="13" t="s">
        <v>36</v>
      </c>
      <c r="T3156" s="13" t="s">
        <v>64</v>
      </c>
      <c r="U3156" s="13" t="s">
        <v>65</v>
      </c>
      <c r="V3156" s="13" t="s">
        <v>622</v>
      </c>
      <c r="W3156" s="13" t="s">
        <v>50</v>
      </c>
      <c r="X3156" s="192">
        <v>195000</v>
      </c>
      <c r="Y3156" s="196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85">
        <f t="shared" si="779"/>
        <v>7436.2300884955757</v>
      </c>
      <c r="AD3156" s="141">
        <v>3.78E-2</v>
      </c>
      <c r="AE3156" s="186">
        <f t="shared" si="780"/>
        <v>1</v>
      </c>
      <c r="AF3156" s="186" t="str">
        <f>IF(AND(COUNTIFS($J$18:J3156,J3156)=1,AE3156=1),1,"")</f>
        <v/>
      </c>
      <c r="AG3156" s="186" t="str">
        <f>IF(C3156="","",IF(AND(COUNTIFS($J$18:J3156,J3156)=1,C3156&lt;&gt;""),1,""))</f>
        <v/>
      </c>
      <c r="AH3156" s="186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214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41</v>
      </c>
      <c r="B3157" s="179">
        <v>2023</v>
      </c>
      <c r="C3157" s="179">
        <v>3</v>
      </c>
      <c r="D3157" s="39" t="str">
        <f t="shared" si="774"/>
        <v>Q4</v>
      </c>
      <c r="E3157" s="13" t="s">
        <v>42</v>
      </c>
      <c r="F3157" s="179">
        <v>2023</v>
      </c>
      <c r="G3157" s="179">
        <v>4</v>
      </c>
      <c r="H3157" s="191"/>
      <c r="I3157" s="39" t="str">
        <f t="shared" si="775"/>
        <v>Q1</v>
      </c>
      <c r="J3157" s="191" t="s">
        <v>2966</v>
      </c>
      <c r="K3157" s="191" t="s">
        <v>2363</v>
      </c>
      <c r="L3157" s="17" t="s">
        <v>2971</v>
      </c>
      <c r="M3157" s="13" t="s">
        <v>352</v>
      </c>
      <c r="N3157" s="13">
        <v>1</v>
      </c>
      <c r="O3157" s="13"/>
      <c r="P3157" s="39" t="str">
        <f t="shared" si="776"/>
        <v>MAIN UNIT</v>
      </c>
      <c r="Q3157" s="13" t="s">
        <v>55</v>
      </c>
      <c r="R3157" s="13" t="s">
        <v>1968</v>
      </c>
      <c r="S3157" s="13" t="s">
        <v>36</v>
      </c>
      <c r="T3157" s="13" t="s">
        <v>64</v>
      </c>
      <c r="U3157" s="13" t="s">
        <v>65</v>
      </c>
      <c r="V3157" s="13" t="s">
        <v>622</v>
      </c>
      <c r="W3157" s="13" t="s">
        <v>50</v>
      </c>
      <c r="X3157" s="192">
        <v>127000</v>
      </c>
      <c r="Y3157" s="196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85">
        <f t="shared" si="779"/>
        <v>4843.0831858407082</v>
      </c>
      <c r="AD3157" s="141">
        <v>3.78E-2</v>
      </c>
      <c r="AE3157" s="186">
        <f t="shared" si="780"/>
        <v>1</v>
      </c>
      <c r="AF3157" s="186" t="str">
        <f>IF(AND(COUNTIFS($J$18:J3157,J3157)=1,AE3157=1),1,"")</f>
        <v/>
      </c>
      <c r="AG3157" s="186" t="str">
        <f>IF(C3157="","",IF(AND(COUNTIFS($J$18:J3157,J3157)=1,C3157&lt;&gt;""),1,""))</f>
        <v/>
      </c>
      <c r="AH3157" s="186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214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6.4">
      <c r="A3158" s="13" t="s">
        <v>41</v>
      </c>
      <c r="B3158" s="179">
        <v>2023</v>
      </c>
      <c r="C3158" s="179">
        <v>3</v>
      </c>
      <c r="D3158" s="39" t="str">
        <f t="shared" si="774"/>
        <v>Q4</v>
      </c>
      <c r="E3158" s="13" t="s">
        <v>42</v>
      </c>
      <c r="F3158" s="179">
        <v>2023</v>
      </c>
      <c r="G3158" s="179">
        <v>4</v>
      </c>
      <c r="H3158" s="191"/>
      <c r="I3158" s="39" t="str">
        <f t="shared" si="775"/>
        <v>Q1</v>
      </c>
      <c r="J3158" s="191" t="s">
        <v>2972</v>
      </c>
      <c r="K3158" s="191" t="s">
        <v>2363</v>
      </c>
      <c r="L3158" s="17" t="s">
        <v>2973</v>
      </c>
      <c r="M3158" s="13" t="s">
        <v>352</v>
      </c>
      <c r="N3158" s="13">
        <v>0</v>
      </c>
      <c r="O3158" s="13">
        <v>1</v>
      </c>
      <c r="P3158" s="39" t="str">
        <f t="shared" si="776"/>
        <v>SERVICE/ PARTS</v>
      </c>
      <c r="Q3158" s="13" t="s">
        <v>55</v>
      </c>
      <c r="R3158" s="13" t="s">
        <v>1968</v>
      </c>
      <c r="S3158" s="13" t="s">
        <v>36</v>
      </c>
      <c r="T3158" s="13" t="s">
        <v>64</v>
      </c>
      <c r="U3158" s="13" t="s">
        <v>65</v>
      </c>
      <c r="V3158" s="13" t="s">
        <v>622</v>
      </c>
      <c r="W3158" s="13" t="s">
        <v>50</v>
      </c>
      <c r="X3158" s="192">
        <v>12600</v>
      </c>
      <c r="Y3158" s="196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85">
        <f t="shared" si="779"/>
        <v>2078.3309734513273</v>
      </c>
      <c r="AD3158" s="141">
        <v>0.16350000000000001</v>
      </c>
      <c r="AE3158" s="186">
        <f t="shared" si="780"/>
        <v>1</v>
      </c>
      <c r="AF3158" s="186">
        <f>IF(AND(COUNTIFS($J$18:J3158,J3158)=1,AE3158=1),1,"")</f>
        <v>1</v>
      </c>
      <c r="AG3158" s="186">
        <f>IF(C3158="","",IF(AND(COUNTIFS($J$18:J3158,J3158)=1,C3158&lt;&gt;""),1,""))</f>
        <v>1</v>
      </c>
      <c r="AH3158" s="186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214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6.4">
      <c r="A3159" s="13" t="s">
        <v>41</v>
      </c>
      <c r="B3159" s="179">
        <v>2023</v>
      </c>
      <c r="C3159" s="179">
        <v>3</v>
      </c>
      <c r="D3159" s="39" t="str">
        <f t="shared" si="774"/>
        <v>Q4</v>
      </c>
      <c r="E3159" s="13" t="s">
        <v>42</v>
      </c>
      <c r="F3159" s="179">
        <v>2023</v>
      </c>
      <c r="G3159" s="179">
        <v>4</v>
      </c>
      <c r="H3159" s="191"/>
      <c r="I3159" s="39" t="str">
        <f t="shared" si="775"/>
        <v>Q1</v>
      </c>
      <c r="J3159" s="191" t="s">
        <v>2972</v>
      </c>
      <c r="K3159" s="191" t="s">
        <v>2363</v>
      </c>
      <c r="L3159" s="17" t="s">
        <v>2974</v>
      </c>
      <c r="M3159" s="13" t="s">
        <v>352</v>
      </c>
      <c r="N3159" s="13">
        <v>0</v>
      </c>
      <c r="O3159" s="13">
        <v>1</v>
      </c>
      <c r="P3159" s="39" t="str">
        <f t="shared" si="776"/>
        <v>SERVICE/ PARTS</v>
      </c>
      <c r="Q3159" s="13" t="s">
        <v>55</v>
      </c>
      <c r="R3159" s="13" t="s">
        <v>1968</v>
      </c>
      <c r="S3159" s="13" t="s">
        <v>36</v>
      </c>
      <c r="T3159" s="13" t="s">
        <v>64</v>
      </c>
      <c r="U3159" s="13" t="s">
        <v>65</v>
      </c>
      <c r="V3159" s="13" t="s">
        <v>622</v>
      </c>
      <c r="W3159" s="13" t="s">
        <v>50</v>
      </c>
      <c r="X3159" s="192">
        <v>2700</v>
      </c>
      <c r="Y3159" s="196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85">
        <f t="shared" si="779"/>
        <v>445.35663716814162</v>
      </c>
      <c r="AD3159" s="141">
        <v>0.16350000000000001</v>
      </c>
      <c r="AE3159" s="186">
        <f t="shared" si="780"/>
        <v>1</v>
      </c>
      <c r="AF3159" s="186" t="str">
        <f>IF(AND(COUNTIFS($J$18:J3159,J3159)=1,AE3159=1),1,"")</f>
        <v/>
      </c>
      <c r="AG3159" s="186" t="str">
        <f>IF(C3159="","",IF(AND(COUNTIFS($J$18:J3159,J3159)=1,C3159&lt;&gt;""),1,""))</f>
        <v/>
      </c>
      <c r="AH3159" s="186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214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6.4">
      <c r="A3160" s="13" t="s">
        <v>41</v>
      </c>
      <c r="B3160" s="179">
        <v>2023</v>
      </c>
      <c r="C3160" s="179">
        <v>3</v>
      </c>
      <c r="D3160" s="39" t="str">
        <f t="shared" si="774"/>
        <v>Q4</v>
      </c>
      <c r="E3160" s="13" t="s">
        <v>42</v>
      </c>
      <c r="F3160" s="179">
        <v>2023</v>
      </c>
      <c r="G3160" s="179">
        <v>4</v>
      </c>
      <c r="H3160" s="191"/>
      <c r="I3160" s="39" t="str">
        <f t="shared" si="775"/>
        <v>Q1</v>
      </c>
      <c r="J3160" s="191" t="s">
        <v>2972</v>
      </c>
      <c r="K3160" s="191" t="s">
        <v>2363</v>
      </c>
      <c r="L3160" s="17" t="s">
        <v>2975</v>
      </c>
      <c r="M3160" s="13" t="s">
        <v>352</v>
      </c>
      <c r="N3160" s="13">
        <v>0</v>
      </c>
      <c r="O3160" s="13">
        <v>1</v>
      </c>
      <c r="P3160" s="39" t="str">
        <f t="shared" si="776"/>
        <v>SERVICE/ PARTS</v>
      </c>
      <c r="Q3160" s="13" t="s">
        <v>55</v>
      </c>
      <c r="R3160" s="13" t="s">
        <v>1968</v>
      </c>
      <c r="S3160" s="13" t="s">
        <v>36</v>
      </c>
      <c r="T3160" s="13" t="s">
        <v>64</v>
      </c>
      <c r="U3160" s="13" t="s">
        <v>65</v>
      </c>
      <c r="V3160" s="13" t="s">
        <v>622</v>
      </c>
      <c r="W3160" s="13" t="s">
        <v>50</v>
      </c>
      <c r="X3160" s="192">
        <v>32000</v>
      </c>
      <c r="Y3160" s="196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85">
        <f t="shared" si="779"/>
        <v>5278.3008849557527</v>
      </c>
      <c r="AD3160" s="141">
        <v>0.16350000000000001</v>
      </c>
      <c r="AE3160" s="186">
        <f t="shared" si="780"/>
        <v>1</v>
      </c>
      <c r="AF3160" s="186" t="str">
        <f>IF(AND(COUNTIFS($J$18:J3160,J3160)=1,AE3160=1),1,"")</f>
        <v/>
      </c>
      <c r="AG3160" s="186" t="str">
        <f>IF(C3160="","",IF(AND(COUNTIFS($J$18:J3160,J3160)=1,C3160&lt;&gt;""),1,""))</f>
        <v/>
      </c>
      <c r="AH3160" s="186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214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6.4">
      <c r="A3161" s="13" t="s">
        <v>41</v>
      </c>
      <c r="B3161" s="179">
        <v>2023</v>
      </c>
      <c r="C3161" s="179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42</v>
      </c>
      <c r="F3161" s="179">
        <v>2023</v>
      </c>
      <c r="G3161" s="179">
        <v>4</v>
      </c>
      <c r="H3161" s="191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1" t="s">
        <v>2972</v>
      </c>
      <c r="K3161" s="191" t="s">
        <v>2363</v>
      </c>
      <c r="L3161" s="17" t="s">
        <v>2974</v>
      </c>
      <c r="M3161" s="13" t="s">
        <v>352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55</v>
      </c>
      <c r="R3161" s="13" t="s">
        <v>1968</v>
      </c>
      <c r="S3161" s="13" t="s">
        <v>36</v>
      </c>
      <c r="T3161" s="13" t="s">
        <v>64</v>
      </c>
      <c r="U3161" s="13" t="s">
        <v>65</v>
      </c>
      <c r="V3161" s="13" t="s">
        <v>622</v>
      </c>
      <c r="W3161" s="13" t="s">
        <v>50</v>
      </c>
      <c r="X3161" s="192">
        <v>4000</v>
      </c>
      <c r="Y3161" s="196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85">
        <f t="shared" ref="AC3161:AC3186" si="796">IF(R3161&lt;&gt;"",AB3161*AD3161,"")</f>
        <v>659.78761061946909</v>
      </c>
      <c r="AD3161" s="141">
        <v>0.16350000000000001</v>
      </c>
      <c r="AE3161" s="186">
        <f t="shared" ref="AE3161:AE3186" si="797">IF(Q3161="","",IF(Q3161="Yes",1,0))</f>
        <v>1</v>
      </c>
      <c r="AF3161" s="186" t="str">
        <f>IF(AND(COUNTIFS($J$18:J3161,J3161)=1,AE3161=1),1,"")</f>
        <v/>
      </c>
      <c r="AG3161" s="186" t="str">
        <f>IF(C3161="","",IF(AND(COUNTIFS($J$18:J3161,J3161)=1,C3161&lt;&gt;""),1,""))</f>
        <v/>
      </c>
      <c r="AH3161" s="186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214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6.4">
      <c r="A3162" s="13" t="s">
        <v>41</v>
      </c>
      <c r="B3162" s="179">
        <v>2023</v>
      </c>
      <c r="C3162" s="179">
        <v>3</v>
      </c>
      <c r="D3162" s="39" t="str">
        <f t="shared" si="792"/>
        <v>Q4</v>
      </c>
      <c r="E3162" s="13" t="s">
        <v>42</v>
      </c>
      <c r="F3162" s="179">
        <v>2023</v>
      </c>
      <c r="G3162" s="179">
        <v>4</v>
      </c>
      <c r="H3162" s="191"/>
      <c r="I3162" s="39" t="str">
        <f t="shared" si="793"/>
        <v>Q1</v>
      </c>
      <c r="J3162" s="191" t="s">
        <v>2972</v>
      </c>
      <c r="K3162" s="191" t="s">
        <v>2363</v>
      </c>
      <c r="L3162" s="17" t="s">
        <v>2974</v>
      </c>
      <c r="M3162" s="13" t="s">
        <v>352</v>
      </c>
      <c r="N3162" s="13">
        <v>0</v>
      </c>
      <c r="O3162" s="13">
        <v>1</v>
      </c>
      <c r="P3162" s="39" t="str">
        <f t="shared" si="794"/>
        <v>SERVICE/ PARTS</v>
      </c>
      <c r="Q3162" s="13" t="s">
        <v>55</v>
      </c>
      <c r="R3162" s="13" t="s">
        <v>1968</v>
      </c>
      <c r="S3162" s="13" t="s">
        <v>36</v>
      </c>
      <c r="T3162" s="13" t="s">
        <v>64</v>
      </c>
      <c r="U3162" s="13" t="s">
        <v>65</v>
      </c>
      <c r="V3162" s="13" t="s">
        <v>622</v>
      </c>
      <c r="W3162" s="13" t="s">
        <v>50</v>
      </c>
      <c r="X3162" s="192">
        <v>6200</v>
      </c>
      <c r="Y3162" s="196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85">
        <f t="shared" si="796"/>
        <v>1022.670796460177</v>
      </c>
      <c r="AD3162" s="141">
        <v>0.16350000000000001</v>
      </c>
      <c r="AE3162" s="186">
        <f t="shared" si="797"/>
        <v>1</v>
      </c>
      <c r="AF3162" s="186" t="str">
        <f>IF(AND(COUNTIFS($J$18:J3162,J3162)=1,AE3162=1),1,"")</f>
        <v/>
      </c>
      <c r="AG3162" s="186" t="str">
        <f>IF(C3162="","",IF(AND(COUNTIFS($J$18:J3162,J3162)=1,C3162&lt;&gt;""),1,""))</f>
        <v/>
      </c>
      <c r="AH3162" s="186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214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6.4">
      <c r="A3163" s="13" t="s">
        <v>41</v>
      </c>
      <c r="B3163" s="179">
        <v>2023</v>
      </c>
      <c r="C3163" s="179">
        <v>3</v>
      </c>
      <c r="D3163" s="39" t="str">
        <f t="shared" si="792"/>
        <v>Q4</v>
      </c>
      <c r="E3163" s="13" t="s">
        <v>42</v>
      </c>
      <c r="F3163" s="179">
        <v>2023</v>
      </c>
      <c r="G3163" s="179">
        <v>4</v>
      </c>
      <c r="H3163" s="191"/>
      <c r="I3163" s="39" t="str">
        <f t="shared" si="793"/>
        <v>Q1</v>
      </c>
      <c r="J3163" s="191" t="s">
        <v>2972</v>
      </c>
      <c r="K3163" s="191" t="s">
        <v>2363</v>
      </c>
      <c r="L3163" s="17" t="s">
        <v>2976</v>
      </c>
      <c r="M3163" s="13" t="s">
        <v>352</v>
      </c>
      <c r="N3163" s="13">
        <v>0</v>
      </c>
      <c r="O3163" s="13">
        <v>1</v>
      </c>
      <c r="P3163" s="39" t="str">
        <f t="shared" si="794"/>
        <v>SERVICE/ PARTS</v>
      </c>
      <c r="Q3163" s="13" t="s">
        <v>55</v>
      </c>
      <c r="R3163" s="13" t="s">
        <v>1968</v>
      </c>
      <c r="S3163" s="13" t="s">
        <v>36</v>
      </c>
      <c r="T3163" s="13" t="s">
        <v>64</v>
      </c>
      <c r="U3163" s="13" t="s">
        <v>65</v>
      </c>
      <c r="V3163" s="13" t="s">
        <v>622</v>
      </c>
      <c r="W3163" s="13" t="s">
        <v>50</v>
      </c>
      <c r="X3163" s="192">
        <v>30000</v>
      </c>
      <c r="Y3163" s="196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85">
        <f t="shared" si="796"/>
        <v>4948.4070796460173</v>
      </c>
      <c r="AD3163" s="141">
        <v>0.16350000000000001</v>
      </c>
      <c r="AE3163" s="186">
        <f t="shared" si="797"/>
        <v>1</v>
      </c>
      <c r="AF3163" s="186" t="str">
        <f>IF(AND(COUNTIFS($J$18:J3163,J3163)=1,AE3163=1),1,"")</f>
        <v/>
      </c>
      <c r="AG3163" s="186" t="str">
        <f>IF(C3163="","",IF(AND(COUNTIFS($J$18:J3163,J3163)=1,C3163&lt;&gt;""),1,""))</f>
        <v/>
      </c>
      <c r="AH3163" s="186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214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6.4">
      <c r="A3164" s="13" t="s">
        <v>41</v>
      </c>
      <c r="B3164" s="179">
        <v>2023</v>
      </c>
      <c r="C3164" s="179">
        <v>3</v>
      </c>
      <c r="D3164" s="39" t="str">
        <f t="shared" si="792"/>
        <v>Q4</v>
      </c>
      <c r="E3164" s="13" t="s">
        <v>42</v>
      </c>
      <c r="F3164" s="179">
        <v>2023</v>
      </c>
      <c r="G3164" s="179">
        <v>4</v>
      </c>
      <c r="H3164" s="191"/>
      <c r="I3164" s="39" t="str">
        <f t="shared" si="793"/>
        <v>Q1</v>
      </c>
      <c r="J3164" s="191" t="s">
        <v>2972</v>
      </c>
      <c r="K3164" s="191" t="s">
        <v>2363</v>
      </c>
      <c r="L3164" s="17" t="s">
        <v>2977</v>
      </c>
      <c r="M3164" s="13" t="s">
        <v>352</v>
      </c>
      <c r="N3164" s="13">
        <v>0</v>
      </c>
      <c r="O3164" s="13">
        <v>1</v>
      </c>
      <c r="P3164" s="39" t="str">
        <f t="shared" si="794"/>
        <v>SERVICE/ PARTS</v>
      </c>
      <c r="Q3164" s="13" t="s">
        <v>55</v>
      </c>
      <c r="R3164" s="13" t="s">
        <v>1968</v>
      </c>
      <c r="S3164" s="13" t="s">
        <v>36</v>
      </c>
      <c r="T3164" s="13" t="s">
        <v>64</v>
      </c>
      <c r="U3164" s="13" t="s">
        <v>65</v>
      </c>
      <c r="V3164" s="13" t="s">
        <v>622</v>
      </c>
      <c r="W3164" s="13" t="s">
        <v>50</v>
      </c>
      <c r="X3164" s="192">
        <v>12500</v>
      </c>
      <c r="Y3164" s="196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85">
        <f t="shared" si="796"/>
        <v>2061.8362831858408</v>
      </c>
      <c r="AD3164" s="141">
        <v>0.16350000000000001</v>
      </c>
      <c r="AE3164" s="186">
        <f t="shared" si="797"/>
        <v>1</v>
      </c>
      <c r="AF3164" s="186" t="str">
        <f>IF(AND(COUNTIFS($J$18:J3164,J3164)=1,AE3164=1),1,"")</f>
        <v/>
      </c>
      <c r="AG3164" s="186" t="str">
        <f>IF(C3164="","",IF(AND(COUNTIFS($J$18:J3164,J3164)=1,C3164&lt;&gt;""),1,""))</f>
        <v/>
      </c>
      <c r="AH3164" s="186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214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6.4">
      <c r="A3165" s="13" t="s">
        <v>41</v>
      </c>
      <c r="B3165" s="179">
        <v>2023</v>
      </c>
      <c r="C3165" s="179">
        <v>3</v>
      </c>
      <c r="D3165" s="39" t="str">
        <f t="shared" si="792"/>
        <v>Q4</v>
      </c>
      <c r="E3165" s="13" t="s">
        <v>42</v>
      </c>
      <c r="F3165" s="179">
        <v>2023</v>
      </c>
      <c r="G3165" s="179">
        <v>4</v>
      </c>
      <c r="H3165" s="191"/>
      <c r="I3165" s="39" t="str">
        <f t="shared" si="793"/>
        <v>Q1</v>
      </c>
      <c r="J3165" s="191" t="s">
        <v>2972</v>
      </c>
      <c r="K3165" s="191" t="s">
        <v>2363</v>
      </c>
      <c r="L3165" s="17" t="s">
        <v>2977</v>
      </c>
      <c r="M3165" s="13" t="s">
        <v>352</v>
      </c>
      <c r="N3165" s="13">
        <v>0</v>
      </c>
      <c r="O3165" s="13">
        <v>1</v>
      </c>
      <c r="P3165" s="39" t="str">
        <f t="shared" si="794"/>
        <v>SERVICE/ PARTS</v>
      </c>
      <c r="Q3165" s="13" t="s">
        <v>55</v>
      </c>
      <c r="R3165" s="13" t="s">
        <v>1968</v>
      </c>
      <c r="S3165" s="13" t="s">
        <v>36</v>
      </c>
      <c r="T3165" s="13" t="s">
        <v>64</v>
      </c>
      <c r="U3165" s="13" t="s">
        <v>65</v>
      </c>
      <c r="V3165" s="13" t="s">
        <v>622</v>
      </c>
      <c r="W3165" s="13" t="s">
        <v>50</v>
      </c>
      <c r="X3165" s="192">
        <v>12500</v>
      </c>
      <c r="Y3165" s="196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85">
        <f t="shared" si="796"/>
        <v>2061.8362831858408</v>
      </c>
      <c r="AD3165" s="141">
        <v>0.16350000000000001</v>
      </c>
      <c r="AE3165" s="186">
        <f t="shared" si="797"/>
        <v>1</v>
      </c>
      <c r="AF3165" s="186" t="str">
        <f>IF(AND(COUNTIFS($J$18:J3165,J3165)=1,AE3165=1),1,"")</f>
        <v/>
      </c>
      <c r="AG3165" s="186" t="str">
        <f>IF(C3165="","",IF(AND(COUNTIFS($J$18:J3165,J3165)=1,C3165&lt;&gt;""),1,""))</f>
        <v/>
      </c>
      <c r="AH3165" s="186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214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6.4">
      <c r="A3166" s="13" t="s">
        <v>41</v>
      </c>
      <c r="B3166" s="179">
        <v>2023</v>
      </c>
      <c r="C3166" s="179">
        <v>3</v>
      </c>
      <c r="D3166" s="39" t="str">
        <f t="shared" si="792"/>
        <v>Q4</v>
      </c>
      <c r="E3166" s="13" t="s">
        <v>42</v>
      </c>
      <c r="F3166" s="179">
        <v>2023</v>
      </c>
      <c r="G3166" s="179">
        <v>4</v>
      </c>
      <c r="H3166" s="191"/>
      <c r="I3166" s="39" t="str">
        <f t="shared" si="793"/>
        <v>Q1</v>
      </c>
      <c r="J3166" s="191" t="s">
        <v>2972</v>
      </c>
      <c r="K3166" s="191" t="s">
        <v>2363</v>
      </c>
      <c r="L3166" s="17" t="s">
        <v>2977</v>
      </c>
      <c r="M3166" s="13" t="s">
        <v>352</v>
      </c>
      <c r="N3166" s="13">
        <v>0</v>
      </c>
      <c r="O3166" s="13">
        <v>1</v>
      </c>
      <c r="P3166" s="39" t="str">
        <f t="shared" si="794"/>
        <v>SERVICE/ PARTS</v>
      </c>
      <c r="Q3166" s="13" t="s">
        <v>55</v>
      </c>
      <c r="R3166" s="13" t="s">
        <v>1968</v>
      </c>
      <c r="S3166" s="13" t="s">
        <v>36</v>
      </c>
      <c r="T3166" s="13" t="s">
        <v>64</v>
      </c>
      <c r="U3166" s="13" t="s">
        <v>65</v>
      </c>
      <c r="V3166" s="13" t="s">
        <v>622</v>
      </c>
      <c r="W3166" s="13" t="s">
        <v>50</v>
      </c>
      <c r="X3166" s="192">
        <v>12500</v>
      </c>
      <c r="Y3166" s="196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85">
        <f t="shared" si="796"/>
        <v>2061.8362831858408</v>
      </c>
      <c r="AD3166" s="141">
        <v>0.16350000000000001</v>
      </c>
      <c r="AE3166" s="186">
        <f t="shared" si="797"/>
        <v>1</v>
      </c>
      <c r="AF3166" s="186" t="str">
        <f>IF(AND(COUNTIFS($J$18:J3166,J3166)=1,AE3166=1),1,"")</f>
        <v/>
      </c>
      <c r="AG3166" s="186" t="str">
        <f>IF(C3166="","",IF(AND(COUNTIFS($J$18:J3166,J3166)=1,C3166&lt;&gt;""),1,""))</f>
        <v/>
      </c>
      <c r="AH3166" s="186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214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6.4">
      <c r="A3167" s="13" t="s">
        <v>41</v>
      </c>
      <c r="B3167" s="179">
        <v>2023</v>
      </c>
      <c r="C3167" s="179">
        <v>3</v>
      </c>
      <c r="D3167" s="39" t="str">
        <f t="shared" si="792"/>
        <v>Q4</v>
      </c>
      <c r="E3167" s="13" t="s">
        <v>42</v>
      </c>
      <c r="F3167" s="179">
        <v>2023</v>
      </c>
      <c r="G3167" s="179">
        <v>4</v>
      </c>
      <c r="H3167" s="191"/>
      <c r="I3167" s="39" t="str">
        <f t="shared" si="793"/>
        <v>Q1</v>
      </c>
      <c r="J3167" s="191" t="s">
        <v>2972</v>
      </c>
      <c r="K3167" s="191" t="s">
        <v>2363</v>
      </c>
      <c r="L3167" s="17" t="s">
        <v>2978</v>
      </c>
      <c r="M3167" s="13" t="s">
        <v>352</v>
      </c>
      <c r="N3167" s="13">
        <v>0</v>
      </c>
      <c r="O3167" s="13">
        <v>1</v>
      </c>
      <c r="P3167" s="39" t="str">
        <f t="shared" si="794"/>
        <v>SERVICE/ PARTS</v>
      </c>
      <c r="Q3167" s="13" t="s">
        <v>55</v>
      </c>
      <c r="R3167" s="13" t="s">
        <v>1968</v>
      </c>
      <c r="S3167" s="13" t="s">
        <v>36</v>
      </c>
      <c r="T3167" s="13" t="s">
        <v>64</v>
      </c>
      <c r="U3167" s="13" t="s">
        <v>65</v>
      </c>
      <c r="V3167" s="13" t="s">
        <v>622</v>
      </c>
      <c r="W3167" s="13" t="s">
        <v>50</v>
      </c>
      <c r="X3167" s="192">
        <v>11500</v>
      </c>
      <c r="Y3167" s="196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85">
        <f t="shared" si="796"/>
        <v>1896.8893805309733</v>
      </c>
      <c r="AD3167" s="141">
        <v>0.16350000000000001</v>
      </c>
      <c r="AE3167" s="186">
        <f t="shared" si="797"/>
        <v>1</v>
      </c>
      <c r="AF3167" s="186" t="str">
        <f>IF(AND(COUNTIFS($J$18:J3167,J3167)=1,AE3167=1),1,"")</f>
        <v/>
      </c>
      <c r="AG3167" s="186" t="str">
        <f>IF(C3167="","",IF(AND(COUNTIFS($J$18:J3167,J3167)=1,C3167&lt;&gt;""),1,""))</f>
        <v/>
      </c>
      <c r="AH3167" s="186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214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41</v>
      </c>
      <c r="B3168" s="179">
        <v>2023</v>
      </c>
      <c r="C3168" s="179">
        <v>3</v>
      </c>
      <c r="D3168" s="39" t="str">
        <f t="shared" si="792"/>
        <v>Q4</v>
      </c>
      <c r="E3168" s="13" t="s">
        <v>42</v>
      </c>
      <c r="F3168" s="179">
        <v>2023</v>
      </c>
      <c r="G3168" s="179">
        <v>5</v>
      </c>
      <c r="H3168" s="191"/>
      <c r="I3168" s="39" t="str">
        <f t="shared" si="793"/>
        <v>Q1</v>
      </c>
      <c r="J3168" s="191" t="s">
        <v>2979</v>
      </c>
      <c r="K3168" s="191" t="s">
        <v>2784</v>
      </c>
      <c r="L3168" s="17" t="s">
        <v>2526</v>
      </c>
      <c r="M3168" s="13" t="s">
        <v>2522</v>
      </c>
      <c r="N3168" s="13">
        <v>1</v>
      </c>
      <c r="O3168" s="13"/>
      <c r="P3168" s="39" t="str">
        <f t="shared" si="794"/>
        <v>MAIN UNIT</v>
      </c>
      <c r="Q3168" s="13" t="s">
        <v>47</v>
      </c>
      <c r="R3168" s="13" t="s">
        <v>1968</v>
      </c>
      <c r="S3168" s="13" t="s">
        <v>38</v>
      </c>
      <c r="T3168" s="13" t="s">
        <v>324</v>
      </c>
      <c r="U3168" s="13" t="s">
        <v>136</v>
      </c>
      <c r="V3168" s="13" t="s">
        <v>121</v>
      </c>
      <c r="W3168" s="13" t="s">
        <v>50</v>
      </c>
      <c r="X3168" s="192">
        <v>308000</v>
      </c>
      <c r="Y3168" s="196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85">
        <f t="shared" si="796"/>
        <v>68585.739823008858</v>
      </c>
      <c r="AD3168" s="141">
        <v>0.22170000000000001</v>
      </c>
      <c r="AE3168" s="186">
        <f t="shared" si="797"/>
        <v>0</v>
      </c>
      <c r="AF3168" s="186" t="str">
        <f>IF(AND(COUNTIFS($J$18:J3168,J3168)=1,AE3168=1),1,"")</f>
        <v/>
      </c>
      <c r="AG3168" s="186">
        <f>IF(C3168="","",IF(AND(COUNTIFS($J$18:J3168,J3168)=1,C3168&lt;&gt;""),1,""))</f>
        <v>1</v>
      </c>
      <c r="AH3168" s="186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214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42</v>
      </c>
      <c r="B3169" s="179">
        <v>2023</v>
      </c>
      <c r="C3169" s="179">
        <v>4</v>
      </c>
      <c r="D3169" s="39" t="str">
        <f t="shared" si="792"/>
        <v>Q1</v>
      </c>
      <c r="E3169" s="13" t="s">
        <v>42</v>
      </c>
      <c r="F3169" s="179">
        <v>2023</v>
      </c>
      <c r="G3169" s="179">
        <v>5</v>
      </c>
      <c r="H3169" s="191"/>
      <c r="I3169" s="39" t="str">
        <f t="shared" si="793"/>
        <v>Q1</v>
      </c>
      <c r="J3169" s="191" t="s">
        <v>2410</v>
      </c>
      <c r="K3169" s="191" t="s">
        <v>2411</v>
      </c>
      <c r="L3169" s="17" t="s">
        <v>2980</v>
      </c>
      <c r="M3169" s="13" t="s">
        <v>352</v>
      </c>
      <c r="N3169" s="13">
        <v>1</v>
      </c>
      <c r="O3169" s="13"/>
      <c r="P3169" s="39" t="str">
        <f t="shared" si="794"/>
        <v>MAIN UNIT</v>
      </c>
      <c r="Q3169" s="13" t="s">
        <v>47</v>
      </c>
      <c r="R3169" s="13" t="s">
        <v>1968</v>
      </c>
      <c r="S3169" s="13" t="s">
        <v>37</v>
      </c>
      <c r="T3169" s="13" t="s">
        <v>74</v>
      </c>
      <c r="U3169" s="13" t="s">
        <v>57</v>
      </c>
      <c r="V3169" s="13" t="s">
        <v>80</v>
      </c>
      <c r="W3169" s="13" t="s">
        <v>50</v>
      </c>
      <c r="X3169" s="192">
        <v>300000</v>
      </c>
      <c r="Y3169" s="196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85">
        <f t="shared" si="796"/>
        <v>58608.185840707971</v>
      </c>
      <c r="AD3169" s="141">
        <v>0.19450000000000001</v>
      </c>
      <c r="AE3169" s="186">
        <f t="shared" si="797"/>
        <v>0</v>
      </c>
      <c r="AF3169" s="186" t="str">
        <f>IF(AND(COUNTIFS($J$18:J3169,J3169)=1,AE3169=1),1,"")</f>
        <v/>
      </c>
      <c r="AG3169" s="186" t="str">
        <f>IF(C3169="","",IF(AND(COUNTIFS($J$18:J3169,J3169)=1,C3169&lt;&gt;""),1,""))</f>
        <v/>
      </c>
      <c r="AH3169" s="186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214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6.4">
      <c r="A3170" s="13" t="s">
        <v>42</v>
      </c>
      <c r="B3170" s="179">
        <v>2023</v>
      </c>
      <c r="C3170" s="179">
        <v>4</v>
      </c>
      <c r="D3170" s="39" t="str">
        <f t="shared" si="792"/>
        <v>Q1</v>
      </c>
      <c r="E3170" s="13" t="s">
        <v>42</v>
      </c>
      <c r="F3170" s="179">
        <v>2023</v>
      </c>
      <c r="G3170" s="179">
        <v>5</v>
      </c>
      <c r="H3170" s="191"/>
      <c r="I3170" s="39" t="str">
        <f t="shared" si="793"/>
        <v>Q1</v>
      </c>
      <c r="J3170" s="191" t="s">
        <v>2410</v>
      </c>
      <c r="K3170" s="191" t="s">
        <v>2411</v>
      </c>
      <c r="L3170" s="17" t="s">
        <v>2981</v>
      </c>
      <c r="M3170" s="13" t="s">
        <v>352</v>
      </c>
      <c r="N3170" s="13">
        <v>0</v>
      </c>
      <c r="O3170" s="13">
        <v>1</v>
      </c>
      <c r="P3170" s="39" t="str">
        <f t="shared" si="794"/>
        <v>SERVICE/ PARTS</v>
      </c>
      <c r="Q3170" s="13" t="s">
        <v>47</v>
      </c>
      <c r="R3170" s="13" t="s">
        <v>1968</v>
      </c>
      <c r="S3170" s="13" t="s">
        <v>37</v>
      </c>
      <c r="T3170" s="13" t="s">
        <v>74</v>
      </c>
      <c r="U3170" s="13" t="s">
        <v>57</v>
      </c>
      <c r="V3170" s="13" t="s">
        <v>80</v>
      </c>
      <c r="W3170" s="13" t="s">
        <v>50</v>
      </c>
      <c r="X3170" s="192">
        <v>4500</v>
      </c>
      <c r="Y3170" s="196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85">
        <f t="shared" si="796"/>
        <v>855.88606194690283</v>
      </c>
      <c r="AD3170" s="141">
        <v>0.19450000000000001</v>
      </c>
      <c r="AE3170" s="186">
        <f t="shared" si="797"/>
        <v>0</v>
      </c>
      <c r="AF3170" s="186" t="str">
        <f>IF(AND(COUNTIFS($J$18:J3170,J3170)=1,AE3170=1),1,"")</f>
        <v/>
      </c>
      <c r="AG3170" s="186" t="str">
        <f>IF(C3170="","",IF(AND(COUNTIFS($J$18:J3170,J3170)=1,C3170&lt;&gt;""),1,""))</f>
        <v/>
      </c>
      <c r="AH3170" s="186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214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42</v>
      </c>
      <c r="B3171" s="179">
        <v>2023</v>
      </c>
      <c r="C3171" s="179">
        <v>5</v>
      </c>
      <c r="D3171" s="39" t="str">
        <f t="shared" si="792"/>
        <v>Q1</v>
      </c>
      <c r="E3171" s="13" t="s">
        <v>42</v>
      </c>
      <c r="F3171" s="179">
        <v>2023</v>
      </c>
      <c r="G3171" s="179">
        <v>6</v>
      </c>
      <c r="H3171" s="191"/>
      <c r="I3171" s="39" t="str">
        <f t="shared" si="793"/>
        <v>Q1</v>
      </c>
      <c r="J3171" s="191" t="s">
        <v>2982</v>
      </c>
      <c r="K3171" s="191" t="s">
        <v>2419</v>
      </c>
      <c r="L3171" s="17" t="s">
        <v>2983</v>
      </c>
      <c r="M3171" s="13" t="s">
        <v>2522</v>
      </c>
      <c r="N3171" s="13">
        <v>1</v>
      </c>
      <c r="O3171" s="13"/>
      <c r="P3171" s="39" t="str">
        <f t="shared" si="794"/>
        <v>MAIN UNIT</v>
      </c>
      <c r="Q3171" s="13" t="s">
        <v>55</v>
      </c>
      <c r="R3171" s="13" t="s">
        <v>1968</v>
      </c>
      <c r="S3171" s="13" t="s">
        <v>36</v>
      </c>
      <c r="T3171" s="13" t="s">
        <v>64</v>
      </c>
      <c r="U3171" s="13" t="s">
        <v>65</v>
      </c>
      <c r="V3171" s="13" t="s">
        <v>2420</v>
      </c>
      <c r="W3171" s="13" t="s">
        <v>2421</v>
      </c>
      <c r="X3171" s="192">
        <v>284000</v>
      </c>
      <c r="Y3171" s="196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85">
        <f t="shared" si="796"/>
        <v>41123.200000000004</v>
      </c>
      <c r="AD3171" s="141">
        <v>0.14480000000000001</v>
      </c>
      <c r="AE3171" s="186">
        <f t="shared" si="797"/>
        <v>1</v>
      </c>
      <c r="AF3171" s="186">
        <f>IF(AND(COUNTIFS($J$18:J3171,J3171)=1,AE3171=1),1,"")</f>
        <v>1</v>
      </c>
      <c r="AG3171" s="186">
        <f>IF(C3171="","",IF(AND(COUNTIFS($J$18:J3171,J3171)=1,C3171&lt;&gt;""),1,""))</f>
        <v>1</v>
      </c>
      <c r="AH3171" s="186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214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42</v>
      </c>
      <c r="B3172" s="179">
        <v>2023</v>
      </c>
      <c r="C3172" s="179">
        <v>5</v>
      </c>
      <c r="D3172" s="39" t="str">
        <f t="shared" si="792"/>
        <v>Q1</v>
      </c>
      <c r="E3172" s="13" t="s">
        <v>42</v>
      </c>
      <c r="F3172" s="179">
        <v>2023</v>
      </c>
      <c r="G3172" s="179">
        <v>6</v>
      </c>
      <c r="H3172" s="191"/>
      <c r="I3172" s="39" t="str">
        <f t="shared" si="793"/>
        <v>Q1</v>
      </c>
      <c r="J3172" s="191" t="s">
        <v>2984</v>
      </c>
      <c r="K3172" s="191" t="s">
        <v>2985</v>
      </c>
      <c r="L3172" s="17" t="s">
        <v>2986</v>
      </c>
      <c r="M3172" s="13" t="s">
        <v>1967</v>
      </c>
      <c r="N3172" s="13">
        <v>1</v>
      </c>
      <c r="O3172" s="13"/>
      <c r="P3172" s="39" t="str">
        <f t="shared" si="794"/>
        <v>MAIN UNIT</v>
      </c>
      <c r="Q3172" s="13" t="s">
        <v>936</v>
      </c>
      <c r="R3172" s="13" t="s">
        <v>1968</v>
      </c>
      <c r="S3172" s="13" t="s">
        <v>37</v>
      </c>
      <c r="T3172" s="13" t="s">
        <v>56</v>
      </c>
      <c r="U3172" s="13" t="s">
        <v>57</v>
      </c>
      <c r="V3172" s="13" t="s">
        <v>88</v>
      </c>
      <c r="W3172" s="13" t="s">
        <v>50</v>
      </c>
      <c r="X3172" s="192">
        <v>82998.5</v>
      </c>
      <c r="Y3172" s="196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85">
        <f t="shared" si="796"/>
        <v>27254.28355</v>
      </c>
      <c r="AD3172" s="141">
        <v>0.33579999999999999</v>
      </c>
      <c r="AE3172" s="186">
        <f t="shared" si="797"/>
        <v>1</v>
      </c>
      <c r="AF3172" s="186">
        <f>IF(AND(COUNTIFS($J$18:J3172,J3172)=1,AE3172=1),1,"")</f>
        <v>1</v>
      </c>
      <c r="AG3172" s="186">
        <f>IF(C3172="","",IF(AND(COUNTIFS($J$18:J3172,J3172)=1,C3172&lt;&gt;""),1,""))</f>
        <v>1</v>
      </c>
      <c r="AH3172" s="186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214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41</v>
      </c>
      <c r="B3173" s="179">
        <v>2023</v>
      </c>
      <c r="C3173" s="179">
        <v>3</v>
      </c>
      <c r="D3173" s="39" t="str">
        <f t="shared" si="792"/>
        <v>Q4</v>
      </c>
      <c r="E3173" s="13" t="s">
        <v>42</v>
      </c>
      <c r="F3173" s="179">
        <v>2023</v>
      </c>
      <c r="G3173" s="179">
        <v>6</v>
      </c>
      <c r="H3173" s="191"/>
      <c r="I3173" s="39" t="str">
        <f t="shared" si="793"/>
        <v>Q1</v>
      </c>
      <c r="J3173" s="191" t="s">
        <v>2987</v>
      </c>
      <c r="K3173" s="191" t="s">
        <v>2902</v>
      </c>
      <c r="L3173" s="17" t="s">
        <v>2754</v>
      </c>
      <c r="M3173" s="13" t="s">
        <v>2749</v>
      </c>
      <c r="N3173" s="13">
        <v>2</v>
      </c>
      <c r="O3173" s="13"/>
      <c r="P3173" s="39" t="str">
        <f t="shared" si="794"/>
        <v>MAIN UNIT</v>
      </c>
      <c r="Q3173" s="13" t="s">
        <v>47</v>
      </c>
      <c r="R3173" s="13" t="s">
        <v>1968</v>
      </c>
      <c r="S3173" s="13" t="s">
        <v>38</v>
      </c>
      <c r="T3173" s="13" t="s">
        <v>2903</v>
      </c>
      <c r="U3173" s="13" t="s">
        <v>136</v>
      </c>
      <c r="V3173" s="13" t="s">
        <v>2750</v>
      </c>
      <c r="W3173" s="13" t="s">
        <v>827</v>
      </c>
      <c r="X3173" s="192">
        <v>56750</v>
      </c>
      <c r="Y3173" s="196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85">
        <f t="shared" si="796"/>
        <v>168118.47</v>
      </c>
      <c r="AD3173" s="141">
        <v>0.18990000000000001</v>
      </c>
      <c r="AE3173" s="186">
        <f t="shared" si="797"/>
        <v>0</v>
      </c>
      <c r="AF3173" s="186" t="str">
        <f>IF(AND(COUNTIFS($J$18:J3173,J3173)=1,AE3173=1),1,"")</f>
        <v/>
      </c>
      <c r="AG3173" s="186">
        <f>IF(C3173="","",IF(AND(COUNTIFS($J$18:J3173,J3173)=1,C3173&lt;&gt;""),1,""))</f>
        <v>1</v>
      </c>
      <c r="AH3173" s="186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214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41</v>
      </c>
      <c r="B3174" s="179">
        <v>2023</v>
      </c>
      <c r="C3174" s="179">
        <v>1</v>
      </c>
      <c r="D3174" s="39" t="str">
        <f t="shared" si="792"/>
        <v>Q4</v>
      </c>
      <c r="E3174" s="13" t="s">
        <v>42</v>
      </c>
      <c r="F3174" s="179">
        <v>2023</v>
      </c>
      <c r="G3174" s="179">
        <v>7</v>
      </c>
      <c r="H3174" s="191"/>
      <c r="I3174" s="39" t="str">
        <f t="shared" si="793"/>
        <v>Q2</v>
      </c>
      <c r="J3174" s="191" t="s">
        <v>2965</v>
      </c>
      <c r="K3174" s="191" t="s">
        <v>2770</v>
      </c>
      <c r="L3174" s="17" t="s">
        <v>2524</v>
      </c>
      <c r="M3174" s="13" t="s">
        <v>2522</v>
      </c>
      <c r="N3174" s="13">
        <v>1</v>
      </c>
      <c r="O3174" s="13"/>
      <c r="P3174" s="39" t="str">
        <f t="shared" si="794"/>
        <v>MAIN UNIT</v>
      </c>
      <c r="Q3174" s="13" t="s">
        <v>47</v>
      </c>
      <c r="R3174" s="13" t="s">
        <v>1968</v>
      </c>
      <c r="S3174" s="13" t="s">
        <v>36</v>
      </c>
      <c r="T3174" s="13" t="s">
        <v>64</v>
      </c>
      <c r="U3174" s="13" t="s">
        <v>65</v>
      </c>
      <c r="V3174" s="13" t="s">
        <v>2420</v>
      </c>
      <c r="W3174" s="13" t="s">
        <v>827</v>
      </c>
      <c r="X3174" s="192">
        <v>50000</v>
      </c>
      <c r="Y3174" s="196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85">
        <f t="shared" si="796"/>
        <v>63335.999999999993</v>
      </c>
      <c r="AD3174" s="141">
        <v>0.16239999999999999</v>
      </c>
      <c r="AE3174" s="186">
        <f t="shared" si="797"/>
        <v>0</v>
      </c>
      <c r="AF3174" s="186" t="str">
        <f>IF(AND(COUNTIFS($J$18:J3174,J3174)=1,AE3174=1),1,"")</f>
        <v/>
      </c>
      <c r="AG3174" s="186" t="str">
        <f>IF(C3174="","",IF(AND(COUNTIFS($J$18:J3174,J3174)=1,C3174&lt;&gt;""),1,""))</f>
        <v/>
      </c>
      <c r="AH3174" s="186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214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41</v>
      </c>
      <c r="B3175" s="179">
        <v>2023</v>
      </c>
      <c r="C3175" s="179">
        <v>1</v>
      </c>
      <c r="D3175" s="39" t="str">
        <f t="shared" si="792"/>
        <v>Q4</v>
      </c>
      <c r="E3175" s="13" t="s">
        <v>42</v>
      </c>
      <c r="F3175" s="179">
        <v>2023</v>
      </c>
      <c r="G3175" s="179">
        <v>7</v>
      </c>
      <c r="H3175" s="191"/>
      <c r="I3175" s="39" t="str">
        <f t="shared" si="793"/>
        <v>Q2</v>
      </c>
      <c r="J3175" s="191" t="s">
        <v>2965</v>
      </c>
      <c r="K3175" s="191" t="s">
        <v>2770</v>
      </c>
      <c r="L3175" s="17" t="s">
        <v>2524</v>
      </c>
      <c r="M3175" s="13" t="s">
        <v>2522</v>
      </c>
      <c r="N3175" s="13">
        <v>1</v>
      </c>
      <c r="O3175" s="13"/>
      <c r="P3175" s="39" t="str">
        <f t="shared" si="794"/>
        <v>MAIN UNIT</v>
      </c>
      <c r="Q3175" s="13" t="s">
        <v>47</v>
      </c>
      <c r="R3175" s="13" t="s">
        <v>1968</v>
      </c>
      <c r="S3175" s="13" t="s">
        <v>36</v>
      </c>
      <c r="T3175" s="13" t="s">
        <v>64</v>
      </c>
      <c r="U3175" s="13" t="s">
        <v>65</v>
      </c>
      <c r="V3175" s="13" t="s">
        <v>2420</v>
      </c>
      <c r="W3175" s="13" t="s">
        <v>827</v>
      </c>
      <c r="X3175" s="192">
        <v>50000</v>
      </c>
      <c r="Y3175" s="196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85">
        <f t="shared" si="796"/>
        <v>63335.999999999993</v>
      </c>
      <c r="AD3175" s="141">
        <v>0.16239999999999999</v>
      </c>
      <c r="AE3175" s="186">
        <f t="shared" si="797"/>
        <v>0</v>
      </c>
      <c r="AF3175" s="186" t="str">
        <f>IF(AND(COUNTIFS($J$18:J3175,J3175)=1,AE3175=1),1,"")</f>
        <v/>
      </c>
      <c r="AG3175" s="186" t="str">
        <f>IF(C3175="","",IF(AND(COUNTIFS($J$18:J3175,J3175)=1,C3175&lt;&gt;""),1,""))</f>
        <v/>
      </c>
      <c r="AH3175" s="186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214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42</v>
      </c>
      <c r="B3176" s="179">
        <v>2023</v>
      </c>
      <c r="C3176" s="179">
        <v>5</v>
      </c>
      <c r="D3176" s="39" t="str">
        <f t="shared" si="792"/>
        <v>Q1</v>
      </c>
      <c r="E3176" s="13" t="s">
        <v>42</v>
      </c>
      <c r="F3176" s="179">
        <v>2023</v>
      </c>
      <c r="G3176" s="179">
        <v>7</v>
      </c>
      <c r="H3176" s="191"/>
      <c r="I3176" s="39" t="str">
        <f t="shared" si="793"/>
        <v>Q2</v>
      </c>
      <c r="J3176" s="191" t="s">
        <v>2988</v>
      </c>
      <c r="K3176" s="191" t="s">
        <v>2989</v>
      </c>
      <c r="L3176" s="17" t="s">
        <v>2990</v>
      </c>
      <c r="M3176" s="13" t="s">
        <v>1967</v>
      </c>
      <c r="N3176" s="13">
        <v>1</v>
      </c>
      <c r="O3176" s="13"/>
      <c r="P3176" s="39" t="str">
        <f t="shared" si="794"/>
        <v>MAIN UNIT</v>
      </c>
      <c r="Q3176" s="13" t="s">
        <v>936</v>
      </c>
      <c r="R3176" s="13" t="s">
        <v>1968</v>
      </c>
      <c r="S3176" s="13" t="s">
        <v>37</v>
      </c>
      <c r="T3176" s="13" t="s">
        <v>87</v>
      </c>
      <c r="U3176" s="13" t="s">
        <v>57</v>
      </c>
      <c r="V3176" s="13" t="s">
        <v>58</v>
      </c>
      <c r="W3176" s="13" t="s">
        <v>50</v>
      </c>
      <c r="X3176" s="192">
        <v>72000</v>
      </c>
      <c r="Y3176" s="196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85">
        <f t="shared" si="796"/>
        <v>16875.079646017701</v>
      </c>
      <c r="AD3176" s="141">
        <v>0.245</v>
      </c>
      <c r="AE3176" s="186">
        <f t="shared" si="797"/>
        <v>1</v>
      </c>
      <c r="AF3176" s="186">
        <f>IF(AND(COUNTIFS($J$18:J3176,J3176)=1,AE3176=1),1,"")</f>
        <v>1</v>
      </c>
      <c r="AG3176" s="186">
        <f>IF(C3176="","",IF(AND(COUNTIFS($J$18:J3176,J3176)=1,C3176&lt;&gt;""),1,""))</f>
        <v>1</v>
      </c>
      <c r="AH3176" s="186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214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42</v>
      </c>
      <c r="B3177" s="179">
        <v>2023</v>
      </c>
      <c r="C3177" s="179">
        <v>4</v>
      </c>
      <c r="D3177" s="39" t="str">
        <f t="shared" si="792"/>
        <v>Q1</v>
      </c>
      <c r="E3177" s="13" t="s">
        <v>42</v>
      </c>
      <c r="F3177" s="179">
        <v>2023</v>
      </c>
      <c r="G3177" s="179">
        <v>8</v>
      </c>
      <c r="H3177" s="191"/>
      <c r="I3177" s="39" t="str">
        <f t="shared" si="793"/>
        <v>Q2</v>
      </c>
      <c r="J3177" s="191" t="s">
        <v>2457</v>
      </c>
      <c r="K3177" s="191" t="s">
        <v>192</v>
      </c>
      <c r="L3177" s="17" t="s">
        <v>2697</v>
      </c>
      <c r="M3177" s="13" t="s">
        <v>46</v>
      </c>
      <c r="N3177" s="13">
        <v>1</v>
      </c>
      <c r="O3177" s="13"/>
      <c r="P3177" s="39" t="str">
        <f t="shared" si="794"/>
        <v>MAIN UNIT</v>
      </c>
      <c r="Q3177" s="13" t="s">
        <v>47</v>
      </c>
      <c r="R3177" s="13" t="s">
        <v>1968</v>
      </c>
      <c r="S3177" s="13" t="s">
        <v>37</v>
      </c>
      <c r="T3177" s="13" t="s">
        <v>56</v>
      </c>
      <c r="U3177" s="13" t="s">
        <v>57</v>
      </c>
      <c r="V3177" s="13" t="s">
        <v>58</v>
      </c>
      <c r="W3177" s="13" t="s">
        <v>50</v>
      </c>
      <c r="X3177" s="192">
        <v>453000</v>
      </c>
      <c r="Y3177" s="196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85">
        <f t="shared" si="796"/>
        <v>144025.13628318586</v>
      </c>
      <c r="AD3177" s="141">
        <v>0.32900000000000001</v>
      </c>
      <c r="AE3177" s="186">
        <f t="shared" si="797"/>
        <v>0</v>
      </c>
      <c r="AF3177" s="186" t="str">
        <f>IF(AND(COUNTIFS($J$18:J3177,J3177)=1,AE3177=1),1,"")</f>
        <v/>
      </c>
      <c r="AG3177" s="186" t="str">
        <f>IF(C3177="","",IF(AND(COUNTIFS($J$18:J3177,J3177)=1,C3177&lt;&gt;""),1,""))</f>
        <v/>
      </c>
      <c r="AH3177" s="186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214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42</v>
      </c>
      <c r="B3178" s="179">
        <v>2023</v>
      </c>
      <c r="C3178" s="179">
        <v>5</v>
      </c>
      <c r="D3178" s="39" t="str">
        <f t="shared" si="792"/>
        <v>Q1</v>
      </c>
      <c r="E3178" s="13" t="s">
        <v>42</v>
      </c>
      <c r="F3178" s="179">
        <v>2023</v>
      </c>
      <c r="G3178" s="179">
        <v>8</v>
      </c>
      <c r="H3178" s="191"/>
      <c r="I3178" s="39" t="str">
        <f t="shared" si="793"/>
        <v>Q2</v>
      </c>
      <c r="J3178" s="191" t="s">
        <v>2991</v>
      </c>
      <c r="K3178" s="191" t="s">
        <v>1338</v>
      </c>
      <c r="L3178" s="17" t="s">
        <v>2540</v>
      </c>
      <c r="M3178" s="13" t="s">
        <v>46</v>
      </c>
      <c r="N3178" s="13">
        <v>1</v>
      </c>
      <c r="O3178" s="13"/>
      <c r="P3178" s="39" t="str">
        <f t="shared" si="794"/>
        <v>MAIN UNIT</v>
      </c>
      <c r="Q3178" s="13" t="s">
        <v>47</v>
      </c>
      <c r="R3178" s="13" t="s">
        <v>1968</v>
      </c>
      <c r="S3178" s="13" t="s">
        <v>36</v>
      </c>
      <c r="T3178" s="13" t="s">
        <v>64</v>
      </c>
      <c r="U3178" s="13" t="s">
        <v>65</v>
      </c>
      <c r="V3178" s="13" t="s">
        <v>98</v>
      </c>
      <c r="W3178" s="13" t="s">
        <v>50</v>
      </c>
      <c r="X3178" s="192">
        <v>650000</v>
      </c>
      <c r="Y3178" s="196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85">
        <f t="shared" si="796"/>
        <v>189824.38938053104</v>
      </c>
      <c r="AD3178" s="141">
        <v>0.30220000000000002</v>
      </c>
      <c r="AE3178" s="186">
        <f t="shared" si="797"/>
        <v>0</v>
      </c>
      <c r="AF3178" s="186" t="str">
        <f>IF(AND(COUNTIFS($J$18:J3178,J3178)=1,AE3178=1),1,"")</f>
        <v/>
      </c>
      <c r="AG3178" s="186">
        <f>IF(C3178="","",IF(AND(COUNTIFS($J$18:J3178,J3178)=1,C3178&lt;&gt;""),1,""))</f>
        <v>1</v>
      </c>
      <c r="AH3178" s="186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214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42</v>
      </c>
      <c r="B3179" s="179">
        <v>2023</v>
      </c>
      <c r="C3179" s="179">
        <v>5</v>
      </c>
      <c r="D3179" s="39" t="str">
        <f t="shared" si="792"/>
        <v>Q1</v>
      </c>
      <c r="E3179" s="13" t="s">
        <v>42</v>
      </c>
      <c r="F3179" s="179">
        <v>2023</v>
      </c>
      <c r="G3179" s="179">
        <v>8</v>
      </c>
      <c r="H3179" s="191"/>
      <c r="I3179" s="39" t="str">
        <f t="shared" si="793"/>
        <v>Q2</v>
      </c>
      <c r="J3179" s="191" t="s">
        <v>2458</v>
      </c>
      <c r="K3179" s="191" t="s">
        <v>2459</v>
      </c>
      <c r="L3179" s="17" t="s">
        <v>2540</v>
      </c>
      <c r="M3179" s="13" t="s">
        <v>46</v>
      </c>
      <c r="N3179" s="13">
        <v>1</v>
      </c>
      <c r="O3179" s="13"/>
      <c r="P3179" s="39" t="str">
        <f t="shared" si="794"/>
        <v>MAIN UNIT</v>
      </c>
      <c r="Q3179" s="13" t="s">
        <v>47</v>
      </c>
      <c r="R3179" s="13" t="s">
        <v>1968</v>
      </c>
      <c r="S3179" s="13" t="s">
        <v>37</v>
      </c>
      <c r="T3179" s="13" t="s">
        <v>220</v>
      </c>
      <c r="U3179" s="13" t="s">
        <v>57</v>
      </c>
      <c r="V3179" s="13" t="s">
        <v>58</v>
      </c>
      <c r="W3179" s="13" t="s">
        <v>50</v>
      </c>
      <c r="X3179" s="192">
        <v>470000</v>
      </c>
      <c r="Y3179" s="196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85">
        <f t="shared" si="796"/>
        <v>51959.872566371698</v>
      </c>
      <c r="AD3179" s="141">
        <v>0.1144</v>
      </c>
      <c r="AE3179" s="186">
        <f t="shared" si="797"/>
        <v>0</v>
      </c>
      <c r="AF3179" s="186" t="str">
        <f>IF(AND(COUNTIFS($J$18:J3179,J3179)=1,AE3179=1),1,"")</f>
        <v/>
      </c>
      <c r="AG3179" s="186" t="str">
        <f>IF(C3179="","",IF(AND(COUNTIFS($J$18:J3179,J3179)=1,C3179&lt;&gt;""),1,""))</f>
        <v/>
      </c>
      <c r="AH3179" s="186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214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42</v>
      </c>
      <c r="B3180" s="179">
        <v>2023</v>
      </c>
      <c r="C3180" s="179">
        <v>5</v>
      </c>
      <c r="D3180" s="39" t="str">
        <f t="shared" si="792"/>
        <v>Q1</v>
      </c>
      <c r="E3180" s="13" t="s">
        <v>42</v>
      </c>
      <c r="F3180" s="179">
        <v>2023</v>
      </c>
      <c r="G3180" s="179">
        <v>9</v>
      </c>
      <c r="H3180" s="191"/>
      <c r="I3180" s="39" t="str">
        <f t="shared" si="793"/>
        <v>Q2</v>
      </c>
      <c r="J3180" s="191" t="s">
        <v>2476</v>
      </c>
      <c r="K3180" s="191" t="s">
        <v>387</v>
      </c>
      <c r="L3180" s="17" t="s">
        <v>2697</v>
      </c>
      <c r="M3180" s="13" t="s">
        <v>46</v>
      </c>
      <c r="N3180" s="13">
        <v>1</v>
      </c>
      <c r="O3180" s="13"/>
      <c r="P3180" s="39" t="str">
        <f t="shared" si="794"/>
        <v>MAIN UNIT</v>
      </c>
      <c r="Q3180" s="13" t="s">
        <v>47</v>
      </c>
      <c r="R3180" s="13" t="s">
        <v>1968</v>
      </c>
      <c r="S3180" s="13" t="s">
        <v>37</v>
      </c>
      <c r="T3180" s="13" t="s">
        <v>87</v>
      </c>
      <c r="U3180" s="13" t="s">
        <v>75</v>
      </c>
      <c r="V3180" s="13" t="s">
        <v>70</v>
      </c>
      <c r="W3180" s="13" t="s">
        <v>50</v>
      </c>
      <c r="X3180" s="192">
        <v>330000</v>
      </c>
      <c r="Y3180" s="196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85">
        <f t="shared" si="796"/>
        <v>46392.013274336285</v>
      </c>
      <c r="AD3180" s="141">
        <v>0.14749999999999999</v>
      </c>
      <c r="AE3180" s="186">
        <f t="shared" si="797"/>
        <v>0</v>
      </c>
      <c r="AF3180" s="186" t="str">
        <f>IF(AND(COUNTIFS($J$18:J3180,J3180)=1,AE3180=1),1,"")</f>
        <v/>
      </c>
      <c r="AG3180" s="186" t="str">
        <f>IF(C3180="","",IF(AND(COUNTIFS($J$18:J3180,J3180)=1,C3180&lt;&gt;""),1,""))</f>
        <v/>
      </c>
      <c r="AH3180" s="186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214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42</v>
      </c>
      <c r="B3181" s="179">
        <v>2023</v>
      </c>
      <c r="C3181" s="179">
        <v>5</v>
      </c>
      <c r="D3181" s="39" t="str">
        <f t="shared" si="792"/>
        <v>Q1</v>
      </c>
      <c r="E3181" s="13" t="s">
        <v>42</v>
      </c>
      <c r="F3181" s="179">
        <v>2023</v>
      </c>
      <c r="G3181" s="179">
        <v>9</v>
      </c>
      <c r="H3181" s="191"/>
      <c r="I3181" s="39" t="str">
        <f t="shared" si="793"/>
        <v>Q2</v>
      </c>
      <c r="J3181" s="191" t="s">
        <v>2476</v>
      </c>
      <c r="K3181" s="191" t="s">
        <v>387</v>
      </c>
      <c r="L3181" s="17" t="s">
        <v>2540</v>
      </c>
      <c r="M3181" s="13" t="s">
        <v>46</v>
      </c>
      <c r="N3181" s="13">
        <v>1</v>
      </c>
      <c r="O3181" s="13"/>
      <c r="P3181" s="39" t="str">
        <f t="shared" si="794"/>
        <v>MAIN UNIT</v>
      </c>
      <c r="Q3181" s="13" t="s">
        <v>47</v>
      </c>
      <c r="R3181" s="13" t="s">
        <v>1968</v>
      </c>
      <c r="S3181" s="13" t="s">
        <v>37</v>
      </c>
      <c r="T3181" s="13" t="s">
        <v>87</v>
      </c>
      <c r="U3181" s="13" t="s">
        <v>75</v>
      </c>
      <c r="V3181" s="13" t="s">
        <v>70</v>
      </c>
      <c r="W3181" s="13" t="s">
        <v>50</v>
      </c>
      <c r="X3181" s="192">
        <v>490000</v>
      </c>
      <c r="Y3181" s="196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85">
        <f t="shared" si="796"/>
        <v>68885.110619469022</v>
      </c>
      <c r="AD3181" s="141">
        <v>0.14749999999999999</v>
      </c>
      <c r="AE3181" s="186">
        <f t="shared" si="797"/>
        <v>0</v>
      </c>
      <c r="AF3181" s="186" t="str">
        <f>IF(AND(COUNTIFS($J$18:J3181,J3181)=1,AE3181=1),1,"")</f>
        <v/>
      </c>
      <c r="AG3181" s="186" t="str">
        <f>IF(C3181="","",IF(AND(COUNTIFS($J$18:J3181,J3181)=1,C3181&lt;&gt;""),1,""))</f>
        <v/>
      </c>
      <c r="AH3181" s="186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214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42</v>
      </c>
      <c r="B3182" s="179">
        <v>2023</v>
      </c>
      <c r="C3182" s="179">
        <v>5</v>
      </c>
      <c r="D3182" s="39" t="str">
        <f t="shared" si="792"/>
        <v>Q1</v>
      </c>
      <c r="E3182" s="13" t="s">
        <v>42</v>
      </c>
      <c r="F3182" s="179">
        <v>2023</v>
      </c>
      <c r="G3182" s="179">
        <v>9</v>
      </c>
      <c r="H3182" s="191"/>
      <c r="I3182" s="39" t="str">
        <f t="shared" si="793"/>
        <v>Q2</v>
      </c>
      <c r="J3182" s="191" t="s">
        <v>2476</v>
      </c>
      <c r="K3182" s="191" t="s">
        <v>387</v>
      </c>
      <c r="L3182" s="17" t="s">
        <v>2524</v>
      </c>
      <c r="M3182" s="13" t="s">
        <v>2522</v>
      </c>
      <c r="N3182" s="13">
        <v>1</v>
      </c>
      <c r="O3182" s="13"/>
      <c r="P3182" s="39" t="str">
        <f t="shared" si="794"/>
        <v>MAIN UNIT</v>
      </c>
      <c r="Q3182" s="13" t="s">
        <v>47</v>
      </c>
      <c r="R3182" s="13" t="s">
        <v>1968</v>
      </c>
      <c r="S3182" s="13" t="s">
        <v>37</v>
      </c>
      <c r="T3182" s="13" t="s">
        <v>87</v>
      </c>
      <c r="U3182" s="13" t="s">
        <v>75</v>
      </c>
      <c r="V3182" s="13" t="s">
        <v>70</v>
      </c>
      <c r="W3182" s="13" t="s">
        <v>50</v>
      </c>
      <c r="X3182" s="192">
        <v>350000</v>
      </c>
      <c r="Y3182" s="196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85">
        <f t="shared" si="796"/>
        <v>49203.650442477869</v>
      </c>
      <c r="AD3182" s="141">
        <v>0.14749999999999999</v>
      </c>
      <c r="AE3182" s="186">
        <f t="shared" si="797"/>
        <v>0</v>
      </c>
      <c r="AF3182" s="186" t="str">
        <f>IF(AND(COUNTIFS($J$18:J3182,J3182)=1,AE3182=1),1,"")</f>
        <v/>
      </c>
      <c r="AG3182" s="186" t="str">
        <f>IF(C3182="","",IF(AND(COUNTIFS($J$18:J3182,J3182)=1,C3182&lt;&gt;""),1,""))</f>
        <v/>
      </c>
      <c r="AH3182" s="186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214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42</v>
      </c>
      <c r="B3183" s="179">
        <v>2023</v>
      </c>
      <c r="C3183" s="179">
        <v>5</v>
      </c>
      <c r="D3183" s="39" t="str">
        <f t="shared" si="792"/>
        <v>Q1</v>
      </c>
      <c r="E3183" s="13" t="s">
        <v>42</v>
      </c>
      <c r="F3183" s="179">
        <v>2023</v>
      </c>
      <c r="G3183" s="179">
        <v>9</v>
      </c>
      <c r="H3183" s="191"/>
      <c r="I3183" s="39" t="str">
        <f t="shared" si="793"/>
        <v>Q2</v>
      </c>
      <c r="J3183" s="191" t="s">
        <v>2476</v>
      </c>
      <c r="K3183" s="191" t="s">
        <v>387</v>
      </c>
      <c r="L3183" s="17" t="s">
        <v>2754</v>
      </c>
      <c r="M3183" s="13" t="s">
        <v>2749</v>
      </c>
      <c r="N3183" s="13">
        <v>1</v>
      </c>
      <c r="O3183" s="13"/>
      <c r="P3183" s="39" t="str">
        <f t="shared" si="794"/>
        <v>MAIN UNIT</v>
      </c>
      <c r="Q3183" s="13" t="s">
        <v>47</v>
      </c>
      <c r="R3183" s="13" t="s">
        <v>1968</v>
      </c>
      <c r="S3183" s="13" t="s">
        <v>37</v>
      </c>
      <c r="T3183" s="13" t="s">
        <v>87</v>
      </c>
      <c r="U3183" s="13" t="s">
        <v>75</v>
      </c>
      <c r="V3183" s="13" t="s">
        <v>70</v>
      </c>
      <c r="W3183" s="13" t="s">
        <v>50</v>
      </c>
      <c r="X3183" s="192">
        <v>380000</v>
      </c>
      <c r="Y3183" s="196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85">
        <f t="shared" si="796"/>
        <v>53421.106194690256</v>
      </c>
      <c r="AD3183" s="141">
        <v>0.14749999999999999</v>
      </c>
      <c r="AE3183" s="186">
        <f t="shared" si="797"/>
        <v>0</v>
      </c>
      <c r="AF3183" s="186" t="str">
        <f>IF(AND(COUNTIFS($J$18:J3183,J3183)=1,AE3183=1),1,"")</f>
        <v/>
      </c>
      <c r="AG3183" s="186" t="str">
        <f>IF(C3183="","",IF(AND(COUNTIFS($J$18:J3183,J3183)=1,C3183&lt;&gt;""),1,""))</f>
        <v/>
      </c>
      <c r="AH3183" s="186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214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42</v>
      </c>
      <c r="B3184" s="179">
        <v>2023</v>
      </c>
      <c r="C3184" s="179">
        <v>7</v>
      </c>
      <c r="D3184" s="39" t="str">
        <f t="shared" si="792"/>
        <v>Q2</v>
      </c>
      <c r="E3184" s="13" t="s">
        <v>42</v>
      </c>
      <c r="F3184" s="179">
        <v>2023</v>
      </c>
      <c r="G3184" s="179">
        <v>9</v>
      </c>
      <c r="H3184" s="191"/>
      <c r="I3184" s="39" t="str">
        <f t="shared" si="793"/>
        <v>Q2</v>
      </c>
      <c r="J3184" s="191">
        <v>70262</v>
      </c>
      <c r="K3184" s="191" t="s">
        <v>2523</v>
      </c>
      <c r="L3184" s="17" t="s">
        <v>2695</v>
      </c>
      <c r="M3184" s="13" t="s">
        <v>2522</v>
      </c>
      <c r="N3184" s="13">
        <v>1</v>
      </c>
      <c r="O3184" s="13"/>
      <c r="P3184" s="39" t="str">
        <f t="shared" si="794"/>
        <v>MAIN UNIT</v>
      </c>
      <c r="Q3184" s="13" t="s">
        <v>47</v>
      </c>
      <c r="R3184" s="13" t="s">
        <v>1968</v>
      </c>
      <c r="S3184" s="13" t="s">
        <v>38</v>
      </c>
      <c r="T3184" s="13" t="s">
        <v>911</v>
      </c>
      <c r="U3184" s="13" t="s">
        <v>136</v>
      </c>
      <c r="V3184" s="13" t="s">
        <v>471</v>
      </c>
      <c r="W3184" s="13" t="s">
        <v>827</v>
      </c>
      <c r="X3184" s="192">
        <v>89360</v>
      </c>
      <c r="Y3184" s="196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85">
        <f t="shared" si="796"/>
        <v>122882.51040000001</v>
      </c>
      <c r="AD3184" s="141">
        <v>0.17630000000000001</v>
      </c>
      <c r="AE3184" s="186">
        <f t="shared" si="797"/>
        <v>0</v>
      </c>
      <c r="AF3184" s="186" t="str">
        <f>IF(AND(COUNTIFS($J$18:J3184,J3184)=1,AE3184=1),1,"")</f>
        <v/>
      </c>
      <c r="AG3184" s="186">
        <f>IF(C3184="","",IF(AND(COUNTIFS($J$18:J3184,J3184)=1,C3184&lt;&gt;""),1,""))</f>
        <v>1</v>
      </c>
      <c r="AH3184" s="186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214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42</v>
      </c>
      <c r="B3185" s="179">
        <v>2023</v>
      </c>
      <c r="C3185" s="179">
        <v>9</v>
      </c>
      <c r="D3185" s="39" t="str">
        <f t="shared" si="792"/>
        <v>Q2</v>
      </c>
      <c r="E3185" s="13" t="s">
        <v>42</v>
      </c>
      <c r="F3185" s="179">
        <v>2023</v>
      </c>
      <c r="G3185" s="179">
        <v>9</v>
      </c>
      <c r="H3185" s="191"/>
      <c r="I3185" s="39" t="str">
        <f t="shared" si="793"/>
        <v>Q2</v>
      </c>
      <c r="J3185" s="191" t="s">
        <v>2992</v>
      </c>
      <c r="K3185" s="191" t="s">
        <v>1972</v>
      </c>
      <c r="L3185" s="17" t="s">
        <v>1973</v>
      </c>
      <c r="M3185" s="13" t="s">
        <v>1967</v>
      </c>
      <c r="N3185" s="13">
        <v>1</v>
      </c>
      <c r="O3185" s="13"/>
      <c r="P3185" s="39" t="str">
        <f t="shared" si="794"/>
        <v>MAIN UNIT</v>
      </c>
      <c r="Q3185" s="13" t="s">
        <v>47</v>
      </c>
      <c r="R3185" s="13" t="s">
        <v>1968</v>
      </c>
      <c r="S3185" s="13" t="s">
        <v>36</v>
      </c>
      <c r="T3185" s="13" t="s">
        <v>64</v>
      </c>
      <c r="U3185" s="13" t="s">
        <v>65</v>
      </c>
      <c r="V3185" s="13" t="s">
        <v>1970</v>
      </c>
      <c r="W3185" s="13" t="s">
        <v>50</v>
      </c>
      <c r="X3185" s="192">
        <v>30222</v>
      </c>
      <c r="Y3185" s="196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85">
        <f t="shared" si="796"/>
        <v>7523.7374803539824</v>
      </c>
      <c r="AD3185" s="141">
        <v>0.26119999999999999</v>
      </c>
      <c r="AE3185" s="186">
        <f t="shared" si="797"/>
        <v>0</v>
      </c>
      <c r="AF3185" s="186" t="str">
        <f>IF(AND(COUNTIFS($J$18:J3185,J3185)=1,AE3185=1),1,"")</f>
        <v/>
      </c>
      <c r="AG3185" s="186">
        <f>IF(C3185="","",IF(AND(COUNTIFS($J$18:J3185,J3185)=1,C3185&lt;&gt;""),1,""))</f>
        <v>1</v>
      </c>
      <c r="AH3185" s="186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214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42</v>
      </c>
      <c r="B3186" s="179">
        <v>2023</v>
      </c>
      <c r="C3186" s="179">
        <v>8</v>
      </c>
      <c r="D3186" s="39" t="str">
        <f t="shared" si="792"/>
        <v>Q2</v>
      </c>
      <c r="E3186" s="13" t="s">
        <v>42</v>
      </c>
      <c r="F3186" s="179">
        <v>2023</v>
      </c>
      <c r="G3186" s="179">
        <v>9</v>
      </c>
      <c r="H3186" s="191"/>
      <c r="I3186" s="39" t="str">
        <f t="shared" si="793"/>
        <v>Q2</v>
      </c>
      <c r="J3186" s="191" t="s">
        <v>2993</v>
      </c>
      <c r="K3186" s="191" t="s">
        <v>387</v>
      </c>
      <c r="L3186" s="17" t="s">
        <v>2994</v>
      </c>
      <c r="M3186" s="13" t="s">
        <v>352</v>
      </c>
      <c r="N3186" s="13">
        <v>1</v>
      </c>
      <c r="O3186" s="13"/>
      <c r="P3186" s="39" t="str">
        <f t="shared" si="794"/>
        <v>MAIN UNIT</v>
      </c>
      <c r="Q3186" s="13" t="s">
        <v>47</v>
      </c>
      <c r="R3186" s="13" t="s">
        <v>1968</v>
      </c>
      <c r="S3186" s="13" t="s">
        <v>37</v>
      </c>
      <c r="T3186" s="13" t="s">
        <v>87</v>
      </c>
      <c r="U3186" s="13" t="s">
        <v>75</v>
      </c>
      <c r="V3186" s="13" t="s">
        <v>70</v>
      </c>
      <c r="W3186" s="13" t="s">
        <v>50</v>
      </c>
      <c r="X3186" s="192">
        <v>260000</v>
      </c>
      <c r="Y3186" s="196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85">
        <f t="shared" si="796"/>
        <v>23194.576991150443</v>
      </c>
      <c r="AD3186" s="141">
        <v>9.3600000000000003E-2</v>
      </c>
      <c r="AE3186" s="186">
        <f t="shared" si="797"/>
        <v>0</v>
      </c>
      <c r="AF3186" s="186" t="str">
        <f>IF(AND(COUNTIFS($J$18:J3186,J3186)=1,AE3186=1),1,"")</f>
        <v/>
      </c>
      <c r="AG3186" s="186">
        <f>IF(C3186="","",IF(AND(COUNTIFS($J$18:J3186,J3186)=1,C3186&lt;&gt;""),1,""))</f>
        <v>1</v>
      </c>
      <c r="AH3186" s="186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214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42</v>
      </c>
      <c r="B3187" s="179">
        <v>2023</v>
      </c>
      <c r="C3187" s="179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42</v>
      </c>
      <c r="F3187" s="179">
        <v>2024</v>
      </c>
      <c r="G3187" s="179">
        <v>1</v>
      </c>
      <c r="H3187" s="191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2" t="s">
        <v>3242</v>
      </c>
      <c r="K3187" s="191" t="s">
        <v>2363</v>
      </c>
      <c r="L3187" s="17" t="s">
        <v>78</v>
      </c>
      <c r="M3187" s="13" t="s">
        <v>46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47</v>
      </c>
      <c r="R3187" s="13" t="s">
        <v>48</v>
      </c>
      <c r="S3187" s="13" t="s">
        <v>36</v>
      </c>
      <c r="T3187" s="13" t="s">
        <v>64</v>
      </c>
      <c r="U3187" s="13" t="s">
        <v>2867</v>
      </c>
      <c r="V3187" s="13" t="s">
        <v>66</v>
      </c>
      <c r="W3187" s="13" t="s">
        <v>50</v>
      </c>
      <c r="X3187" s="192">
        <v>800000</v>
      </c>
      <c r="Y3187" s="196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1.1000000000000001</v>
      </c>
      <c r="AB3187" s="21">
        <f t="shared" ref="AB3187:AB3218" si="807">IF(AND(R3187&lt;&gt;"C66",R3187&lt;&gt;""),Z3187/Y3187*AA3187,"")</f>
        <v>778761.06194690277</v>
      </c>
      <c r="AC3187" s="185">
        <f t="shared" ref="AC3187:AC3250" si="808">IF(R3187&lt;&gt;"",AB3187*AD3187,"")</f>
        <v>109571.68141592921</v>
      </c>
      <c r="AD3187" s="141">
        <v>0.14069999999999999</v>
      </c>
      <c r="AE3187" s="186">
        <f t="shared" ref="AE3187:AE3250" si="809">IF(Q3187="","",IF(Q3187="Yes",1,0))</f>
        <v>0</v>
      </c>
      <c r="AF3187" s="186" t="str">
        <f>IF(AND(COUNTIFS($J$18:J3187,J3187)=1,AE3187=1),1,"")</f>
        <v/>
      </c>
      <c r="AG3187" s="186">
        <f>IF(C3187="","",IF(AND(COUNTIFS($J$18:J3187,J3187)=1,C3187&lt;&gt;""),1,""))</f>
        <v>1</v>
      </c>
      <c r="AH3187" s="186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21594188.700884957</v>
      </c>
      <c r="AJ3187" s="19">
        <f t="shared" ref="AJ3187:AJ3250" si="811">IF(P3187="C66 SERVICE","",SUMIFS(AC:AC,F:F,F3187,G:G,G3187,E:E,E3187))</f>
        <v>2559339.3921844242</v>
      </c>
      <c r="AK3187" s="20">
        <f t="shared" ref="AK3187:AK3250" si="812">IF(AJ3187&gt;0,AJ3187/AI3187,"")</f>
        <v>0.11851982158883048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214" t="str">
        <f t="shared" si="788"/>
        <v>YAMAHA_Mounter</v>
      </c>
      <c r="AS3187" s="22">
        <f t="shared" si="787"/>
        <v>1</v>
      </c>
      <c r="AT3187" s="24" t="str">
        <f t="shared" si="789"/>
        <v>0-3 months</v>
      </c>
    </row>
    <row r="3188" spans="1:46" s="12" customFormat="1">
      <c r="A3188" s="13" t="s">
        <v>42</v>
      </c>
      <c r="B3188" s="179">
        <v>2023</v>
      </c>
      <c r="C3188" s="179">
        <v>12</v>
      </c>
      <c r="D3188" s="39" t="str">
        <f t="shared" si="803"/>
        <v>Q3</v>
      </c>
      <c r="E3188" s="13" t="s">
        <v>42</v>
      </c>
      <c r="F3188" s="179">
        <v>2024</v>
      </c>
      <c r="G3188" s="179">
        <v>1</v>
      </c>
      <c r="H3188" s="191"/>
      <c r="I3188" s="39" t="str">
        <f t="shared" si="804"/>
        <v>Q4</v>
      </c>
      <c r="J3188" s="142" t="s">
        <v>3242</v>
      </c>
      <c r="K3188" s="191" t="s">
        <v>2363</v>
      </c>
      <c r="L3188" s="17" t="s">
        <v>78</v>
      </c>
      <c r="M3188" s="13" t="s">
        <v>46</v>
      </c>
      <c r="N3188" s="13">
        <v>1</v>
      </c>
      <c r="O3188" s="13"/>
      <c r="P3188" s="39" t="str">
        <f t="shared" si="805"/>
        <v>MAIN UNIT</v>
      </c>
      <c r="Q3188" s="13" t="s">
        <v>47</v>
      </c>
      <c r="R3188" s="13" t="s">
        <v>48</v>
      </c>
      <c r="S3188" s="13" t="s">
        <v>36</v>
      </c>
      <c r="T3188" s="13" t="s">
        <v>64</v>
      </c>
      <c r="U3188" s="13" t="s">
        <v>2867</v>
      </c>
      <c r="V3188" s="13" t="s">
        <v>66</v>
      </c>
      <c r="W3188" s="13" t="s">
        <v>50</v>
      </c>
      <c r="X3188" s="192">
        <v>800000</v>
      </c>
      <c r="Y3188" s="196" t="str">
        <f>IF(W3188="","",IF(W3188="RMB","1.13", "1"))</f>
        <v>1.13</v>
      </c>
      <c r="Z3188" s="18">
        <f t="shared" si="806"/>
        <v>800000</v>
      </c>
      <c r="AA3188" s="13">
        <v>1.1000000000000001</v>
      </c>
      <c r="AB3188" s="21">
        <f t="shared" si="807"/>
        <v>778761.06194690277</v>
      </c>
      <c r="AC3188" s="185">
        <f t="shared" si="808"/>
        <v>109571.68141592921</v>
      </c>
      <c r="AD3188" s="141">
        <v>0.14069999999999999</v>
      </c>
      <c r="AE3188" s="186">
        <f t="shared" si="809"/>
        <v>0</v>
      </c>
      <c r="AF3188" s="186" t="str">
        <f>IF(AND(COUNTIFS($J$18:J3188,J3188)=1,AE3188=1),1,"")</f>
        <v/>
      </c>
      <c r="AG3188" s="186" t="str">
        <f>IF(C3188="","",IF(AND(COUNTIFS($J$18:J3188,J3188)=1,C3188&lt;&gt;""),1,""))</f>
        <v/>
      </c>
      <c r="AH3188" s="186" t="str">
        <f>IF(G3188="","",IF(AND(COUNTIFS($J$18:J3188,J3188)=1,G3188&lt;&gt;""),1,""))</f>
        <v/>
      </c>
      <c r="AI3188" s="19">
        <f t="shared" si="810"/>
        <v>21594188.700884957</v>
      </c>
      <c r="AJ3188" s="19">
        <f t="shared" si="811"/>
        <v>2559339.3921844242</v>
      </c>
      <c r="AK3188" s="20">
        <f t="shared" si="812"/>
        <v>0.11851982158883048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214" t="str">
        <f t="shared" si="788"/>
        <v>YAMAHA_Mounter</v>
      </c>
      <c r="AS3188" s="22">
        <f t="shared" si="787"/>
        <v>1</v>
      </c>
      <c r="AT3188" s="24" t="str">
        <f t="shared" si="789"/>
        <v>0-3 months</v>
      </c>
    </row>
    <row r="3189" spans="1:46" s="12" customFormat="1">
      <c r="A3189" s="13" t="s">
        <v>42</v>
      </c>
      <c r="B3189" s="179">
        <v>2023</v>
      </c>
      <c r="C3189" s="179">
        <v>7</v>
      </c>
      <c r="D3189" s="39" t="str">
        <f t="shared" si="803"/>
        <v>Q2</v>
      </c>
      <c r="E3189" s="13" t="s">
        <v>42</v>
      </c>
      <c r="F3189" s="179">
        <v>2023</v>
      </c>
      <c r="G3189" s="179">
        <v>11</v>
      </c>
      <c r="H3189" s="191"/>
      <c r="I3189" s="39" t="str">
        <f t="shared" si="804"/>
        <v>Q3</v>
      </c>
      <c r="J3189" s="191" t="s">
        <v>2538</v>
      </c>
      <c r="K3189" s="191" t="s">
        <v>1882</v>
      </c>
      <c r="L3189" s="17" t="s">
        <v>78</v>
      </c>
      <c r="M3189" s="13" t="s">
        <v>46</v>
      </c>
      <c r="N3189" s="13">
        <v>1</v>
      </c>
      <c r="O3189" s="13"/>
      <c r="P3189" s="39" t="str">
        <f t="shared" si="805"/>
        <v>MAIN UNIT</v>
      </c>
      <c r="Q3189" s="13" t="s">
        <v>47</v>
      </c>
      <c r="R3189" s="13" t="s">
        <v>48</v>
      </c>
      <c r="S3189" s="13" t="s">
        <v>36</v>
      </c>
      <c r="T3189" s="13" t="s">
        <v>64</v>
      </c>
      <c r="U3189" s="13" t="s">
        <v>65</v>
      </c>
      <c r="V3189" s="13" t="s">
        <v>1321</v>
      </c>
      <c r="W3189" s="13" t="s">
        <v>95</v>
      </c>
      <c r="X3189" s="192">
        <v>15000000</v>
      </c>
      <c r="Y3189" s="196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85">
        <f t="shared" si="808"/>
        <v>96120</v>
      </c>
      <c r="AD3189" s="141">
        <v>0.12</v>
      </c>
      <c r="AE3189" s="186">
        <f t="shared" si="809"/>
        <v>0</v>
      </c>
      <c r="AF3189" s="186" t="str">
        <f>IF(AND(COUNTIFS($J$18:J3189,J3189)=1,AE3189=1),1,"")</f>
        <v/>
      </c>
      <c r="AG3189" s="186" t="str">
        <f>IF(C3189="","",IF(AND(COUNTIFS($J$18:J3189,J3189)=1,C3189&lt;&gt;""),1,""))</f>
        <v/>
      </c>
      <c r="AH3189" s="186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214" t="str">
        <f t="shared" si="788"/>
        <v>YAMAHA_Mounter</v>
      </c>
      <c r="AS3189" s="22">
        <f t="shared" si="787"/>
        <v>4</v>
      </c>
      <c r="AT3189" s="24" t="str">
        <f t="shared" si="789"/>
        <v>4-6 months</v>
      </c>
    </row>
    <row r="3190" spans="1:46" s="12" customFormat="1">
      <c r="A3190" s="13" t="s">
        <v>42</v>
      </c>
      <c r="B3190" s="179">
        <v>2023</v>
      </c>
      <c r="C3190" s="179">
        <v>7</v>
      </c>
      <c r="D3190" s="39" t="str">
        <f t="shared" si="803"/>
        <v>Q2</v>
      </c>
      <c r="E3190" s="13" t="s">
        <v>170</v>
      </c>
      <c r="F3190" s="13" t="s">
        <v>170</v>
      </c>
      <c r="G3190" s="179" t="s">
        <v>170</v>
      </c>
      <c r="H3190" s="191"/>
      <c r="I3190" s="39" t="str">
        <f t="shared" si="804"/>
        <v>Cancel</v>
      </c>
      <c r="J3190" s="191" t="s">
        <v>2529</v>
      </c>
      <c r="K3190" s="191" t="s">
        <v>1882</v>
      </c>
      <c r="L3190" s="17" t="s">
        <v>78</v>
      </c>
      <c r="M3190" s="13" t="s">
        <v>46</v>
      </c>
      <c r="N3190" s="13">
        <v>1</v>
      </c>
      <c r="O3190" s="13"/>
      <c r="P3190" s="39" t="str">
        <f t="shared" si="805"/>
        <v>MAIN UNIT</v>
      </c>
      <c r="Q3190" s="13" t="s">
        <v>47</v>
      </c>
      <c r="R3190" s="13" t="s">
        <v>48</v>
      </c>
      <c r="S3190" s="13" t="s">
        <v>36</v>
      </c>
      <c r="T3190" s="13" t="s">
        <v>64</v>
      </c>
      <c r="U3190" s="13" t="s">
        <v>65</v>
      </c>
      <c r="V3190" s="13" t="s">
        <v>1321</v>
      </c>
      <c r="W3190" s="13" t="s">
        <v>95</v>
      </c>
      <c r="X3190" s="192">
        <v>15000000</v>
      </c>
      <c r="Y3190" s="196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85">
        <f t="shared" si="808"/>
        <v>97560</v>
      </c>
      <c r="AD3190" s="141">
        <v>0.12</v>
      </c>
      <c r="AE3190" s="186">
        <f t="shared" si="809"/>
        <v>0</v>
      </c>
      <c r="AF3190" s="186" t="str">
        <f>IF(AND(COUNTIFS($J$18:J3190,J3190)=1,AE3190=1),1,"")</f>
        <v/>
      </c>
      <c r="AG3190" s="186" t="str">
        <f>IF(C3190="","",IF(AND(COUNTIFS($J$18:J3190,J3190)=1,C3190&lt;&gt;""),1,""))</f>
        <v/>
      </c>
      <c r="AH3190" s="186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214" t="str">
        <f t="shared" si="788"/>
        <v>YAMAHA_Mounter</v>
      </c>
      <c r="AS3190" s="22" t="str">
        <f t="shared" si="787"/>
        <v/>
      </c>
      <c r="AT3190" s="24" t="str">
        <f t="shared" si="789"/>
        <v/>
      </c>
    </row>
    <row r="3191" spans="1:46" s="12" customFormat="1">
      <c r="A3191" s="13" t="s">
        <v>42</v>
      </c>
      <c r="B3191" s="179">
        <v>2023</v>
      </c>
      <c r="C3191" s="179">
        <v>7</v>
      </c>
      <c r="D3191" s="39" t="str">
        <f t="shared" si="803"/>
        <v>Q2</v>
      </c>
      <c r="E3191" s="13" t="s">
        <v>170</v>
      </c>
      <c r="F3191" s="13" t="s">
        <v>170</v>
      </c>
      <c r="G3191" s="179" t="s">
        <v>170</v>
      </c>
      <c r="H3191" s="191"/>
      <c r="I3191" s="39" t="str">
        <f t="shared" si="804"/>
        <v>Cancel</v>
      </c>
      <c r="J3191" s="191" t="s">
        <v>2529</v>
      </c>
      <c r="K3191" s="191" t="s">
        <v>1882</v>
      </c>
      <c r="L3191" s="17" t="s">
        <v>78</v>
      </c>
      <c r="M3191" s="13" t="s">
        <v>46</v>
      </c>
      <c r="N3191" s="13">
        <v>1</v>
      </c>
      <c r="O3191" s="13"/>
      <c r="P3191" s="39" t="str">
        <f t="shared" si="805"/>
        <v>MAIN UNIT</v>
      </c>
      <c r="Q3191" s="13" t="s">
        <v>47</v>
      </c>
      <c r="R3191" s="13" t="s">
        <v>48</v>
      </c>
      <c r="S3191" s="13" t="s">
        <v>36</v>
      </c>
      <c r="T3191" s="13" t="s">
        <v>64</v>
      </c>
      <c r="U3191" s="13" t="s">
        <v>65</v>
      </c>
      <c r="V3191" s="13" t="s">
        <v>1321</v>
      </c>
      <c r="W3191" s="13" t="s">
        <v>95</v>
      </c>
      <c r="X3191" s="192">
        <v>15000000</v>
      </c>
      <c r="Y3191" s="196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85">
        <f t="shared" si="808"/>
        <v>97560</v>
      </c>
      <c r="AD3191" s="141">
        <v>0.12</v>
      </c>
      <c r="AE3191" s="186">
        <f t="shared" si="809"/>
        <v>0</v>
      </c>
      <c r="AF3191" s="186" t="str">
        <f>IF(AND(COUNTIFS($J$18:J3191,J3191)=1,AE3191=1),1,"")</f>
        <v/>
      </c>
      <c r="AG3191" s="186" t="str">
        <f>IF(C3191="","",IF(AND(COUNTIFS($J$18:J3191,J3191)=1,C3191&lt;&gt;""),1,""))</f>
        <v/>
      </c>
      <c r="AH3191" s="186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214" t="str">
        <f t="shared" si="788"/>
        <v>YAMAHA_Mounter</v>
      </c>
      <c r="AS3191" s="22" t="str">
        <f t="shared" si="787"/>
        <v/>
      </c>
      <c r="AT3191" s="24" t="str">
        <f t="shared" si="789"/>
        <v/>
      </c>
    </row>
    <row r="3192" spans="1:46" s="12" customFormat="1">
      <c r="A3192" s="13" t="s">
        <v>35</v>
      </c>
      <c r="B3192" s="179">
        <v>2021</v>
      </c>
      <c r="C3192" s="179">
        <v>2</v>
      </c>
      <c r="D3192" s="39" t="str">
        <f t="shared" si="803"/>
        <v>Q4</v>
      </c>
      <c r="E3192" s="179" t="s">
        <v>2498</v>
      </c>
      <c r="F3192" s="179" t="s">
        <v>2506</v>
      </c>
      <c r="G3192" s="179" t="s">
        <v>2506</v>
      </c>
      <c r="H3192" s="191"/>
      <c r="I3192" s="39" t="str">
        <f t="shared" si="804"/>
        <v>TBA</v>
      </c>
      <c r="J3192" s="191" t="s">
        <v>2995</v>
      </c>
      <c r="K3192" s="191" t="s">
        <v>2996</v>
      </c>
      <c r="L3192" s="17" t="s">
        <v>54</v>
      </c>
      <c r="M3192" s="13" t="s">
        <v>46</v>
      </c>
      <c r="N3192" s="13">
        <v>1</v>
      </c>
      <c r="O3192" s="13"/>
      <c r="P3192" s="39" t="str">
        <f t="shared" si="805"/>
        <v>MAIN UNIT</v>
      </c>
      <c r="Q3192" s="13" t="s">
        <v>55</v>
      </c>
      <c r="R3192" s="13" t="s">
        <v>48</v>
      </c>
      <c r="S3192" s="13" t="s">
        <v>36</v>
      </c>
      <c r="T3192" s="13" t="s">
        <v>64</v>
      </c>
      <c r="U3192" s="13" t="s">
        <v>65</v>
      </c>
      <c r="V3192" s="13" t="s">
        <v>1798</v>
      </c>
      <c r="W3192" s="13" t="s">
        <v>95</v>
      </c>
      <c r="X3192" s="192">
        <v>8900000</v>
      </c>
      <c r="Y3192" s="196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85">
        <f t="shared" si="808"/>
        <v>57885.599999999999</v>
      </c>
      <c r="AD3192" s="141">
        <v>0.12</v>
      </c>
      <c r="AE3192" s="186">
        <f t="shared" si="809"/>
        <v>1</v>
      </c>
      <c r="AF3192" s="186">
        <f>IF(AND(COUNTIFS($J$18:J3192,J3192)=1,AE3192=1),1,"")</f>
        <v>1</v>
      </c>
      <c r="AG3192" s="186">
        <f>IF(C3192="","",IF(AND(COUNTIFS($J$18:J3192,J3192)=1,C3192&lt;&gt;""),1,""))</f>
        <v>1</v>
      </c>
      <c r="AH3192" s="186">
        <f>IF(G3192="","",IF(AND(COUNTIFS($J$18:J3192,J3192)=1,G3192&lt;&gt;""),1,""))</f>
        <v>1</v>
      </c>
      <c r="AI3192" s="19">
        <f t="shared" si="810"/>
        <v>27590767.192920357</v>
      </c>
      <c r="AJ3192" s="19">
        <f t="shared" si="811"/>
        <v>3241766.9481504429</v>
      </c>
      <c r="AK3192" s="20">
        <f t="shared" si="812"/>
        <v>0.11749462874603439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214" t="str">
        <f t="shared" si="788"/>
        <v>YAMAHA_Mounter</v>
      </c>
      <c r="AS3192" s="22" t="str">
        <f t="shared" si="787"/>
        <v/>
      </c>
      <c r="AT3192" s="24" t="str">
        <f t="shared" si="789"/>
        <v/>
      </c>
    </row>
    <row r="3193" spans="1:46" s="12" customFormat="1">
      <c r="A3193" s="195" t="s">
        <v>41</v>
      </c>
      <c r="B3193" s="179"/>
      <c r="C3193" s="179" t="s">
        <v>170</v>
      </c>
      <c r="D3193" s="39" t="str">
        <f t="shared" si="803"/>
        <v/>
      </c>
      <c r="E3193" s="13" t="s">
        <v>170</v>
      </c>
      <c r="F3193" s="13" t="s">
        <v>170</v>
      </c>
      <c r="G3193" s="179" t="s">
        <v>170</v>
      </c>
      <c r="H3193" s="191"/>
      <c r="I3193" s="39" t="str">
        <f t="shared" si="804"/>
        <v>Cancel</v>
      </c>
      <c r="J3193" s="191" t="s">
        <v>170</v>
      </c>
      <c r="K3193" s="191" t="s">
        <v>2523</v>
      </c>
      <c r="L3193" s="17" t="s">
        <v>2521</v>
      </c>
      <c r="M3193" s="13" t="s">
        <v>2522</v>
      </c>
      <c r="N3193" s="13">
        <v>1</v>
      </c>
      <c r="O3193" s="13"/>
      <c r="P3193" s="39" t="str">
        <f t="shared" si="805"/>
        <v>MAIN UNIT</v>
      </c>
      <c r="Q3193" s="13" t="s">
        <v>47</v>
      </c>
      <c r="R3193" s="13" t="s">
        <v>1968</v>
      </c>
      <c r="S3193" s="13" t="s">
        <v>38</v>
      </c>
      <c r="T3193" s="13" t="s">
        <v>911</v>
      </c>
      <c r="U3193" s="13" t="s">
        <v>136</v>
      </c>
      <c r="V3193" s="13" t="s">
        <v>877</v>
      </c>
      <c r="W3193" s="13" t="s">
        <v>50</v>
      </c>
      <c r="X3193" s="192">
        <v>1200000</v>
      </c>
      <c r="Y3193" s="196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85">
        <f t="shared" si="808"/>
        <v>137628.3185840708</v>
      </c>
      <c r="AD3193" s="141">
        <v>0.12</v>
      </c>
      <c r="AE3193" s="186">
        <f t="shared" si="809"/>
        <v>0</v>
      </c>
      <c r="AF3193" s="186" t="str">
        <f>IF(AND(COUNTIFS($J$18:J3193,J3193)=1,AE3193=1),1,"")</f>
        <v/>
      </c>
      <c r="AG3193" s="186">
        <f>IF(C3193="","",IF(AND(COUNTIFS($J$18:J3193,J3193)=1,C3193&lt;&gt;""),1,""))</f>
        <v>1</v>
      </c>
      <c r="AH3193" s="186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214" t="str">
        <f t="shared" si="788"/>
        <v>HELLER</v>
      </c>
      <c r="AS3193" s="22" t="str">
        <f t="shared" si="787"/>
        <v/>
      </c>
      <c r="AT3193" s="24" t="str">
        <f t="shared" si="789"/>
        <v/>
      </c>
    </row>
    <row r="3194" spans="1:46" s="12" customFormat="1">
      <c r="A3194" s="195" t="s">
        <v>42</v>
      </c>
      <c r="B3194" s="179"/>
      <c r="C3194" s="179" t="s">
        <v>170</v>
      </c>
      <c r="D3194" s="39" t="str">
        <f t="shared" si="803"/>
        <v/>
      </c>
      <c r="E3194" s="13" t="s">
        <v>170</v>
      </c>
      <c r="F3194" s="13" t="s">
        <v>170</v>
      </c>
      <c r="G3194" s="179" t="s">
        <v>170</v>
      </c>
      <c r="H3194" s="191"/>
      <c r="I3194" s="39" t="str">
        <f t="shared" si="804"/>
        <v>Cancel</v>
      </c>
      <c r="J3194" s="191" t="s">
        <v>2997</v>
      </c>
      <c r="K3194" s="191" t="s">
        <v>2998</v>
      </c>
      <c r="L3194" s="17" t="s">
        <v>2999</v>
      </c>
      <c r="M3194" s="13" t="s">
        <v>2522</v>
      </c>
      <c r="N3194" s="13">
        <v>1</v>
      </c>
      <c r="O3194" s="13"/>
      <c r="P3194" s="39" t="str">
        <f t="shared" si="805"/>
        <v>MAIN UNIT</v>
      </c>
      <c r="Q3194" s="13" t="s">
        <v>47</v>
      </c>
      <c r="R3194" s="13" t="s">
        <v>1968</v>
      </c>
      <c r="S3194" s="13" t="s">
        <v>36</v>
      </c>
      <c r="T3194" s="13" t="s">
        <v>64</v>
      </c>
      <c r="U3194" s="13" t="s">
        <v>65</v>
      </c>
      <c r="V3194" s="13" t="s">
        <v>98</v>
      </c>
      <c r="W3194" s="13" t="s">
        <v>827</v>
      </c>
      <c r="X3194" s="192">
        <v>76000</v>
      </c>
      <c r="Y3194" s="196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85">
        <f t="shared" si="808"/>
        <v>71136</v>
      </c>
      <c r="AD3194" s="141">
        <v>0.12</v>
      </c>
      <c r="AE3194" s="186">
        <f t="shared" si="809"/>
        <v>0</v>
      </c>
      <c r="AF3194" s="186" t="str">
        <f>IF(AND(COUNTIFS($J$18:J3194,J3194)=1,AE3194=1),1,"")</f>
        <v/>
      </c>
      <c r="AG3194" s="186">
        <f>IF(C3194="","",IF(AND(COUNTIFS($J$18:J3194,J3194)=1,C3194&lt;&gt;""),1,""))</f>
        <v>1</v>
      </c>
      <c r="AH3194" s="186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214" t="str">
        <f t="shared" si="788"/>
        <v>HELLER</v>
      </c>
      <c r="AS3194" s="22" t="str">
        <f t="shared" si="787"/>
        <v/>
      </c>
      <c r="AT3194" s="24" t="str">
        <f t="shared" si="789"/>
        <v/>
      </c>
    </row>
    <row r="3195" spans="1:46" s="12" customFormat="1">
      <c r="A3195" s="13" t="s">
        <v>35</v>
      </c>
      <c r="B3195" s="179">
        <v>2021</v>
      </c>
      <c r="C3195" s="179">
        <v>2</v>
      </c>
      <c r="D3195" s="39" t="str">
        <f t="shared" si="803"/>
        <v>Q4</v>
      </c>
      <c r="E3195" s="179" t="s">
        <v>2498</v>
      </c>
      <c r="F3195" s="179" t="s">
        <v>2506</v>
      </c>
      <c r="G3195" s="179" t="s">
        <v>2506</v>
      </c>
      <c r="H3195" s="191"/>
      <c r="I3195" s="39" t="str">
        <f t="shared" si="804"/>
        <v>TBA</v>
      </c>
      <c r="J3195" s="191" t="s">
        <v>2995</v>
      </c>
      <c r="K3195" s="191" t="s">
        <v>2996</v>
      </c>
      <c r="L3195" s="17" t="s">
        <v>78</v>
      </c>
      <c r="M3195" s="13" t="s">
        <v>46</v>
      </c>
      <c r="N3195" s="13">
        <v>1</v>
      </c>
      <c r="O3195" s="13"/>
      <c r="P3195" s="39" t="str">
        <f t="shared" si="805"/>
        <v>MAIN UNIT</v>
      </c>
      <c r="Q3195" s="13" t="s">
        <v>55</v>
      </c>
      <c r="R3195" s="13" t="s">
        <v>48</v>
      </c>
      <c r="S3195" s="13" t="s">
        <v>36</v>
      </c>
      <c r="T3195" s="13" t="s">
        <v>64</v>
      </c>
      <c r="U3195" s="13" t="s">
        <v>65</v>
      </c>
      <c r="V3195" s="13" t="s">
        <v>1798</v>
      </c>
      <c r="W3195" s="13" t="s">
        <v>95</v>
      </c>
      <c r="X3195" s="192">
        <v>11500000</v>
      </c>
      <c r="Y3195" s="196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85">
        <f t="shared" si="808"/>
        <v>74796</v>
      </c>
      <c r="AD3195" s="141">
        <v>0.12</v>
      </c>
      <c r="AE3195" s="186">
        <f t="shared" si="809"/>
        <v>1</v>
      </c>
      <c r="AF3195" s="186" t="str">
        <f>IF(AND(COUNTIFS($J$18:J3195,J3195)=1,AE3195=1),1,"")</f>
        <v/>
      </c>
      <c r="AG3195" s="186" t="str">
        <f>IF(C3195="","",IF(AND(COUNTIFS($J$18:J3195,J3195)=1,C3195&lt;&gt;""),1,""))</f>
        <v/>
      </c>
      <c r="AH3195" s="186" t="str">
        <f>IF(G3195="","",IF(AND(COUNTIFS($J$18:J3195,J3195)=1,G3195&lt;&gt;""),1,""))</f>
        <v/>
      </c>
      <c r="AI3195" s="19">
        <f t="shared" si="810"/>
        <v>27590767.192920357</v>
      </c>
      <c r="AJ3195" s="19">
        <f t="shared" si="811"/>
        <v>3241766.9481504429</v>
      </c>
      <c r="AK3195" s="20">
        <f t="shared" si="812"/>
        <v>0.11749462874603439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214" t="str">
        <f t="shared" si="788"/>
        <v>YAMAHA_Mounter</v>
      </c>
      <c r="AS3195" s="22" t="str">
        <f t="shared" si="787"/>
        <v/>
      </c>
      <c r="AT3195" s="24" t="str">
        <f t="shared" si="789"/>
        <v/>
      </c>
    </row>
    <row r="3196" spans="1:46" s="12" customFormat="1">
      <c r="A3196" s="13" t="s">
        <v>40</v>
      </c>
      <c r="B3196" s="179">
        <v>2021</v>
      </c>
      <c r="C3196" s="179">
        <v>12</v>
      </c>
      <c r="D3196" s="39" t="str">
        <f t="shared" si="803"/>
        <v>Q3</v>
      </c>
      <c r="E3196" s="13" t="s">
        <v>170</v>
      </c>
      <c r="F3196" s="179" t="s">
        <v>170</v>
      </c>
      <c r="G3196" s="179" t="s">
        <v>170</v>
      </c>
      <c r="H3196" s="191"/>
      <c r="I3196" s="39" t="str">
        <f t="shared" si="804"/>
        <v>Cancel</v>
      </c>
      <c r="J3196" s="191" t="s">
        <v>3000</v>
      </c>
      <c r="K3196" s="191" t="s">
        <v>1887</v>
      </c>
      <c r="L3196" s="17" t="s">
        <v>2540</v>
      </c>
      <c r="M3196" s="13" t="s">
        <v>46</v>
      </c>
      <c r="N3196" s="13">
        <v>1</v>
      </c>
      <c r="O3196" s="13"/>
      <c r="P3196" s="39" t="str">
        <f t="shared" si="805"/>
        <v>MAIN UNIT</v>
      </c>
      <c r="Q3196" s="13" t="s">
        <v>55</v>
      </c>
      <c r="R3196" s="13" t="s">
        <v>1968</v>
      </c>
      <c r="S3196" s="13" t="s">
        <v>36</v>
      </c>
      <c r="T3196" s="13" t="s">
        <v>64</v>
      </c>
      <c r="U3196" s="13" t="s">
        <v>65</v>
      </c>
      <c r="V3196" s="13" t="s">
        <v>98</v>
      </c>
      <c r="W3196" s="13" t="s">
        <v>95</v>
      </c>
      <c r="X3196" s="192">
        <v>10600000</v>
      </c>
      <c r="Y3196" s="196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85">
        <f t="shared" si="808"/>
        <v>109981.572</v>
      </c>
      <c r="AD3196" s="141">
        <v>0.1943</v>
      </c>
      <c r="AE3196" s="186">
        <f t="shared" si="809"/>
        <v>1</v>
      </c>
      <c r="AF3196" s="186">
        <f>IF(AND(COUNTIFS($J$18:J3196,J3196)=1,AE3196=1),1,"")</f>
        <v>1</v>
      </c>
      <c r="AG3196" s="186">
        <f>IF(C3196="","",IF(AND(COUNTIFS($J$18:J3196,J3196)=1,C3196&lt;&gt;""),1,""))</f>
        <v>1</v>
      </c>
      <c r="AH3196" s="186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214" t="str">
        <f t="shared" si="788"/>
        <v>YAMAHA_Non_Mounter</v>
      </c>
      <c r="AS3196" s="22" t="str">
        <f t="shared" si="787"/>
        <v/>
      </c>
      <c r="AT3196" s="24" t="str">
        <f t="shared" si="789"/>
        <v/>
      </c>
    </row>
    <row r="3197" spans="1:46" s="12" customFormat="1">
      <c r="A3197" s="13" t="s">
        <v>42</v>
      </c>
      <c r="B3197" s="179">
        <v>2023</v>
      </c>
      <c r="C3197" s="179">
        <v>8</v>
      </c>
      <c r="D3197" s="39" t="str">
        <f t="shared" si="803"/>
        <v>Q2</v>
      </c>
      <c r="E3197" s="13" t="s">
        <v>170</v>
      </c>
      <c r="F3197" s="13" t="s">
        <v>170</v>
      </c>
      <c r="G3197" s="179" t="s">
        <v>170</v>
      </c>
      <c r="H3197" s="191"/>
      <c r="I3197" s="39" t="str">
        <f t="shared" si="804"/>
        <v>Cancel</v>
      </c>
      <c r="J3197" s="191" t="s">
        <v>2541</v>
      </c>
      <c r="K3197" s="191" t="s">
        <v>1884</v>
      </c>
      <c r="L3197" s="17" t="s">
        <v>54</v>
      </c>
      <c r="M3197" s="13" t="s">
        <v>46</v>
      </c>
      <c r="N3197" s="13">
        <v>1</v>
      </c>
      <c r="O3197" s="13"/>
      <c r="P3197" s="39" t="str">
        <f t="shared" si="805"/>
        <v>MAIN UNIT</v>
      </c>
      <c r="Q3197" s="13" t="s">
        <v>47</v>
      </c>
      <c r="R3197" s="13" t="s">
        <v>48</v>
      </c>
      <c r="S3197" s="13" t="s">
        <v>36</v>
      </c>
      <c r="T3197" s="13" t="s">
        <v>64</v>
      </c>
      <c r="U3197" s="13" t="s">
        <v>1885</v>
      </c>
      <c r="V3197" s="13" t="s">
        <v>108</v>
      </c>
      <c r="W3197" s="13" t="s">
        <v>95</v>
      </c>
      <c r="X3197" s="192">
        <v>11250000</v>
      </c>
      <c r="Y3197" s="196" t="str">
        <f t="shared" ref="Y3197:Y3206" si="815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85">
        <f t="shared" si="808"/>
        <v>73170</v>
      </c>
      <c r="AD3197" s="141">
        <v>0.12</v>
      </c>
      <c r="AE3197" s="186">
        <f t="shared" si="809"/>
        <v>0</v>
      </c>
      <c r="AF3197" s="186" t="str">
        <f>IF(AND(COUNTIFS($J$18:J3197,J3197)=1,AE3197=1),1,"")</f>
        <v/>
      </c>
      <c r="AG3197" s="186" t="str">
        <f>IF(C3197="","",IF(AND(COUNTIFS($J$18:J3197,J3197)=1,C3197&lt;&gt;""),1,""))</f>
        <v/>
      </c>
      <c r="AH3197" s="186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214" t="str">
        <f t="shared" si="788"/>
        <v>YAMAHA_Mounter</v>
      </c>
      <c r="AS3197" s="22" t="str">
        <f t="shared" si="787"/>
        <v/>
      </c>
      <c r="AT3197" s="24" t="str">
        <f t="shared" si="789"/>
        <v/>
      </c>
    </row>
    <row r="3198" spans="1:46" s="12" customFormat="1">
      <c r="A3198" s="13" t="s">
        <v>42</v>
      </c>
      <c r="B3198" s="179">
        <v>2023</v>
      </c>
      <c r="C3198" s="179">
        <v>8</v>
      </c>
      <c r="D3198" s="39" t="str">
        <f t="shared" si="803"/>
        <v>Q2</v>
      </c>
      <c r="E3198" s="13" t="s">
        <v>170</v>
      </c>
      <c r="F3198" s="13" t="s">
        <v>170</v>
      </c>
      <c r="G3198" s="179" t="s">
        <v>170</v>
      </c>
      <c r="H3198" s="191"/>
      <c r="I3198" s="39" t="str">
        <f t="shared" si="804"/>
        <v>Cancel</v>
      </c>
      <c r="J3198" s="191" t="s">
        <v>2541</v>
      </c>
      <c r="K3198" s="191" t="s">
        <v>1884</v>
      </c>
      <c r="L3198" s="17" t="s">
        <v>54</v>
      </c>
      <c r="M3198" s="13" t="s">
        <v>46</v>
      </c>
      <c r="N3198" s="13">
        <v>1</v>
      </c>
      <c r="O3198" s="13"/>
      <c r="P3198" s="39" t="str">
        <f t="shared" si="805"/>
        <v>MAIN UNIT</v>
      </c>
      <c r="Q3198" s="13" t="s">
        <v>47</v>
      </c>
      <c r="R3198" s="13" t="s">
        <v>48</v>
      </c>
      <c r="S3198" s="13" t="s">
        <v>36</v>
      </c>
      <c r="T3198" s="13" t="s">
        <v>64</v>
      </c>
      <c r="U3198" s="13" t="s">
        <v>1885</v>
      </c>
      <c r="V3198" s="13" t="s">
        <v>108</v>
      </c>
      <c r="W3198" s="13" t="s">
        <v>95</v>
      </c>
      <c r="X3198" s="192">
        <v>11250000</v>
      </c>
      <c r="Y3198" s="196" t="str">
        <f t="shared" si="815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85">
        <f t="shared" si="808"/>
        <v>73170</v>
      </c>
      <c r="AD3198" s="141">
        <v>0.12</v>
      </c>
      <c r="AE3198" s="186">
        <f t="shared" si="809"/>
        <v>0</v>
      </c>
      <c r="AF3198" s="186" t="str">
        <f>IF(AND(COUNTIFS($J$18:J3198,J3198)=1,AE3198=1),1,"")</f>
        <v/>
      </c>
      <c r="AG3198" s="186" t="str">
        <f>IF(C3198="","",IF(AND(COUNTIFS($J$18:J3198,J3198)=1,C3198&lt;&gt;""),1,""))</f>
        <v/>
      </c>
      <c r="AH3198" s="186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214" t="str">
        <f t="shared" si="788"/>
        <v>YAMAHA_Mounter</v>
      </c>
      <c r="AS3198" s="22" t="str">
        <f t="shared" si="787"/>
        <v/>
      </c>
      <c r="AT3198" s="24" t="str">
        <f t="shared" si="789"/>
        <v/>
      </c>
    </row>
    <row r="3199" spans="1:46" s="12" customFormat="1">
      <c r="A3199" s="13" t="s">
        <v>42</v>
      </c>
      <c r="B3199" s="179">
        <v>2023</v>
      </c>
      <c r="C3199" s="179">
        <v>8</v>
      </c>
      <c r="D3199" s="39" t="str">
        <f t="shared" si="803"/>
        <v>Q2</v>
      </c>
      <c r="E3199" s="13" t="s">
        <v>170</v>
      </c>
      <c r="F3199" s="13" t="s">
        <v>170</v>
      </c>
      <c r="G3199" s="179" t="s">
        <v>170</v>
      </c>
      <c r="H3199" s="191"/>
      <c r="I3199" s="39" t="str">
        <f t="shared" si="804"/>
        <v>Cancel</v>
      </c>
      <c r="J3199" s="191" t="s">
        <v>2541</v>
      </c>
      <c r="K3199" s="191" t="s">
        <v>1884</v>
      </c>
      <c r="L3199" s="17" t="s">
        <v>54</v>
      </c>
      <c r="M3199" s="13" t="s">
        <v>46</v>
      </c>
      <c r="N3199" s="13">
        <v>1</v>
      </c>
      <c r="O3199" s="13"/>
      <c r="P3199" s="39" t="str">
        <f t="shared" si="805"/>
        <v>MAIN UNIT</v>
      </c>
      <c r="Q3199" s="13" t="s">
        <v>47</v>
      </c>
      <c r="R3199" s="13" t="s">
        <v>48</v>
      </c>
      <c r="S3199" s="13" t="s">
        <v>36</v>
      </c>
      <c r="T3199" s="13" t="s">
        <v>64</v>
      </c>
      <c r="U3199" s="13" t="s">
        <v>1885</v>
      </c>
      <c r="V3199" s="13" t="s">
        <v>108</v>
      </c>
      <c r="W3199" s="13" t="s">
        <v>95</v>
      </c>
      <c r="X3199" s="192">
        <v>11250000</v>
      </c>
      <c r="Y3199" s="196" t="str">
        <f t="shared" si="815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85">
        <f t="shared" si="808"/>
        <v>73170</v>
      </c>
      <c r="AD3199" s="141">
        <v>0.12</v>
      </c>
      <c r="AE3199" s="186">
        <f t="shared" si="809"/>
        <v>0</v>
      </c>
      <c r="AF3199" s="186" t="str">
        <f>IF(AND(COUNTIFS($J$18:J3199,J3199)=1,AE3199=1),1,"")</f>
        <v/>
      </c>
      <c r="AG3199" s="186" t="str">
        <f>IF(C3199="","",IF(AND(COUNTIFS($J$18:J3199,J3199)=1,C3199&lt;&gt;""),1,""))</f>
        <v/>
      </c>
      <c r="AH3199" s="186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214" t="str">
        <f t="shared" si="788"/>
        <v>YAMAHA_Mounter</v>
      </c>
      <c r="AS3199" s="22" t="str">
        <f t="shared" si="787"/>
        <v/>
      </c>
      <c r="AT3199" s="24" t="str">
        <f t="shared" si="789"/>
        <v/>
      </c>
    </row>
    <row r="3200" spans="1:46" s="12" customFormat="1">
      <c r="A3200" s="13" t="s">
        <v>42</v>
      </c>
      <c r="B3200" s="179">
        <v>2023</v>
      </c>
      <c r="C3200" s="179">
        <v>8</v>
      </c>
      <c r="D3200" s="39" t="str">
        <f t="shared" si="803"/>
        <v>Q2</v>
      </c>
      <c r="E3200" s="13" t="s">
        <v>170</v>
      </c>
      <c r="F3200" s="13" t="s">
        <v>170</v>
      </c>
      <c r="G3200" s="179" t="s">
        <v>170</v>
      </c>
      <c r="H3200" s="191"/>
      <c r="I3200" s="39" t="str">
        <f t="shared" si="804"/>
        <v>Cancel</v>
      </c>
      <c r="J3200" s="191" t="s">
        <v>2541</v>
      </c>
      <c r="K3200" s="191" t="s">
        <v>1884</v>
      </c>
      <c r="L3200" s="17" t="s">
        <v>54</v>
      </c>
      <c r="M3200" s="13" t="s">
        <v>46</v>
      </c>
      <c r="N3200" s="13">
        <v>1</v>
      </c>
      <c r="O3200" s="13"/>
      <c r="P3200" s="39" t="str">
        <f t="shared" si="805"/>
        <v>MAIN UNIT</v>
      </c>
      <c r="Q3200" s="13" t="s">
        <v>47</v>
      </c>
      <c r="R3200" s="13" t="s">
        <v>48</v>
      </c>
      <c r="S3200" s="13" t="s">
        <v>36</v>
      </c>
      <c r="T3200" s="13" t="s">
        <v>64</v>
      </c>
      <c r="U3200" s="13" t="s">
        <v>1885</v>
      </c>
      <c r="V3200" s="13" t="s">
        <v>108</v>
      </c>
      <c r="W3200" s="13" t="s">
        <v>95</v>
      </c>
      <c r="X3200" s="192">
        <v>11250000</v>
      </c>
      <c r="Y3200" s="196" t="str">
        <f t="shared" si="815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85">
        <f t="shared" si="808"/>
        <v>73170</v>
      </c>
      <c r="AD3200" s="141">
        <v>0.12</v>
      </c>
      <c r="AE3200" s="186">
        <f t="shared" si="809"/>
        <v>0</v>
      </c>
      <c r="AF3200" s="186" t="str">
        <f>IF(AND(COUNTIFS($J$18:J3200,J3200)=1,AE3200=1),1,"")</f>
        <v/>
      </c>
      <c r="AG3200" s="186" t="str">
        <f>IF(C3200="","",IF(AND(COUNTIFS($J$18:J3200,J3200)=1,C3200&lt;&gt;""),1,""))</f>
        <v/>
      </c>
      <c r="AH3200" s="186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214" t="str">
        <f t="shared" si="788"/>
        <v>YAMAHA_Mounter</v>
      </c>
      <c r="AS3200" s="22" t="str">
        <f t="shared" si="787"/>
        <v/>
      </c>
      <c r="AT3200" s="24" t="str">
        <f t="shared" si="789"/>
        <v/>
      </c>
    </row>
    <row r="3201" spans="1:46" s="12" customFormat="1">
      <c r="A3201" s="13" t="s">
        <v>42</v>
      </c>
      <c r="B3201" s="179">
        <v>2023</v>
      </c>
      <c r="C3201" s="179">
        <v>9</v>
      </c>
      <c r="D3201" s="39" t="str">
        <f t="shared" si="803"/>
        <v>Q2</v>
      </c>
      <c r="E3201" s="13" t="s">
        <v>170</v>
      </c>
      <c r="F3201" s="13" t="s">
        <v>170</v>
      </c>
      <c r="G3201" s="179" t="s">
        <v>170</v>
      </c>
      <c r="H3201" s="191"/>
      <c r="I3201" s="39" t="str">
        <f t="shared" si="804"/>
        <v>Cancel</v>
      </c>
      <c r="J3201" s="191" t="s">
        <v>3001</v>
      </c>
      <c r="K3201" s="191" t="s">
        <v>1440</v>
      </c>
      <c r="L3201" s="17" t="s">
        <v>78</v>
      </c>
      <c r="M3201" s="13" t="s">
        <v>46</v>
      </c>
      <c r="N3201" s="13">
        <v>1</v>
      </c>
      <c r="O3201" s="13"/>
      <c r="P3201" s="39" t="str">
        <f t="shared" si="805"/>
        <v>MAIN UNIT</v>
      </c>
      <c r="Q3201" s="13" t="s">
        <v>47</v>
      </c>
      <c r="R3201" s="13" t="s">
        <v>48</v>
      </c>
      <c r="S3201" s="13" t="s">
        <v>36</v>
      </c>
      <c r="T3201" s="13" t="s">
        <v>107</v>
      </c>
      <c r="U3201" s="13" t="s">
        <v>65</v>
      </c>
      <c r="V3201" s="13" t="s">
        <v>98</v>
      </c>
      <c r="W3201" s="13" t="s">
        <v>95</v>
      </c>
      <c r="X3201" s="192">
        <v>17000000</v>
      </c>
      <c r="Y3201" s="196" t="str">
        <f t="shared" si="815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85">
        <f t="shared" si="808"/>
        <v>110568</v>
      </c>
      <c r="AD3201" s="141">
        <v>0.12</v>
      </c>
      <c r="AE3201" s="186">
        <f t="shared" si="809"/>
        <v>0</v>
      </c>
      <c r="AF3201" s="186" t="str">
        <f>IF(AND(COUNTIFS($J$18:J3201,J3201)=1,AE3201=1),1,"")</f>
        <v/>
      </c>
      <c r="AG3201" s="186">
        <f>IF(C3201="","",IF(AND(COUNTIFS($J$18:J3201,J3201)=1,C3201&lt;&gt;""),1,""))</f>
        <v>1</v>
      </c>
      <c r="AH3201" s="186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214" t="str">
        <f t="shared" si="788"/>
        <v>YAMAHA_Mounter</v>
      </c>
      <c r="AS3201" s="22" t="str">
        <f t="shared" si="787"/>
        <v/>
      </c>
      <c r="AT3201" s="24" t="str">
        <f t="shared" si="789"/>
        <v/>
      </c>
    </row>
    <row r="3202" spans="1:46" s="12" customFormat="1">
      <c r="A3202" s="13" t="s">
        <v>42</v>
      </c>
      <c r="B3202" s="179">
        <v>2023</v>
      </c>
      <c r="C3202" s="179">
        <v>9</v>
      </c>
      <c r="D3202" s="39" t="str">
        <f t="shared" si="803"/>
        <v>Q2</v>
      </c>
      <c r="E3202" s="13" t="s">
        <v>170</v>
      </c>
      <c r="F3202" s="13" t="s">
        <v>170</v>
      </c>
      <c r="G3202" s="179" t="s">
        <v>170</v>
      </c>
      <c r="H3202" s="191"/>
      <c r="I3202" s="39" t="str">
        <f t="shared" si="804"/>
        <v>Cancel</v>
      </c>
      <c r="J3202" s="191" t="s">
        <v>3001</v>
      </c>
      <c r="K3202" s="191" t="s">
        <v>1440</v>
      </c>
      <c r="L3202" s="17" t="s">
        <v>54</v>
      </c>
      <c r="M3202" s="13" t="s">
        <v>46</v>
      </c>
      <c r="N3202" s="13">
        <v>1</v>
      </c>
      <c r="O3202" s="13"/>
      <c r="P3202" s="39" t="str">
        <f t="shared" si="805"/>
        <v>MAIN UNIT</v>
      </c>
      <c r="Q3202" s="13" t="s">
        <v>47</v>
      </c>
      <c r="R3202" s="13" t="s">
        <v>48</v>
      </c>
      <c r="S3202" s="13" t="s">
        <v>36</v>
      </c>
      <c r="T3202" s="13" t="s">
        <v>107</v>
      </c>
      <c r="U3202" s="13" t="s">
        <v>65</v>
      </c>
      <c r="V3202" s="13" t="s">
        <v>98</v>
      </c>
      <c r="W3202" s="13" t="s">
        <v>95</v>
      </c>
      <c r="X3202" s="192">
        <v>8993000</v>
      </c>
      <c r="Y3202" s="196" t="str">
        <f t="shared" si="815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85">
        <f t="shared" si="808"/>
        <v>58490.471999999994</v>
      </c>
      <c r="AD3202" s="141">
        <v>0.12</v>
      </c>
      <c r="AE3202" s="186">
        <f t="shared" si="809"/>
        <v>0</v>
      </c>
      <c r="AF3202" s="186" t="str">
        <f>IF(AND(COUNTIFS($J$18:J3202,J3202)=1,AE3202=1),1,"")</f>
        <v/>
      </c>
      <c r="AG3202" s="186" t="str">
        <f>IF(C3202="","",IF(AND(COUNTIFS($J$18:J3202,J3202)=1,C3202&lt;&gt;""),1,""))</f>
        <v/>
      </c>
      <c r="AH3202" s="186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214" t="str">
        <f t="shared" si="788"/>
        <v>YAMAHA_Mounter</v>
      </c>
      <c r="AS3202" s="22" t="str">
        <f t="shared" ref="AS3202:AS3265" si="816">IFERROR(IF(OR(G3202="TBA", G3202=""), "", DATEDIF(DATE(B3202, C3202, 1), DATE(F3202, G3202, 1), "M")),"")</f>
        <v/>
      </c>
      <c r="AT3202" s="24" t="str">
        <f t="shared" si="789"/>
        <v/>
      </c>
    </row>
    <row r="3203" spans="1:46" s="12" customFormat="1">
      <c r="A3203" s="195" t="s">
        <v>40</v>
      </c>
      <c r="B3203" s="179"/>
      <c r="C3203" s="179" t="s">
        <v>170</v>
      </c>
      <c r="D3203" s="39" t="str">
        <f t="shared" si="803"/>
        <v/>
      </c>
      <c r="E3203" s="179" t="s">
        <v>2498</v>
      </c>
      <c r="F3203" s="179" t="s">
        <v>2498</v>
      </c>
      <c r="G3203" s="179" t="s">
        <v>2498</v>
      </c>
      <c r="H3203" s="191"/>
      <c r="I3203" s="39" t="str">
        <f t="shared" si="804"/>
        <v>TBA</v>
      </c>
      <c r="J3203" s="191" t="s">
        <v>3002</v>
      </c>
      <c r="K3203" s="191" t="s">
        <v>1887</v>
      </c>
      <c r="L3203" s="17" t="s">
        <v>78</v>
      </c>
      <c r="M3203" s="13" t="s">
        <v>46</v>
      </c>
      <c r="N3203" s="13">
        <v>1</v>
      </c>
      <c r="O3203" s="13"/>
      <c r="P3203" s="39" t="str">
        <f t="shared" si="805"/>
        <v>MAIN UNIT</v>
      </c>
      <c r="Q3203" s="13" t="s">
        <v>55</v>
      </c>
      <c r="R3203" s="13" t="s">
        <v>48</v>
      </c>
      <c r="S3203" s="13" t="s">
        <v>36</v>
      </c>
      <c r="T3203" s="13" t="s">
        <v>64</v>
      </c>
      <c r="U3203" s="13" t="s">
        <v>65</v>
      </c>
      <c r="V3203" s="13" t="s">
        <v>98</v>
      </c>
      <c r="W3203" s="13" t="s">
        <v>95</v>
      </c>
      <c r="X3203" s="192">
        <v>14250000</v>
      </c>
      <c r="Y3203" s="196" t="str">
        <f t="shared" si="815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85">
        <f t="shared" si="808"/>
        <v>95076.285000000003</v>
      </c>
      <c r="AD3203" s="141">
        <v>0.1231</v>
      </c>
      <c r="AE3203" s="186">
        <f t="shared" si="809"/>
        <v>1</v>
      </c>
      <c r="AF3203" s="186">
        <f>IF(AND(COUNTIFS($J$18:J3203,J3203)=1,AE3203=1),1,"")</f>
        <v>1</v>
      </c>
      <c r="AG3203" s="186">
        <f>IF(C3203="","",IF(AND(COUNTIFS($J$18:J3203,J3203)=1,C3203&lt;&gt;""),1,""))</f>
        <v>1</v>
      </c>
      <c r="AH3203" s="186">
        <f>IF(G3203="","",IF(AND(COUNTIFS($J$18:J3203,J3203)=1,G3203&lt;&gt;""),1,""))</f>
        <v>1</v>
      </c>
      <c r="AI3203" s="19">
        <f t="shared" si="810"/>
        <v>27590767.192920357</v>
      </c>
      <c r="AJ3203" s="19">
        <f t="shared" si="811"/>
        <v>3241766.9481504429</v>
      </c>
      <c r="AK3203" s="20">
        <f t="shared" si="812"/>
        <v>0.11749462874603439</v>
      </c>
      <c r="AL3203" s="17"/>
      <c r="AM3203" s="17"/>
      <c r="AN3203" s="17"/>
      <c r="AO3203" s="17" t="s">
        <v>3003</v>
      </c>
      <c r="AP3203" s="28" t="str">
        <f t="shared" si="813"/>
        <v>TBATBA</v>
      </c>
      <c r="AQ3203" s="28" t="str">
        <f t="shared" si="814"/>
        <v>TBATBAJPY</v>
      </c>
      <c r="AR3203" s="214" t="str">
        <f t="shared" ref="AR3203:AR3266" si="817">IFERROR(IF(AND(M3203="YAMAHA", R3203="C28"), "YAMAHA_Non_Mounter", IF(AND(M3203="YAMAHA", R3203="C49"), "YAMAHA_Mounter", M3203)),"")</f>
        <v>YAMAHA_Mounter</v>
      </c>
      <c r="AS3203" s="22" t="str">
        <f t="shared" si="816"/>
        <v/>
      </c>
      <c r="AT3203" s="24" t="str">
        <f t="shared" ref="AT3203:AT3266" si="818">IF(ISNUMBER(AS3203), IF(AS3203&gt;=0, IF(AS3203&lt;=3, "0-3 months", IF(AS3203&lt;=6, "4-6 months", "&gt; 6 months"))), "")</f>
        <v/>
      </c>
    </row>
    <row r="3204" spans="1:46" s="12" customFormat="1">
      <c r="A3204" s="195" t="s">
        <v>40</v>
      </c>
      <c r="B3204" s="179"/>
      <c r="C3204" s="179" t="s">
        <v>170</v>
      </c>
      <c r="D3204" s="39" t="str">
        <f t="shared" si="803"/>
        <v/>
      </c>
      <c r="E3204" s="179" t="s">
        <v>2498</v>
      </c>
      <c r="F3204" s="179" t="s">
        <v>2498</v>
      </c>
      <c r="G3204" s="179" t="s">
        <v>2498</v>
      </c>
      <c r="H3204" s="191"/>
      <c r="I3204" s="39" t="str">
        <f t="shared" si="804"/>
        <v>TBA</v>
      </c>
      <c r="J3204" s="191" t="s">
        <v>3002</v>
      </c>
      <c r="K3204" s="191" t="s">
        <v>1887</v>
      </c>
      <c r="L3204" s="17" t="s">
        <v>54</v>
      </c>
      <c r="M3204" s="13" t="s">
        <v>46</v>
      </c>
      <c r="N3204" s="13">
        <v>1</v>
      </c>
      <c r="O3204" s="13"/>
      <c r="P3204" s="39" t="str">
        <f t="shared" si="805"/>
        <v>MAIN UNIT</v>
      </c>
      <c r="Q3204" s="13" t="s">
        <v>55</v>
      </c>
      <c r="R3204" s="13" t="s">
        <v>48</v>
      </c>
      <c r="S3204" s="13" t="s">
        <v>36</v>
      </c>
      <c r="T3204" s="13" t="s">
        <v>64</v>
      </c>
      <c r="U3204" s="13" t="s">
        <v>65</v>
      </c>
      <c r="V3204" s="13" t="s">
        <v>98</v>
      </c>
      <c r="W3204" s="13" t="s">
        <v>95</v>
      </c>
      <c r="X3204" s="192">
        <v>10000000</v>
      </c>
      <c r="Y3204" s="196" t="str">
        <f t="shared" si="815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85">
        <f t="shared" si="808"/>
        <v>66720.2</v>
      </c>
      <c r="AD3204" s="141">
        <v>0.1231</v>
      </c>
      <c r="AE3204" s="186">
        <f t="shared" si="809"/>
        <v>1</v>
      </c>
      <c r="AF3204" s="186" t="str">
        <f>IF(AND(COUNTIFS($J$18:J3204,J3204)=1,AE3204=1),1,"")</f>
        <v/>
      </c>
      <c r="AG3204" s="186" t="str">
        <f>IF(C3204="","",IF(AND(COUNTIFS($J$18:J3204,J3204)=1,C3204&lt;&gt;""),1,""))</f>
        <v/>
      </c>
      <c r="AH3204" s="186" t="str">
        <f>IF(G3204="","",IF(AND(COUNTIFS($J$18:J3204,J3204)=1,G3204&lt;&gt;""),1,""))</f>
        <v/>
      </c>
      <c r="AI3204" s="19">
        <f t="shared" si="810"/>
        <v>27590767.192920357</v>
      </c>
      <c r="AJ3204" s="19">
        <f t="shared" si="811"/>
        <v>3241766.9481504429</v>
      </c>
      <c r="AK3204" s="20">
        <f t="shared" si="812"/>
        <v>0.11749462874603439</v>
      </c>
      <c r="AL3204" s="17"/>
      <c r="AM3204" s="17"/>
      <c r="AN3204" s="17"/>
      <c r="AO3204" s="17" t="s">
        <v>3003</v>
      </c>
      <c r="AP3204" s="28" t="str">
        <f t="shared" si="813"/>
        <v>TBATBA</v>
      </c>
      <c r="AQ3204" s="28" t="str">
        <f t="shared" si="814"/>
        <v>TBATBAJPY</v>
      </c>
      <c r="AR3204" s="214" t="str">
        <f t="shared" si="817"/>
        <v>YAMAHA_Mounter</v>
      </c>
      <c r="AS3204" s="22" t="str">
        <f t="shared" si="816"/>
        <v/>
      </c>
      <c r="AT3204" s="24" t="str">
        <f t="shared" si="818"/>
        <v/>
      </c>
    </row>
    <row r="3205" spans="1:46" s="12" customFormat="1">
      <c r="A3205" s="195" t="s">
        <v>40</v>
      </c>
      <c r="B3205" s="179"/>
      <c r="C3205" s="179" t="s">
        <v>170</v>
      </c>
      <c r="D3205" s="39" t="str">
        <f t="shared" si="803"/>
        <v/>
      </c>
      <c r="E3205" s="179" t="s">
        <v>2498</v>
      </c>
      <c r="F3205" s="179" t="s">
        <v>2498</v>
      </c>
      <c r="G3205" s="179" t="s">
        <v>2498</v>
      </c>
      <c r="H3205" s="191"/>
      <c r="I3205" s="39" t="str">
        <f t="shared" si="804"/>
        <v>TBA</v>
      </c>
      <c r="J3205" s="191" t="s">
        <v>3002</v>
      </c>
      <c r="K3205" s="191" t="s">
        <v>1887</v>
      </c>
      <c r="L3205" s="17" t="s">
        <v>54</v>
      </c>
      <c r="M3205" s="13" t="s">
        <v>46</v>
      </c>
      <c r="N3205" s="13">
        <v>1</v>
      </c>
      <c r="O3205" s="13"/>
      <c r="P3205" s="39" t="str">
        <f t="shared" si="805"/>
        <v>MAIN UNIT</v>
      </c>
      <c r="Q3205" s="13" t="s">
        <v>55</v>
      </c>
      <c r="R3205" s="13" t="s">
        <v>48</v>
      </c>
      <c r="S3205" s="13" t="s">
        <v>36</v>
      </c>
      <c r="T3205" s="13" t="s">
        <v>64</v>
      </c>
      <c r="U3205" s="13" t="s">
        <v>65</v>
      </c>
      <c r="V3205" s="13" t="s">
        <v>98</v>
      </c>
      <c r="W3205" s="13" t="s">
        <v>95</v>
      </c>
      <c r="X3205" s="192">
        <v>10000000</v>
      </c>
      <c r="Y3205" s="196" t="str">
        <f t="shared" si="815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85">
        <f t="shared" si="808"/>
        <v>66720.2</v>
      </c>
      <c r="AD3205" s="141">
        <v>0.1231</v>
      </c>
      <c r="AE3205" s="186">
        <f t="shared" si="809"/>
        <v>1</v>
      </c>
      <c r="AF3205" s="186" t="str">
        <f>IF(AND(COUNTIFS($J$18:J3205,J3205)=1,AE3205=1),1,"")</f>
        <v/>
      </c>
      <c r="AG3205" s="186" t="str">
        <f>IF(C3205="","",IF(AND(COUNTIFS($J$18:J3205,J3205)=1,C3205&lt;&gt;""),1,""))</f>
        <v/>
      </c>
      <c r="AH3205" s="186" t="str">
        <f>IF(G3205="","",IF(AND(COUNTIFS($J$18:J3205,J3205)=1,G3205&lt;&gt;""),1,""))</f>
        <v/>
      </c>
      <c r="AI3205" s="19">
        <f t="shared" si="810"/>
        <v>27590767.192920357</v>
      </c>
      <c r="AJ3205" s="19">
        <f t="shared" si="811"/>
        <v>3241766.9481504429</v>
      </c>
      <c r="AK3205" s="20">
        <f t="shared" si="812"/>
        <v>0.11749462874603439</v>
      </c>
      <c r="AL3205" s="17"/>
      <c r="AM3205" s="17"/>
      <c r="AN3205" s="17"/>
      <c r="AO3205" s="17" t="s">
        <v>3003</v>
      </c>
      <c r="AP3205" s="28" t="str">
        <f t="shared" si="813"/>
        <v>TBATBA</v>
      </c>
      <c r="AQ3205" s="28" t="str">
        <f t="shared" si="814"/>
        <v>TBATBAJPY</v>
      </c>
      <c r="AR3205" s="214" t="str">
        <f t="shared" si="817"/>
        <v>YAMAHA_Mounter</v>
      </c>
      <c r="AS3205" s="22" t="str">
        <f t="shared" si="816"/>
        <v/>
      </c>
      <c r="AT3205" s="24" t="str">
        <f t="shared" si="818"/>
        <v/>
      </c>
    </row>
    <row r="3206" spans="1:46" s="12" customFormat="1">
      <c r="A3206" s="195" t="s">
        <v>40</v>
      </c>
      <c r="B3206" s="179"/>
      <c r="C3206" s="179" t="s">
        <v>170</v>
      </c>
      <c r="D3206" s="39" t="str">
        <f t="shared" si="803"/>
        <v/>
      </c>
      <c r="E3206" s="179" t="s">
        <v>2498</v>
      </c>
      <c r="F3206" s="179" t="s">
        <v>2498</v>
      </c>
      <c r="G3206" s="179" t="s">
        <v>2498</v>
      </c>
      <c r="H3206" s="191"/>
      <c r="I3206" s="39" t="str">
        <f t="shared" si="804"/>
        <v>TBA</v>
      </c>
      <c r="J3206" s="191" t="s">
        <v>3002</v>
      </c>
      <c r="K3206" s="191" t="s">
        <v>1887</v>
      </c>
      <c r="L3206" s="17" t="s">
        <v>54</v>
      </c>
      <c r="M3206" s="13" t="s">
        <v>46</v>
      </c>
      <c r="N3206" s="13">
        <v>1</v>
      </c>
      <c r="O3206" s="13"/>
      <c r="P3206" s="39" t="str">
        <f t="shared" si="805"/>
        <v>MAIN UNIT</v>
      </c>
      <c r="Q3206" s="13" t="s">
        <v>55</v>
      </c>
      <c r="R3206" s="13" t="s">
        <v>48</v>
      </c>
      <c r="S3206" s="13" t="s">
        <v>36</v>
      </c>
      <c r="T3206" s="13" t="s">
        <v>64</v>
      </c>
      <c r="U3206" s="13" t="s">
        <v>65</v>
      </c>
      <c r="V3206" s="13" t="s">
        <v>98</v>
      </c>
      <c r="W3206" s="13" t="s">
        <v>95</v>
      </c>
      <c r="X3206" s="192">
        <v>10000000</v>
      </c>
      <c r="Y3206" s="196" t="str">
        <f t="shared" si="815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85">
        <f t="shared" si="808"/>
        <v>66720.2</v>
      </c>
      <c r="AD3206" s="141">
        <v>0.1231</v>
      </c>
      <c r="AE3206" s="186">
        <f t="shared" si="809"/>
        <v>1</v>
      </c>
      <c r="AF3206" s="186" t="str">
        <f>IF(AND(COUNTIFS($J$18:J3206,J3206)=1,AE3206=1),1,"")</f>
        <v/>
      </c>
      <c r="AG3206" s="186" t="str">
        <f>IF(C3206="","",IF(AND(COUNTIFS($J$18:J3206,J3206)=1,C3206&lt;&gt;""),1,""))</f>
        <v/>
      </c>
      <c r="AH3206" s="186" t="str">
        <f>IF(G3206="","",IF(AND(COUNTIFS($J$18:J3206,J3206)=1,G3206&lt;&gt;""),1,""))</f>
        <v/>
      </c>
      <c r="AI3206" s="19">
        <f t="shared" si="810"/>
        <v>27590767.192920357</v>
      </c>
      <c r="AJ3206" s="19">
        <f t="shared" si="811"/>
        <v>3241766.9481504429</v>
      </c>
      <c r="AK3206" s="20">
        <f t="shared" si="812"/>
        <v>0.11749462874603439</v>
      </c>
      <c r="AL3206" s="17"/>
      <c r="AM3206" s="17"/>
      <c r="AN3206" s="17"/>
      <c r="AO3206" s="17" t="s">
        <v>3003</v>
      </c>
      <c r="AP3206" s="28" t="str">
        <f t="shared" si="813"/>
        <v>TBATBA</v>
      </c>
      <c r="AQ3206" s="28" t="str">
        <f t="shared" si="814"/>
        <v>TBATBAJPY</v>
      </c>
      <c r="AR3206" s="214" t="str">
        <f t="shared" si="817"/>
        <v>YAMAHA_Mounter</v>
      </c>
      <c r="AS3206" s="22" t="str">
        <f t="shared" si="816"/>
        <v/>
      </c>
      <c r="AT3206" s="24" t="str">
        <f t="shared" si="818"/>
        <v/>
      </c>
    </row>
    <row r="3207" spans="1:46" s="12" customFormat="1">
      <c r="A3207" s="13" t="s">
        <v>42</v>
      </c>
      <c r="B3207" s="179">
        <v>2023</v>
      </c>
      <c r="C3207" s="179">
        <v>11</v>
      </c>
      <c r="D3207" s="39" t="str">
        <f t="shared" si="803"/>
        <v>Q3</v>
      </c>
      <c r="E3207" s="13" t="s">
        <v>42</v>
      </c>
      <c r="F3207" s="179">
        <v>2023</v>
      </c>
      <c r="G3207" s="179">
        <v>11</v>
      </c>
      <c r="H3207" s="191"/>
      <c r="I3207" s="39" t="str">
        <f t="shared" si="804"/>
        <v>Q3</v>
      </c>
      <c r="J3207" s="191" t="s">
        <v>3004</v>
      </c>
      <c r="K3207" s="191" t="s">
        <v>657</v>
      </c>
      <c r="L3207" s="17" t="s">
        <v>78</v>
      </c>
      <c r="M3207" s="13" t="s">
        <v>46</v>
      </c>
      <c r="N3207" s="13">
        <v>1</v>
      </c>
      <c r="O3207" s="13"/>
      <c r="P3207" s="39" t="str">
        <f t="shared" si="805"/>
        <v>MAIN UNIT</v>
      </c>
      <c r="Q3207" s="13" t="s">
        <v>47</v>
      </c>
      <c r="R3207" s="13" t="s">
        <v>48</v>
      </c>
      <c r="S3207" s="13" t="s">
        <v>36</v>
      </c>
      <c r="T3207" s="13" t="s">
        <v>64</v>
      </c>
      <c r="U3207" s="13" t="s">
        <v>65</v>
      </c>
      <c r="V3207" s="13" t="s">
        <v>98</v>
      </c>
      <c r="W3207" s="13" t="s">
        <v>95</v>
      </c>
      <c r="X3207" s="192">
        <v>12200000</v>
      </c>
      <c r="Y3207" s="196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85">
        <f t="shared" si="808"/>
        <v>81500.147999999986</v>
      </c>
      <c r="AD3207" s="141">
        <v>0.12509999999999999</v>
      </c>
      <c r="AE3207" s="186">
        <f t="shared" si="809"/>
        <v>0</v>
      </c>
      <c r="AF3207" s="186" t="str">
        <f>IF(AND(COUNTIFS($J$18:J3207,J3207)=1,AE3207=1),1,"")</f>
        <v/>
      </c>
      <c r="AG3207" s="186">
        <f>IF(C3207="","",IF(AND(COUNTIFS($J$18:J3207,J3207)=1,C3207&lt;&gt;""),1,""))</f>
        <v>1</v>
      </c>
      <c r="AH3207" s="186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214" t="str">
        <f t="shared" si="817"/>
        <v>YAMAHA_Mounter</v>
      </c>
      <c r="AS3207" s="22">
        <f t="shared" si="816"/>
        <v>0</v>
      </c>
      <c r="AT3207" s="24" t="str">
        <f t="shared" si="818"/>
        <v>0-3 months</v>
      </c>
    </row>
    <row r="3208" spans="1:46" s="12" customFormat="1">
      <c r="A3208" s="13" t="s">
        <v>42</v>
      </c>
      <c r="B3208" s="179">
        <v>2023</v>
      </c>
      <c r="C3208" s="179">
        <v>11</v>
      </c>
      <c r="D3208" s="39" t="str">
        <f t="shared" si="803"/>
        <v>Q3</v>
      </c>
      <c r="E3208" s="13" t="s">
        <v>42</v>
      </c>
      <c r="F3208" s="179">
        <v>2023</v>
      </c>
      <c r="G3208" s="179">
        <v>11</v>
      </c>
      <c r="H3208" s="191"/>
      <c r="I3208" s="39" t="str">
        <f t="shared" si="804"/>
        <v>Q3</v>
      </c>
      <c r="J3208" s="191" t="s">
        <v>3004</v>
      </c>
      <c r="K3208" s="191" t="s">
        <v>657</v>
      </c>
      <c r="L3208" s="17" t="s">
        <v>54</v>
      </c>
      <c r="M3208" s="13" t="s">
        <v>46</v>
      </c>
      <c r="N3208" s="13">
        <v>1</v>
      </c>
      <c r="O3208" s="13"/>
      <c r="P3208" s="39" t="str">
        <f t="shared" si="805"/>
        <v>MAIN UNIT</v>
      </c>
      <c r="Q3208" s="13" t="s">
        <v>47</v>
      </c>
      <c r="R3208" s="13" t="s">
        <v>48</v>
      </c>
      <c r="S3208" s="13" t="s">
        <v>36</v>
      </c>
      <c r="T3208" s="13" t="s">
        <v>64</v>
      </c>
      <c r="U3208" s="13" t="s">
        <v>65</v>
      </c>
      <c r="V3208" s="13" t="s">
        <v>98</v>
      </c>
      <c r="W3208" s="13" t="s">
        <v>95</v>
      </c>
      <c r="X3208" s="192">
        <v>7200000</v>
      </c>
      <c r="Y3208" s="196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85">
        <f t="shared" si="808"/>
        <v>48098.447999999997</v>
      </c>
      <c r="AD3208" s="141">
        <v>0.12509999999999999</v>
      </c>
      <c r="AE3208" s="186">
        <f t="shared" si="809"/>
        <v>0</v>
      </c>
      <c r="AF3208" s="186" t="str">
        <f>IF(AND(COUNTIFS($J$18:J3208,J3208)=1,AE3208=1),1,"")</f>
        <v/>
      </c>
      <c r="AG3208" s="186" t="str">
        <f>IF(C3208="","",IF(AND(COUNTIFS($J$18:J3208,J3208)=1,C3208&lt;&gt;""),1,""))</f>
        <v/>
      </c>
      <c r="AH3208" s="186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214" t="str">
        <f t="shared" si="817"/>
        <v>YAMAHA_Mounter</v>
      </c>
      <c r="AS3208" s="22">
        <f t="shared" si="816"/>
        <v>0</v>
      </c>
      <c r="AT3208" s="24" t="str">
        <f t="shared" si="818"/>
        <v>0-3 months</v>
      </c>
    </row>
    <row r="3209" spans="1:46" s="12" customFormat="1">
      <c r="A3209" s="13" t="s">
        <v>42</v>
      </c>
      <c r="B3209" s="179">
        <v>2023</v>
      </c>
      <c r="C3209" s="179">
        <v>11</v>
      </c>
      <c r="D3209" s="39" t="str">
        <f t="shared" si="803"/>
        <v>Q3</v>
      </c>
      <c r="E3209" s="13" t="s">
        <v>42</v>
      </c>
      <c r="F3209" s="179">
        <v>2023</v>
      </c>
      <c r="G3209" s="179">
        <v>11</v>
      </c>
      <c r="H3209" s="191"/>
      <c r="I3209" s="39" t="str">
        <f t="shared" si="804"/>
        <v>Q3</v>
      </c>
      <c r="J3209" s="191" t="s">
        <v>3005</v>
      </c>
      <c r="K3209" s="191" t="s">
        <v>1195</v>
      </c>
      <c r="L3209" s="17" t="s">
        <v>78</v>
      </c>
      <c r="M3209" s="13" t="s">
        <v>46</v>
      </c>
      <c r="N3209" s="13">
        <v>1</v>
      </c>
      <c r="O3209" s="13"/>
      <c r="P3209" s="39" t="str">
        <f t="shared" si="805"/>
        <v>MAIN UNIT</v>
      </c>
      <c r="Q3209" s="13" t="s">
        <v>47</v>
      </c>
      <c r="R3209" s="13" t="s">
        <v>48</v>
      </c>
      <c r="S3209" s="13" t="s">
        <v>36</v>
      </c>
      <c r="T3209" s="13" t="s">
        <v>64</v>
      </c>
      <c r="U3209" s="13" t="s">
        <v>65</v>
      </c>
      <c r="V3209" s="13" t="s">
        <v>98</v>
      </c>
      <c r="W3209" s="13" t="s">
        <v>95</v>
      </c>
      <c r="X3209" s="192">
        <v>12200000</v>
      </c>
      <c r="Y3209" s="196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85">
        <f t="shared" si="808"/>
        <v>80197.187999999995</v>
      </c>
      <c r="AD3209" s="141">
        <v>0.1231</v>
      </c>
      <c r="AE3209" s="186">
        <f t="shared" si="809"/>
        <v>0</v>
      </c>
      <c r="AF3209" s="186" t="str">
        <f>IF(AND(COUNTIFS($J$18:J3209,J3209)=1,AE3209=1),1,"")</f>
        <v/>
      </c>
      <c r="AG3209" s="186">
        <f>IF(C3209="","",IF(AND(COUNTIFS($J$18:J3209,J3209)=1,C3209&lt;&gt;""),1,""))</f>
        <v>1</v>
      </c>
      <c r="AH3209" s="186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214" t="str">
        <f t="shared" si="817"/>
        <v>YAMAHA_Mounter</v>
      </c>
      <c r="AS3209" s="22">
        <f t="shared" si="816"/>
        <v>0</v>
      </c>
      <c r="AT3209" s="24" t="str">
        <f t="shared" si="818"/>
        <v>0-3 months</v>
      </c>
    </row>
    <row r="3210" spans="1:46" s="12" customFormat="1">
      <c r="A3210" s="13" t="s">
        <v>42</v>
      </c>
      <c r="B3210" s="179">
        <v>2023</v>
      </c>
      <c r="C3210" s="179">
        <v>12</v>
      </c>
      <c r="D3210" s="39" t="str">
        <f t="shared" si="803"/>
        <v>Q3</v>
      </c>
      <c r="E3210" s="13" t="s">
        <v>42</v>
      </c>
      <c r="F3210" s="179">
        <v>2024</v>
      </c>
      <c r="G3210" s="179">
        <v>1</v>
      </c>
      <c r="H3210" s="191"/>
      <c r="I3210" s="39" t="str">
        <f t="shared" si="804"/>
        <v>Q4</v>
      </c>
      <c r="J3210" s="142" t="s">
        <v>3242</v>
      </c>
      <c r="K3210" s="191" t="s">
        <v>2363</v>
      </c>
      <c r="L3210" s="17" t="s">
        <v>54</v>
      </c>
      <c r="M3210" s="13" t="s">
        <v>46</v>
      </c>
      <c r="N3210" s="13">
        <v>1</v>
      </c>
      <c r="O3210" s="13"/>
      <c r="P3210" s="39" t="str">
        <f t="shared" si="805"/>
        <v>MAIN UNIT</v>
      </c>
      <c r="Q3210" s="13" t="s">
        <v>47</v>
      </c>
      <c r="R3210" s="13" t="s">
        <v>48</v>
      </c>
      <c r="S3210" s="13" t="s">
        <v>36</v>
      </c>
      <c r="T3210" s="13" t="s">
        <v>64</v>
      </c>
      <c r="U3210" s="13" t="s">
        <v>2867</v>
      </c>
      <c r="V3210" s="13" t="s">
        <v>66</v>
      </c>
      <c r="W3210" s="13" t="s">
        <v>50</v>
      </c>
      <c r="X3210" s="192">
        <v>554800</v>
      </c>
      <c r="Y3210" s="196" t="str">
        <f t="shared" si="819"/>
        <v>1.13</v>
      </c>
      <c r="Z3210" s="18">
        <f t="shared" si="806"/>
        <v>554800</v>
      </c>
      <c r="AA3210" s="13">
        <v>1.1000000000000001</v>
      </c>
      <c r="AB3210" s="21">
        <f t="shared" si="807"/>
        <v>540070.79646017705</v>
      </c>
      <c r="AC3210" s="185">
        <f t="shared" si="808"/>
        <v>75987.961061946902</v>
      </c>
      <c r="AD3210" s="141">
        <v>0.14069999999999999</v>
      </c>
      <c r="AE3210" s="186">
        <f t="shared" si="809"/>
        <v>0</v>
      </c>
      <c r="AF3210" s="186" t="str">
        <f>IF(AND(COUNTIFS($J$18:J3210,J3210)=1,AE3210=1),1,"")</f>
        <v/>
      </c>
      <c r="AG3210" s="186" t="str">
        <f>IF(C3210="","",IF(AND(COUNTIFS($J$18:J3210,J3210)=1,C3210&lt;&gt;""),1,""))</f>
        <v/>
      </c>
      <c r="AH3210" s="186" t="str">
        <f>IF(G3210="","",IF(AND(COUNTIFS($J$18:J3210,J3210)=1,G3210&lt;&gt;""),1,""))</f>
        <v/>
      </c>
      <c r="AI3210" s="19">
        <f t="shared" si="810"/>
        <v>21594188.700884957</v>
      </c>
      <c r="AJ3210" s="19">
        <f t="shared" si="811"/>
        <v>2559339.3921844242</v>
      </c>
      <c r="AK3210" s="20">
        <f t="shared" si="812"/>
        <v>0.11851982158883048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214" t="str">
        <f t="shared" si="817"/>
        <v>YAMAHA_Mounter</v>
      </c>
      <c r="AS3210" s="22">
        <f t="shared" si="816"/>
        <v>1</v>
      </c>
      <c r="AT3210" s="24" t="str">
        <f t="shared" si="818"/>
        <v>0-3 months</v>
      </c>
    </row>
    <row r="3211" spans="1:46" s="12" customFormat="1">
      <c r="A3211" s="195" t="s">
        <v>42</v>
      </c>
      <c r="B3211" s="23">
        <v>2023</v>
      </c>
      <c r="C3211" s="179">
        <v>12</v>
      </c>
      <c r="D3211" s="39" t="str">
        <f t="shared" si="803"/>
        <v>Q3</v>
      </c>
      <c r="E3211" s="13" t="s">
        <v>42</v>
      </c>
      <c r="F3211" s="179">
        <v>2024</v>
      </c>
      <c r="G3211" s="179">
        <v>1</v>
      </c>
      <c r="H3211" s="29"/>
      <c r="I3211" s="39" t="str">
        <f t="shared" si="804"/>
        <v>Q4</v>
      </c>
      <c r="J3211" s="29" t="s">
        <v>3060</v>
      </c>
      <c r="K3211" s="29" t="s">
        <v>3061</v>
      </c>
      <c r="L3211" s="24" t="s">
        <v>78</v>
      </c>
      <c r="M3211" s="22" t="s">
        <v>46</v>
      </c>
      <c r="N3211" s="22">
        <v>1</v>
      </c>
      <c r="O3211" s="22"/>
      <c r="P3211" s="39" t="str">
        <f t="shared" si="805"/>
        <v>MAIN UNIT</v>
      </c>
      <c r="Q3211" s="22" t="s">
        <v>55</v>
      </c>
      <c r="R3211" s="22" t="s">
        <v>48</v>
      </c>
      <c r="S3211" s="22" t="s">
        <v>36</v>
      </c>
      <c r="T3211" s="22" t="s">
        <v>64</v>
      </c>
      <c r="U3211" s="22" t="s">
        <v>65</v>
      </c>
      <c r="V3211" s="22" t="s">
        <v>108</v>
      </c>
      <c r="W3211" s="22" t="s">
        <v>95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41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21594188.700884957</v>
      </c>
      <c r="AJ3211" s="27">
        <f t="shared" si="811"/>
        <v>2559339.3921844242</v>
      </c>
      <c r="AK3211" s="28">
        <f t="shared" si="812"/>
        <v>0.11851982158883048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214" t="str">
        <f t="shared" si="817"/>
        <v>YAMAHA_Mounter</v>
      </c>
      <c r="AS3211" s="22">
        <f t="shared" si="816"/>
        <v>1</v>
      </c>
      <c r="AT3211" s="24" t="str">
        <f t="shared" si="818"/>
        <v>0-3 months</v>
      </c>
    </row>
    <row r="3212" spans="1:46" s="12" customFormat="1">
      <c r="A3212" s="195" t="s">
        <v>42</v>
      </c>
      <c r="B3212" s="23">
        <v>2023</v>
      </c>
      <c r="C3212" s="179">
        <v>12</v>
      </c>
      <c r="D3212" s="39" t="str">
        <f t="shared" si="803"/>
        <v>Q3</v>
      </c>
      <c r="E3212" s="13" t="s">
        <v>42</v>
      </c>
      <c r="F3212" s="179">
        <v>2024</v>
      </c>
      <c r="G3212" s="179">
        <v>1</v>
      </c>
      <c r="H3212" s="29"/>
      <c r="I3212" s="39" t="str">
        <f t="shared" si="804"/>
        <v>Q4</v>
      </c>
      <c r="J3212" s="29" t="s">
        <v>3060</v>
      </c>
      <c r="K3212" s="29" t="s">
        <v>3061</v>
      </c>
      <c r="L3212" s="24" t="s">
        <v>54</v>
      </c>
      <c r="M3212" s="22" t="s">
        <v>46</v>
      </c>
      <c r="N3212" s="22">
        <v>1</v>
      </c>
      <c r="O3212" s="22"/>
      <c r="P3212" s="39" t="str">
        <f t="shared" si="805"/>
        <v>MAIN UNIT</v>
      </c>
      <c r="Q3212" s="22" t="s">
        <v>55</v>
      </c>
      <c r="R3212" s="22" t="s">
        <v>48</v>
      </c>
      <c r="S3212" s="22" t="s">
        <v>36</v>
      </c>
      <c r="T3212" s="22" t="s">
        <v>64</v>
      </c>
      <c r="U3212" s="22" t="s">
        <v>65</v>
      </c>
      <c r="V3212" s="22" t="s">
        <v>108</v>
      </c>
      <c r="W3212" s="22" t="s">
        <v>95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41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21594188.700884957</v>
      </c>
      <c r="AJ3212" s="27">
        <f t="shared" si="811"/>
        <v>2559339.3921844242</v>
      </c>
      <c r="AK3212" s="28">
        <f t="shared" si="812"/>
        <v>0.11851982158883048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214" t="str">
        <f t="shared" si="817"/>
        <v>YAMAHA_Mounter</v>
      </c>
      <c r="AS3212" s="22">
        <f t="shared" si="816"/>
        <v>1</v>
      </c>
      <c r="AT3212" s="24" t="str">
        <f t="shared" si="818"/>
        <v>0-3 months</v>
      </c>
    </row>
    <row r="3213" spans="1:46" s="12" customFormat="1">
      <c r="A3213" s="195" t="s">
        <v>42</v>
      </c>
      <c r="B3213" s="23">
        <v>2023</v>
      </c>
      <c r="C3213" s="179">
        <v>12</v>
      </c>
      <c r="D3213" s="39" t="str">
        <f t="shared" si="803"/>
        <v>Q3</v>
      </c>
      <c r="E3213" s="179" t="s">
        <v>42</v>
      </c>
      <c r="F3213" s="179">
        <v>2024</v>
      </c>
      <c r="G3213" s="179">
        <v>1</v>
      </c>
      <c r="H3213" s="29"/>
      <c r="I3213" s="39" t="str">
        <f t="shared" si="804"/>
        <v>Q4</v>
      </c>
      <c r="J3213" s="29" t="s">
        <v>3153</v>
      </c>
      <c r="K3213" s="29" t="s">
        <v>1450</v>
      </c>
      <c r="L3213" s="24" t="s">
        <v>54</v>
      </c>
      <c r="M3213" s="22" t="s">
        <v>46</v>
      </c>
      <c r="N3213" s="22">
        <v>1</v>
      </c>
      <c r="O3213" s="22"/>
      <c r="P3213" s="39" t="str">
        <f t="shared" si="805"/>
        <v>MAIN UNIT</v>
      </c>
      <c r="Q3213" s="22" t="s">
        <v>47</v>
      </c>
      <c r="R3213" s="22" t="s">
        <v>48</v>
      </c>
      <c r="S3213" s="22" t="s">
        <v>36</v>
      </c>
      <c r="T3213" s="22" t="s">
        <v>64</v>
      </c>
      <c r="U3213" s="22" t="s">
        <v>65</v>
      </c>
      <c r="V3213" s="22" t="s">
        <v>288</v>
      </c>
      <c r="W3213" s="22" t="s">
        <v>95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41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21594188.700884957</v>
      </c>
      <c r="AJ3213" s="27">
        <f t="shared" si="811"/>
        <v>2559339.3921844242</v>
      </c>
      <c r="AK3213" s="28">
        <f t="shared" si="812"/>
        <v>0.11851982158883048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214" t="str">
        <f t="shared" si="817"/>
        <v>YAMAHA_Mounter</v>
      </c>
      <c r="AS3213" s="22">
        <f t="shared" si="816"/>
        <v>1</v>
      </c>
      <c r="AT3213" s="24" t="str">
        <f t="shared" si="818"/>
        <v>0-3 months</v>
      </c>
    </row>
    <row r="3214" spans="1:46" s="12" customFormat="1">
      <c r="A3214" s="195" t="s">
        <v>42</v>
      </c>
      <c r="B3214" s="23">
        <v>2023</v>
      </c>
      <c r="C3214" s="179">
        <v>12</v>
      </c>
      <c r="D3214" s="39" t="str">
        <f t="shared" si="803"/>
        <v>Q3</v>
      </c>
      <c r="E3214" s="179" t="s">
        <v>42</v>
      </c>
      <c r="F3214" s="179">
        <v>2024</v>
      </c>
      <c r="G3214" s="179">
        <v>1</v>
      </c>
      <c r="H3214" s="29"/>
      <c r="I3214" s="39" t="str">
        <f t="shared" si="804"/>
        <v>Q4</v>
      </c>
      <c r="J3214" s="29" t="s">
        <v>3153</v>
      </c>
      <c r="K3214" s="29" t="s">
        <v>1450</v>
      </c>
      <c r="L3214" s="24" t="s">
        <v>54</v>
      </c>
      <c r="M3214" s="22" t="s">
        <v>46</v>
      </c>
      <c r="N3214" s="22">
        <v>1</v>
      </c>
      <c r="O3214" s="22"/>
      <c r="P3214" s="39" t="str">
        <f t="shared" si="805"/>
        <v>MAIN UNIT</v>
      </c>
      <c r="Q3214" s="22" t="s">
        <v>47</v>
      </c>
      <c r="R3214" s="22" t="s">
        <v>48</v>
      </c>
      <c r="S3214" s="22" t="s">
        <v>36</v>
      </c>
      <c r="T3214" s="22" t="s">
        <v>64</v>
      </c>
      <c r="U3214" s="22" t="s">
        <v>65</v>
      </c>
      <c r="V3214" s="22" t="s">
        <v>288</v>
      </c>
      <c r="W3214" s="22" t="s">
        <v>95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41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21594188.700884957</v>
      </c>
      <c r="AJ3214" s="27">
        <f t="shared" si="811"/>
        <v>2559339.3921844242</v>
      </c>
      <c r="AK3214" s="28">
        <f t="shared" si="812"/>
        <v>0.11851982158883048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214" t="str">
        <f t="shared" si="817"/>
        <v>YAMAHA_Mounter</v>
      </c>
      <c r="AS3214" s="22">
        <f t="shared" si="816"/>
        <v>1</v>
      </c>
      <c r="AT3214" s="24" t="str">
        <f t="shared" si="818"/>
        <v>0-3 months</v>
      </c>
    </row>
    <row r="3215" spans="1:46" s="12" customFormat="1">
      <c r="A3215" s="195" t="s">
        <v>42</v>
      </c>
      <c r="B3215" s="23">
        <v>2023</v>
      </c>
      <c r="C3215" s="179">
        <v>12</v>
      </c>
      <c r="D3215" s="39" t="str">
        <f t="shared" si="803"/>
        <v>Q3</v>
      </c>
      <c r="E3215" s="179" t="s">
        <v>42</v>
      </c>
      <c r="F3215" s="179">
        <v>2024</v>
      </c>
      <c r="G3215" s="179">
        <v>1</v>
      </c>
      <c r="H3215" s="29"/>
      <c r="I3215" s="39" t="str">
        <f t="shared" si="804"/>
        <v>Q4</v>
      </c>
      <c r="J3215" s="29" t="s">
        <v>3153</v>
      </c>
      <c r="K3215" s="29" t="s">
        <v>1450</v>
      </c>
      <c r="L3215" s="24" t="s">
        <v>54</v>
      </c>
      <c r="M3215" s="22" t="s">
        <v>46</v>
      </c>
      <c r="N3215" s="22">
        <v>1</v>
      </c>
      <c r="O3215" s="22"/>
      <c r="P3215" s="39" t="str">
        <f t="shared" si="805"/>
        <v>MAIN UNIT</v>
      </c>
      <c r="Q3215" s="22" t="s">
        <v>47</v>
      </c>
      <c r="R3215" s="22" t="s">
        <v>48</v>
      </c>
      <c r="S3215" s="22" t="s">
        <v>36</v>
      </c>
      <c r="T3215" s="22" t="s">
        <v>64</v>
      </c>
      <c r="U3215" s="22" t="s">
        <v>65</v>
      </c>
      <c r="V3215" s="22" t="s">
        <v>288</v>
      </c>
      <c r="W3215" s="22" t="s">
        <v>95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41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21594188.700884957</v>
      </c>
      <c r="AJ3215" s="27">
        <f t="shared" si="811"/>
        <v>2559339.3921844242</v>
      </c>
      <c r="AK3215" s="28">
        <f t="shared" si="812"/>
        <v>0.11851982158883048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214" t="str">
        <f t="shared" si="817"/>
        <v>YAMAHA_Mounter</v>
      </c>
      <c r="AS3215" s="22">
        <f t="shared" si="816"/>
        <v>1</v>
      </c>
      <c r="AT3215" s="24" t="str">
        <f t="shared" si="818"/>
        <v>0-3 months</v>
      </c>
    </row>
    <row r="3216" spans="1:46" s="12" customFormat="1">
      <c r="A3216" s="195" t="s">
        <v>42</v>
      </c>
      <c r="B3216" s="23">
        <v>2023</v>
      </c>
      <c r="C3216" s="179">
        <v>12</v>
      </c>
      <c r="D3216" s="39" t="str">
        <f t="shared" si="803"/>
        <v>Q3</v>
      </c>
      <c r="E3216" s="179" t="s">
        <v>42</v>
      </c>
      <c r="F3216" s="179">
        <v>2024</v>
      </c>
      <c r="G3216" s="179">
        <v>1</v>
      </c>
      <c r="H3216" s="29"/>
      <c r="I3216" s="39" t="str">
        <f t="shared" si="804"/>
        <v>Q4</v>
      </c>
      <c r="J3216" s="29" t="s">
        <v>3153</v>
      </c>
      <c r="K3216" s="29" t="s">
        <v>1450</v>
      </c>
      <c r="L3216" s="24" t="s">
        <v>54</v>
      </c>
      <c r="M3216" s="22" t="s">
        <v>46</v>
      </c>
      <c r="N3216" s="22">
        <v>1</v>
      </c>
      <c r="O3216" s="22"/>
      <c r="P3216" s="39" t="str">
        <f t="shared" si="805"/>
        <v>MAIN UNIT</v>
      </c>
      <c r="Q3216" s="22" t="s">
        <v>47</v>
      </c>
      <c r="R3216" s="22" t="s">
        <v>48</v>
      </c>
      <c r="S3216" s="22" t="s">
        <v>36</v>
      </c>
      <c r="T3216" s="22" t="s">
        <v>64</v>
      </c>
      <c r="U3216" s="22" t="s">
        <v>65</v>
      </c>
      <c r="V3216" s="22" t="s">
        <v>288</v>
      </c>
      <c r="W3216" s="22" t="s">
        <v>95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41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21594188.700884957</v>
      </c>
      <c r="AJ3216" s="27">
        <f t="shared" si="811"/>
        <v>2559339.3921844242</v>
      </c>
      <c r="AK3216" s="28">
        <f t="shared" si="812"/>
        <v>0.11851982158883048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214" t="str">
        <f t="shared" si="817"/>
        <v>YAMAHA_Mounter</v>
      </c>
      <c r="AS3216" s="22">
        <f t="shared" si="816"/>
        <v>1</v>
      </c>
      <c r="AT3216" s="24" t="str">
        <f t="shared" si="818"/>
        <v>0-3 months</v>
      </c>
    </row>
    <row r="3217" spans="1:46" s="12" customFormat="1">
      <c r="A3217" s="195" t="s">
        <v>42</v>
      </c>
      <c r="B3217" s="23">
        <v>2023</v>
      </c>
      <c r="C3217" s="179">
        <v>12</v>
      </c>
      <c r="D3217" s="39" t="str">
        <f t="shared" si="803"/>
        <v>Q3</v>
      </c>
      <c r="E3217" s="179" t="s">
        <v>42</v>
      </c>
      <c r="F3217" s="179">
        <v>2024</v>
      </c>
      <c r="G3217" s="179">
        <v>1</v>
      </c>
      <c r="H3217" s="29"/>
      <c r="I3217" s="39" t="str">
        <f t="shared" si="804"/>
        <v>Q4</v>
      </c>
      <c r="J3217" s="29" t="s">
        <v>3153</v>
      </c>
      <c r="K3217" s="29" t="s">
        <v>1450</v>
      </c>
      <c r="L3217" s="24" t="s">
        <v>78</v>
      </c>
      <c r="M3217" s="22" t="s">
        <v>46</v>
      </c>
      <c r="N3217" s="22">
        <v>1</v>
      </c>
      <c r="O3217" s="22"/>
      <c r="P3217" s="39" t="str">
        <f t="shared" si="805"/>
        <v>MAIN UNIT</v>
      </c>
      <c r="Q3217" s="22" t="s">
        <v>47</v>
      </c>
      <c r="R3217" s="22" t="s">
        <v>48</v>
      </c>
      <c r="S3217" s="22" t="s">
        <v>36</v>
      </c>
      <c r="T3217" s="22" t="s">
        <v>64</v>
      </c>
      <c r="U3217" s="22" t="s">
        <v>65</v>
      </c>
      <c r="V3217" s="22" t="s">
        <v>288</v>
      </c>
      <c r="W3217" s="22" t="s">
        <v>95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41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21594188.700884957</v>
      </c>
      <c r="AJ3217" s="27">
        <f t="shared" si="811"/>
        <v>2559339.3921844242</v>
      </c>
      <c r="AK3217" s="28">
        <f t="shared" si="812"/>
        <v>0.11851982158883048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214" t="str">
        <f t="shared" si="817"/>
        <v>YAMAHA_Mounter</v>
      </c>
      <c r="AS3217" s="22">
        <f t="shared" si="816"/>
        <v>1</v>
      </c>
      <c r="AT3217" s="24" t="str">
        <f t="shared" si="818"/>
        <v>0-3 months</v>
      </c>
    </row>
    <row r="3218" spans="1:46" s="12" customFormat="1">
      <c r="A3218" s="195" t="s">
        <v>42</v>
      </c>
      <c r="B3218" s="23">
        <v>2023</v>
      </c>
      <c r="C3218" s="179">
        <v>12</v>
      </c>
      <c r="D3218" s="39" t="str">
        <f t="shared" si="803"/>
        <v>Q3</v>
      </c>
      <c r="E3218" s="179" t="s">
        <v>42</v>
      </c>
      <c r="F3218" s="179">
        <v>2024</v>
      </c>
      <c r="G3218" s="179">
        <v>1</v>
      </c>
      <c r="H3218" s="29"/>
      <c r="I3218" s="39" t="str">
        <f t="shared" si="804"/>
        <v>Q4</v>
      </c>
      <c r="J3218" s="29" t="s">
        <v>3153</v>
      </c>
      <c r="K3218" s="29" t="s">
        <v>1450</v>
      </c>
      <c r="L3218" s="24" t="s">
        <v>78</v>
      </c>
      <c r="M3218" s="22" t="s">
        <v>46</v>
      </c>
      <c r="N3218" s="22">
        <v>1</v>
      </c>
      <c r="O3218" s="22"/>
      <c r="P3218" s="39" t="str">
        <f t="shared" si="805"/>
        <v>MAIN UNIT</v>
      </c>
      <c r="Q3218" s="22" t="s">
        <v>47</v>
      </c>
      <c r="R3218" s="22" t="s">
        <v>48</v>
      </c>
      <c r="S3218" s="22" t="s">
        <v>36</v>
      </c>
      <c r="T3218" s="22" t="s">
        <v>64</v>
      </c>
      <c r="U3218" s="22" t="s">
        <v>65</v>
      </c>
      <c r="V3218" s="22" t="s">
        <v>288</v>
      </c>
      <c r="W3218" s="22" t="s">
        <v>95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41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21594188.700884957</v>
      </c>
      <c r="AJ3218" s="27">
        <f t="shared" si="811"/>
        <v>2559339.3921844242</v>
      </c>
      <c r="AK3218" s="28">
        <f t="shared" si="812"/>
        <v>0.11851982158883048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214" t="str">
        <f t="shared" si="817"/>
        <v>YAMAHA_Mounter</v>
      </c>
      <c r="AS3218" s="22">
        <f t="shared" si="816"/>
        <v>1</v>
      </c>
      <c r="AT3218" s="24" t="str">
        <f t="shared" si="818"/>
        <v>0-3 months</v>
      </c>
    </row>
    <row r="3219" spans="1:46" s="12" customFormat="1">
      <c r="A3219" s="195" t="s">
        <v>42</v>
      </c>
      <c r="B3219" s="23">
        <v>2023</v>
      </c>
      <c r="C3219" s="179">
        <v>12</v>
      </c>
      <c r="D3219" s="39" t="str">
        <f t="shared" si="803"/>
        <v>Q3</v>
      </c>
      <c r="E3219" s="13" t="s">
        <v>42</v>
      </c>
      <c r="F3219" s="179">
        <v>2024</v>
      </c>
      <c r="G3219" s="179">
        <v>1</v>
      </c>
      <c r="H3219" s="29"/>
      <c r="I3219" s="39" t="str">
        <f t="shared" si="804"/>
        <v>Q4</v>
      </c>
      <c r="J3219" s="29" t="s">
        <v>3154</v>
      </c>
      <c r="K3219" s="29" t="s">
        <v>3155</v>
      </c>
      <c r="L3219" s="24" t="s">
        <v>78</v>
      </c>
      <c r="M3219" s="22" t="s">
        <v>46</v>
      </c>
      <c r="N3219" s="22">
        <v>1</v>
      </c>
      <c r="O3219" s="22"/>
      <c r="P3219" s="39" t="str">
        <f t="shared" si="805"/>
        <v>MAIN UNIT</v>
      </c>
      <c r="Q3219" s="22" t="s">
        <v>55</v>
      </c>
      <c r="R3219" s="22" t="s">
        <v>48</v>
      </c>
      <c r="S3219" s="22" t="s">
        <v>36</v>
      </c>
      <c r="T3219" s="22" t="s">
        <v>986</v>
      </c>
      <c r="U3219" s="22" t="s">
        <v>2867</v>
      </c>
      <c r="V3219" s="22" t="s">
        <v>3156</v>
      </c>
      <c r="W3219" s="22" t="s">
        <v>95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41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21594188.700884957</v>
      </c>
      <c r="AJ3219" s="27">
        <f t="shared" si="811"/>
        <v>2559339.3921844242</v>
      </c>
      <c r="AK3219" s="28">
        <f t="shared" si="812"/>
        <v>0.11851982158883048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214" t="str">
        <f t="shared" si="817"/>
        <v>YAMAHA_Mounter</v>
      </c>
      <c r="AS3219" s="22">
        <f t="shared" si="816"/>
        <v>1</v>
      </c>
      <c r="AT3219" s="24" t="str">
        <f t="shared" si="818"/>
        <v>0-3 months</v>
      </c>
    </row>
    <row r="3220" spans="1:46" s="12" customFormat="1">
      <c r="A3220" s="195" t="s">
        <v>42</v>
      </c>
      <c r="B3220" s="23">
        <v>2023</v>
      </c>
      <c r="C3220" s="179">
        <v>12</v>
      </c>
      <c r="D3220" s="39" t="str">
        <f t="shared" si="803"/>
        <v>Q3</v>
      </c>
      <c r="E3220" s="13" t="s">
        <v>42</v>
      </c>
      <c r="F3220" s="179">
        <v>2024</v>
      </c>
      <c r="G3220" s="179">
        <v>1</v>
      </c>
      <c r="H3220" s="29"/>
      <c r="I3220" s="39" t="str">
        <f t="shared" si="804"/>
        <v>Q4</v>
      </c>
      <c r="J3220" s="29" t="s">
        <v>3154</v>
      </c>
      <c r="K3220" s="29" t="s">
        <v>3155</v>
      </c>
      <c r="L3220" s="24" t="s">
        <v>78</v>
      </c>
      <c r="M3220" s="22" t="s">
        <v>46</v>
      </c>
      <c r="N3220" s="22">
        <v>1</v>
      </c>
      <c r="O3220" s="22"/>
      <c r="P3220" s="39" t="str">
        <f t="shared" si="805"/>
        <v>MAIN UNIT</v>
      </c>
      <c r="Q3220" s="22" t="s">
        <v>55</v>
      </c>
      <c r="R3220" s="22" t="s">
        <v>48</v>
      </c>
      <c r="S3220" s="22" t="s">
        <v>36</v>
      </c>
      <c r="T3220" s="22" t="s">
        <v>986</v>
      </c>
      <c r="U3220" s="22" t="s">
        <v>2867</v>
      </c>
      <c r="V3220" s="22" t="s">
        <v>3156</v>
      </c>
      <c r="W3220" s="22" t="s">
        <v>95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41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21594188.700884957</v>
      </c>
      <c r="AJ3220" s="27">
        <f t="shared" si="811"/>
        <v>2559339.3921844242</v>
      </c>
      <c r="AK3220" s="28">
        <f t="shared" si="812"/>
        <v>0.11851982158883048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214" t="str">
        <f t="shared" si="817"/>
        <v>YAMAHA_Mounter</v>
      </c>
      <c r="AS3220" s="22">
        <f t="shared" si="816"/>
        <v>1</v>
      </c>
      <c r="AT3220" s="24" t="str">
        <f t="shared" si="818"/>
        <v>0-3 months</v>
      </c>
    </row>
    <row r="3221" spans="1:46" s="12" customFormat="1">
      <c r="A3221" s="195" t="s">
        <v>42</v>
      </c>
      <c r="B3221" s="23">
        <v>2023</v>
      </c>
      <c r="C3221" s="179">
        <v>12</v>
      </c>
      <c r="D3221" s="39" t="str">
        <f t="shared" si="803"/>
        <v>Q3</v>
      </c>
      <c r="E3221" s="13" t="s">
        <v>42</v>
      </c>
      <c r="F3221" s="179">
        <v>2024</v>
      </c>
      <c r="G3221" s="179">
        <v>1</v>
      </c>
      <c r="H3221" s="29"/>
      <c r="I3221" s="39" t="str">
        <f t="shared" si="804"/>
        <v>Q4</v>
      </c>
      <c r="J3221" s="29" t="s">
        <v>3154</v>
      </c>
      <c r="K3221" s="29" t="s">
        <v>3155</v>
      </c>
      <c r="L3221" s="24" t="s">
        <v>54</v>
      </c>
      <c r="M3221" s="22" t="s">
        <v>46</v>
      </c>
      <c r="N3221" s="22">
        <v>1</v>
      </c>
      <c r="O3221" s="22"/>
      <c r="P3221" s="39" t="str">
        <f t="shared" si="805"/>
        <v>MAIN UNIT</v>
      </c>
      <c r="Q3221" s="22" t="s">
        <v>55</v>
      </c>
      <c r="R3221" s="22" t="s">
        <v>48</v>
      </c>
      <c r="S3221" s="22" t="s">
        <v>36</v>
      </c>
      <c r="T3221" s="22" t="s">
        <v>986</v>
      </c>
      <c r="U3221" s="22" t="s">
        <v>2867</v>
      </c>
      <c r="V3221" s="22" t="s">
        <v>3156</v>
      </c>
      <c r="W3221" s="22" t="s">
        <v>95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41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21594188.700884957</v>
      </c>
      <c r="AJ3221" s="27">
        <f t="shared" si="811"/>
        <v>2559339.3921844242</v>
      </c>
      <c r="AK3221" s="28">
        <f t="shared" si="812"/>
        <v>0.11851982158883048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214" t="str">
        <f t="shared" si="817"/>
        <v>YAMAHA_Mounter</v>
      </c>
      <c r="AS3221" s="22">
        <f t="shared" si="816"/>
        <v>1</v>
      </c>
      <c r="AT3221" s="24" t="str">
        <f t="shared" si="818"/>
        <v>0-3 months</v>
      </c>
    </row>
    <row r="3222" spans="1:46" s="12" customFormat="1">
      <c r="A3222" s="195" t="s">
        <v>42</v>
      </c>
      <c r="B3222" s="23">
        <v>2023</v>
      </c>
      <c r="C3222" s="179">
        <v>12</v>
      </c>
      <c r="D3222" s="39" t="str">
        <f t="shared" si="803"/>
        <v>Q3</v>
      </c>
      <c r="E3222" s="179" t="s">
        <v>42</v>
      </c>
      <c r="F3222" s="179">
        <v>2024</v>
      </c>
      <c r="G3222" s="179">
        <v>1</v>
      </c>
      <c r="H3222" s="29"/>
      <c r="I3222" s="39" t="str">
        <f t="shared" si="804"/>
        <v>Q4</v>
      </c>
      <c r="J3222" s="29" t="s">
        <v>3157</v>
      </c>
      <c r="K3222" s="29" t="s">
        <v>1071</v>
      </c>
      <c r="L3222" s="24" t="s">
        <v>54</v>
      </c>
      <c r="M3222" s="22" t="s">
        <v>46</v>
      </c>
      <c r="N3222" s="22">
        <v>1</v>
      </c>
      <c r="O3222" s="22"/>
      <c r="P3222" s="39" t="str">
        <f t="shared" si="805"/>
        <v>MAIN UNIT</v>
      </c>
      <c r="Q3222" s="22" t="s">
        <v>47</v>
      </c>
      <c r="R3222" s="22" t="s">
        <v>48</v>
      </c>
      <c r="S3222" s="22" t="s">
        <v>36</v>
      </c>
      <c r="T3222" s="22" t="s">
        <v>986</v>
      </c>
      <c r="U3222" s="22" t="s">
        <v>2867</v>
      </c>
      <c r="V3222" s="22" t="s">
        <v>98</v>
      </c>
      <c r="W3222" s="22" t="s">
        <v>95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41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21594188.700884957</v>
      </c>
      <c r="AJ3222" s="27">
        <f t="shared" si="811"/>
        <v>2559339.3921844242</v>
      </c>
      <c r="AK3222" s="28">
        <f t="shared" si="812"/>
        <v>0.11851982158883048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214" t="str">
        <f t="shared" si="817"/>
        <v>YAMAHA_Mounter</v>
      </c>
      <c r="AS3222" s="22">
        <f t="shared" si="816"/>
        <v>1</v>
      </c>
      <c r="AT3222" s="24" t="str">
        <f t="shared" si="818"/>
        <v>0-3 months</v>
      </c>
    </row>
    <row r="3223" spans="1:46" s="12" customFormat="1">
      <c r="A3223" s="195" t="s">
        <v>42</v>
      </c>
      <c r="B3223" s="23">
        <v>2024</v>
      </c>
      <c r="C3223" s="179">
        <v>1</v>
      </c>
      <c r="D3223" s="39" t="str">
        <f t="shared" si="803"/>
        <v>Q4</v>
      </c>
      <c r="E3223" s="179" t="s">
        <v>42</v>
      </c>
      <c r="F3223" s="179">
        <v>2024</v>
      </c>
      <c r="G3223" s="179">
        <v>1</v>
      </c>
      <c r="H3223" s="29"/>
      <c r="I3223" s="39" t="str">
        <f t="shared" si="804"/>
        <v>Q4</v>
      </c>
      <c r="J3223" s="29" t="s">
        <v>3225</v>
      </c>
      <c r="K3223" s="29" t="s">
        <v>829</v>
      </c>
      <c r="L3223" s="24" t="s">
        <v>54</v>
      </c>
      <c r="M3223" s="22" t="s">
        <v>46</v>
      </c>
      <c r="N3223" s="22">
        <v>1</v>
      </c>
      <c r="O3223" s="22"/>
      <c r="P3223" s="39" t="str">
        <f t="shared" si="805"/>
        <v>MAIN UNIT</v>
      </c>
      <c r="Q3223" s="22" t="s">
        <v>47</v>
      </c>
      <c r="R3223" s="22" t="s">
        <v>48</v>
      </c>
      <c r="S3223" s="22" t="s">
        <v>36</v>
      </c>
      <c r="T3223" s="22" t="s">
        <v>64</v>
      </c>
      <c r="U3223" s="22" t="s">
        <v>65</v>
      </c>
      <c r="V3223" s="22" t="s">
        <v>98</v>
      </c>
      <c r="W3223" s="22" t="s">
        <v>95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41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21594188.700884957</v>
      </c>
      <c r="AJ3223" s="27">
        <f t="shared" si="811"/>
        <v>2559339.3921844242</v>
      </c>
      <c r="AK3223" s="28">
        <f t="shared" si="812"/>
        <v>0.11851982158883048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214" t="str">
        <f t="shared" si="817"/>
        <v>YAMAHA_Mounter</v>
      </c>
      <c r="AS3223" s="22">
        <f t="shared" si="816"/>
        <v>0</v>
      </c>
      <c r="AT3223" s="24" t="str">
        <f t="shared" si="818"/>
        <v>0-3 months</v>
      </c>
    </row>
    <row r="3224" spans="1:46" s="12" customFormat="1">
      <c r="A3224" s="13" t="s">
        <v>42</v>
      </c>
      <c r="B3224" s="179">
        <v>2023</v>
      </c>
      <c r="C3224" s="179">
        <v>11</v>
      </c>
      <c r="D3224" s="39" t="str">
        <f t="shared" si="803"/>
        <v>Q3</v>
      </c>
      <c r="E3224" s="13" t="s">
        <v>42</v>
      </c>
      <c r="F3224" s="179">
        <v>2023</v>
      </c>
      <c r="G3224" s="179">
        <v>11</v>
      </c>
      <c r="H3224" s="191"/>
      <c r="I3224" s="39" t="str">
        <f t="shared" si="804"/>
        <v>Q3</v>
      </c>
      <c r="J3224" s="191" t="s">
        <v>3005</v>
      </c>
      <c r="K3224" s="191" t="s">
        <v>1195</v>
      </c>
      <c r="L3224" s="17" t="s">
        <v>54</v>
      </c>
      <c r="M3224" s="13" t="s">
        <v>46</v>
      </c>
      <c r="N3224" s="13">
        <v>1</v>
      </c>
      <c r="O3224" s="13"/>
      <c r="P3224" s="39" t="str">
        <f t="shared" si="805"/>
        <v>MAIN UNIT</v>
      </c>
      <c r="Q3224" s="13" t="s">
        <v>47</v>
      </c>
      <c r="R3224" s="13" t="s">
        <v>48</v>
      </c>
      <c r="S3224" s="13" t="s">
        <v>36</v>
      </c>
      <c r="T3224" s="13" t="s">
        <v>64</v>
      </c>
      <c r="U3224" s="13" t="s">
        <v>65</v>
      </c>
      <c r="V3224" s="13" t="s">
        <v>98</v>
      </c>
      <c r="W3224" s="13" t="s">
        <v>95</v>
      </c>
      <c r="X3224" s="192">
        <v>7950000</v>
      </c>
      <c r="Y3224" s="196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85">
        <f t="shared" si="808"/>
        <v>38419.964999999997</v>
      </c>
      <c r="AD3224" s="141">
        <v>9.0499999999999997E-2</v>
      </c>
      <c r="AE3224" s="186">
        <f t="shared" si="809"/>
        <v>0</v>
      </c>
      <c r="AF3224" s="186" t="str">
        <f>IF(AND(COUNTIFS($J$18:J3224,J3224)=1,AE3224=1),1,"")</f>
        <v/>
      </c>
      <c r="AG3224" s="186" t="str">
        <f>IF(C3224="","",IF(AND(COUNTIFS($J$18:J3224,J3224)=1,C3224&lt;&gt;""),1,""))</f>
        <v/>
      </c>
      <c r="AH3224" s="186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214" t="str">
        <f t="shared" si="817"/>
        <v>YAMAHA_Mounter</v>
      </c>
      <c r="AS3224" s="22">
        <f t="shared" si="816"/>
        <v>0</v>
      </c>
      <c r="AT3224" s="24" t="str">
        <f t="shared" si="818"/>
        <v>0-3 months</v>
      </c>
    </row>
    <row r="3225" spans="1:46" s="12" customFormat="1">
      <c r="A3225" s="13" t="s">
        <v>42</v>
      </c>
      <c r="B3225" s="179">
        <v>2023</v>
      </c>
      <c r="C3225" s="179">
        <v>11</v>
      </c>
      <c r="D3225" s="39" t="str">
        <f t="shared" si="803"/>
        <v>Q3</v>
      </c>
      <c r="E3225" s="13" t="s">
        <v>42</v>
      </c>
      <c r="F3225" s="179">
        <v>2023</v>
      </c>
      <c r="G3225" s="179">
        <v>11</v>
      </c>
      <c r="H3225" s="191"/>
      <c r="I3225" s="39" t="str">
        <f t="shared" si="804"/>
        <v>Q3</v>
      </c>
      <c r="J3225" s="191" t="s">
        <v>3011</v>
      </c>
      <c r="K3225" s="191" t="s">
        <v>3012</v>
      </c>
      <c r="L3225" s="17" t="s">
        <v>54</v>
      </c>
      <c r="M3225" s="13" t="s">
        <v>46</v>
      </c>
      <c r="N3225" s="13">
        <v>1</v>
      </c>
      <c r="O3225" s="13"/>
      <c r="P3225" s="39" t="str">
        <f t="shared" si="805"/>
        <v>MAIN UNIT</v>
      </c>
      <c r="Q3225" s="13" t="s">
        <v>47</v>
      </c>
      <c r="R3225" s="13" t="s">
        <v>48</v>
      </c>
      <c r="S3225" s="13" t="s">
        <v>36</v>
      </c>
      <c r="T3225" s="13" t="s">
        <v>64</v>
      </c>
      <c r="U3225" s="13" t="s">
        <v>65</v>
      </c>
      <c r="V3225" s="13" t="s">
        <v>113</v>
      </c>
      <c r="W3225" s="13" t="s">
        <v>95</v>
      </c>
      <c r="X3225" s="192">
        <v>7100000</v>
      </c>
      <c r="Y3225" s="196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85">
        <f t="shared" si="808"/>
        <v>42463.68</v>
      </c>
      <c r="AD3225" s="141">
        <v>0.112</v>
      </c>
      <c r="AE3225" s="186">
        <f t="shared" si="809"/>
        <v>0</v>
      </c>
      <c r="AF3225" s="186" t="str">
        <f>IF(AND(COUNTIFS($J$18:J3225,J3225)=1,AE3225=1),1,"")</f>
        <v/>
      </c>
      <c r="AG3225" s="186">
        <f>IF(C3225="","",IF(AND(COUNTIFS($J$18:J3225,J3225)=1,C3225&lt;&gt;""),1,""))</f>
        <v>1</v>
      </c>
      <c r="AH3225" s="186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214" t="str">
        <f t="shared" si="817"/>
        <v>YAMAHA_Mounter</v>
      </c>
      <c r="AS3225" s="22">
        <f t="shared" si="816"/>
        <v>0</v>
      </c>
      <c r="AT3225" s="24" t="str">
        <f t="shared" si="818"/>
        <v>0-3 months</v>
      </c>
    </row>
    <row r="3226" spans="1:46" s="12" customFormat="1">
      <c r="A3226" s="13" t="s">
        <v>42</v>
      </c>
      <c r="B3226" s="179">
        <v>2023</v>
      </c>
      <c r="C3226" s="179">
        <v>11</v>
      </c>
      <c r="D3226" s="39" t="str">
        <f t="shared" si="803"/>
        <v>Q3</v>
      </c>
      <c r="E3226" s="13" t="s">
        <v>42</v>
      </c>
      <c r="F3226" s="179">
        <v>2023</v>
      </c>
      <c r="G3226" s="179">
        <v>11</v>
      </c>
      <c r="H3226" s="191"/>
      <c r="I3226" s="39" t="str">
        <f t="shared" si="804"/>
        <v>Q3</v>
      </c>
      <c r="J3226" s="191" t="s">
        <v>3011</v>
      </c>
      <c r="K3226" s="191" t="s">
        <v>3012</v>
      </c>
      <c r="L3226" s="17" t="s">
        <v>54</v>
      </c>
      <c r="M3226" s="13" t="s">
        <v>46</v>
      </c>
      <c r="N3226" s="13">
        <v>1</v>
      </c>
      <c r="O3226" s="13"/>
      <c r="P3226" s="39" t="str">
        <f t="shared" si="805"/>
        <v>MAIN UNIT</v>
      </c>
      <c r="Q3226" s="13" t="s">
        <v>47</v>
      </c>
      <c r="R3226" s="13" t="s">
        <v>48</v>
      </c>
      <c r="S3226" s="13" t="s">
        <v>36</v>
      </c>
      <c r="T3226" s="13" t="s">
        <v>64</v>
      </c>
      <c r="U3226" s="13" t="s">
        <v>65</v>
      </c>
      <c r="V3226" s="13" t="s">
        <v>113</v>
      </c>
      <c r="W3226" s="13" t="s">
        <v>95</v>
      </c>
      <c r="X3226" s="192">
        <v>7100000</v>
      </c>
      <c r="Y3226" s="196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85">
        <f t="shared" si="808"/>
        <v>42463.68</v>
      </c>
      <c r="AD3226" s="141">
        <v>0.112</v>
      </c>
      <c r="AE3226" s="186">
        <f t="shared" si="809"/>
        <v>0</v>
      </c>
      <c r="AF3226" s="186" t="str">
        <f>IF(AND(COUNTIFS($J$18:J3226,J3226)=1,AE3226=1),1,"")</f>
        <v/>
      </c>
      <c r="AG3226" s="186" t="str">
        <f>IF(C3226="","",IF(AND(COUNTIFS($J$18:J3226,J3226)=1,C3226&lt;&gt;""),1,""))</f>
        <v/>
      </c>
      <c r="AH3226" s="186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214" t="str">
        <f t="shared" si="817"/>
        <v>YAMAHA_Mounter</v>
      </c>
      <c r="AS3226" s="22">
        <f t="shared" si="816"/>
        <v>0</v>
      </c>
      <c r="AT3226" s="24" t="str">
        <f t="shared" si="818"/>
        <v>0-3 months</v>
      </c>
    </row>
    <row r="3227" spans="1:46" s="12" customFormat="1" ht="26.4">
      <c r="A3227" s="13" t="s">
        <v>42</v>
      </c>
      <c r="B3227" s="179">
        <v>2023</v>
      </c>
      <c r="C3227" s="179">
        <v>11</v>
      </c>
      <c r="D3227" s="39" t="str">
        <f t="shared" si="803"/>
        <v>Q3</v>
      </c>
      <c r="E3227" s="13" t="s">
        <v>42</v>
      </c>
      <c r="F3227" s="179">
        <v>2023</v>
      </c>
      <c r="G3227" s="179">
        <v>11</v>
      </c>
      <c r="H3227" s="191"/>
      <c r="I3227" s="39" t="str">
        <f t="shared" si="804"/>
        <v>Q3</v>
      </c>
      <c r="J3227" s="191" t="s">
        <v>3013</v>
      </c>
      <c r="K3227" s="191" t="s">
        <v>534</v>
      </c>
      <c r="L3227" s="17" t="s">
        <v>3014</v>
      </c>
      <c r="M3227" s="13" t="s">
        <v>46</v>
      </c>
      <c r="N3227" s="13">
        <v>0</v>
      </c>
      <c r="O3227" s="13">
        <v>1</v>
      </c>
      <c r="P3227" s="39" t="str">
        <f t="shared" si="805"/>
        <v>SERVICE/ PARTS</v>
      </c>
      <c r="Q3227" s="13" t="s">
        <v>47</v>
      </c>
      <c r="R3227" s="13" t="s">
        <v>48</v>
      </c>
      <c r="S3227" s="13" t="s">
        <v>37</v>
      </c>
      <c r="T3227" s="13" t="s">
        <v>87</v>
      </c>
      <c r="U3227" s="13" t="s">
        <v>57</v>
      </c>
      <c r="V3227" s="13" t="s">
        <v>88</v>
      </c>
      <c r="W3227" s="13" t="s">
        <v>50</v>
      </c>
      <c r="X3227" s="197">
        <v>9834</v>
      </c>
      <c r="Y3227" s="196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85">
        <f t="shared" si="808"/>
        <v>874.38184247787626</v>
      </c>
      <c r="AD3227" s="141">
        <v>9.3899999999999997E-2</v>
      </c>
      <c r="AE3227" s="186">
        <f t="shared" si="809"/>
        <v>0</v>
      </c>
      <c r="AF3227" s="186" t="str">
        <f>IF(AND(COUNTIFS($J$18:J3227,J3227)=1,AE3227=1),1,"")</f>
        <v/>
      </c>
      <c r="AG3227" s="186">
        <f>IF(C3227="","",IF(AND(COUNTIFS($J$18:J3227,J3227)=1,C3227&lt;&gt;""),1,""))</f>
        <v>1</v>
      </c>
      <c r="AH3227" s="186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214" t="str">
        <f t="shared" si="817"/>
        <v>YAMAHA_Mounter</v>
      </c>
      <c r="AS3227" s="22">
        <f t="shared" si="816"/>
        <v>0</v>
      </c>
      <c r="AT3227" s="24" t="str">
        <f t="shared" si="818"/>
        <v>0-3 months</v>
      </c>
    </row>
    <row r="3228" spans="1:46" s="12" customFormat="1">
      <c r="A3228" s="195" t="s">
        <v>42</v>
      </c>
      <c r="B3228" s="23">
        <v>2024</v>
      </c>
      <c r="C3228" s="179">
        <v>1</v>
      </c>
      <c r="D3228" s="39" t="str">
        <f t="shared" si="803"/>
        <v>Q4</v>
      </c>
      <c r="E3228" s="179" t="s">
        <v>42</v>
      </c>
      <c r="F3228" s="179">
        <v>2024</v>
      </c>
      <c r="G3228" s="179">
        <v>1</v>
      </c>
      <c r="H3228" s="29"/>
      <c r="I3228" s="39" t="str">
        <f t="shared" si="804"/>
        <v>Q4</v>
      </c>
      <c r="J3228" s="29" t="s">
        <v>3225</v>
      </c>
      <c r="K3228" s="29" t="s">
        <v>829</v>
      </c>
      <c r="L3228" s="24" t="s">
        <v>54</v>
      </c>
      <c r="M3228" s="22" t="s">
        <v>46</v>
      </c>
      <c r="N3228" s="22">
        <v>1</v>
      </c>
      <c r="O3228" s="22"/>
      <c r="P3228" s="39" t="str">
        <f t="shared" si="805"/>
        <v>MAIN UNIT</v>
      </c>
      <c r="Q3228" s="22" t="s">
        <v>47</v>
      </c>
      <c r="R3228" s="22" t="s">
        <v>48</v>
      </c>
      <c r="S3228" s="22" t="s">
        <v>36</v>
      </c>
      <c r="T3228" s="22" t="s">
        <v>64</v>
      </c>
      <c r="U3228" s="22" t="s">
        <v>65</v>
      </c>
      <c r="V3228" s="22" t="s">
        <v>98</v>
      </c>
      <c r="W3228" s="22" t="s">
        <v>95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41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21594188.700884957</v>
      </c>
      <c r="AJ3228" s="27">
        <f t="shared" si="811"/>
        <v>2559339.3921844242</v>
      </c>
      <c r="AK3228" s="28">
        <f t="shared" si="812"/>
        <v>0.11851982158883048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214" t="str">
        <f t="shared" si="817"/>
        <v>YAMAHA_Mounter</v>
      </c>
      <c r="AS3228" s="22">
        <f t="shared" si="816"/>
        <v>0</v>
      </c>
      <c r="AT3228" s="24" t="str">
        <f t="shared" si="818"/>
        <v>0-3 months</v>
      </c>
    </row>
    <row r="3229" spans="1:46" s="12" customFormat="1">
      <c r="A3229" s="195" t="s">
        <v>42</v>
      </c>
      <c r="B3229" s="23">
        <v>2024</v>
      </c>
      <c r="C3229" s="179">
        <v>1</v>
      </c>
      <c r="D3229" s="39" t="str">
        <f t="shared" si="803"/>
        <v>Q4</v>
      </c>
      <c r="E3229" s="179" t="s">
        <v>42</v>
      </c>
      <c r="F3229" s="179">
        <v>2024</v>
      </c>
      <c r="G3229" s="179">
        <v>1</v>
      </c>
      <c r="H3229" s="29"/>
      <c r="I3229" s="39" t="str">
        <f t="shared" si="804"/>
        <v>Q4</v>
      </c>
      <c r="J3229" s="29" t="s">
        <v>3231</v>
      </c>
      <c r="K3229" s="29" t="s">
        <v>2134</v>
      </c>
      <c r="L3229" s="24" t="s">
        <v>78</v>
      </c>
      <c r="M3229" s="22" t="s">
        <v>46</v>
      </c>
      <c r="N3229" s="22">
        <v>1</v>
      </c>
      <c r="O3229" s="22"/>
      <c r="P3229" s="39" t="str">
        <f t="shared" si="805"/>
        <v>MAIN UNIT</v>
      </c>
      <c r="Q3229" s="22" t="s">
        <v>47</v>
      </c>
      <c r="R3229" s="22" t="s">
        <v>48</v>
      </c>
      <c r="S3229" s="22" t="s">
        <v>36</v>
      </c>
      <c r="T3229" s="22" t="s">
        <v>64</v>
      </c>
      <c r="U3229" s="22" t="s">
        <v>65</v>
      </c>
      <c r="V3229" s="22" t="s">
        <v>1321</v>
      </c>
      <c r="W3229" s="22" t="s">
        <v>95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41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21594188.700884957</v>
      </c>
      <c r="AJ3229" s="27">
        <f t="shared" si="811"/>
        <v>2559339.3921844242</v>
      </c>
      <c r="AK3229" s="28">
        <f t="shared" si="812"/>
        <v>0.11851982158883048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214" t="str">
        <f t="shared" si="817"/>
        <v>YAMAHA_Mounter</v>
      </c>
      <c r="AS3229" s="22">
        <f t="shared" si="816"/>
        <v>0</v>
      </c>
      <c r="AT3229" s="24" t="str">
        <f t="shared" si="818"/>
        <v>0-3 months</v>
      </c>
    </row>
    <row r="3230" spans="1:46" s="12" customFormat="1">
      <c r="A3230" s="195" t="s">
        <v>42</v>
      </c>
      <c r="B3230" s="23">
        <v>2023</v>
      </c>
      <c r="C3230" s="179">
        <v>12</v>
      </c>
      <c r="D3230" s="39" t="str">
        <f t="shared" si="803"/>
        <v>Q3</v>
      </c>
      <c r="E3230" s="13" t="s">
        <v>42</v>
      </c>
      <c r="F3230" s="179">
        <v>2024</v>
      </c>
      <c r="G3230" s="179">
        <v>1</v>
      </c>
      <c r="H3230" s="29"/>
      <c r="I3230" s="39" t="str">
        <f t="shared" si="804"/>
        <v>Q4</v>
      </c>
      <c r="J3230" s="29" t="s">
        <v>3070</v>
      </c>
      <c r="K3230" s="29" t="s">
        <v>1972</v>
      </c>
      <c r="L3230" s="24" t="s">
        <v>1973</v>
      </c>
      <c r="M3230" s="22" t="s">
        <v>1967</v>
      </c>
      <c r="N3230" s="22">
        <v>1</v>
      </c>
      <c r="O3230" s="22"/>
      <c r="P3230" s="39" t="str">
        <f t="shared" si="805"/>
        <v>MAIN UNIT</v>
      </c>
      <c r="Q3230" s="22" t="s">
        <v>47</v>
      </c>
      <c r="R3230" s="22" t="s">
        <v>1968</v>
      </c>
      <c r="S3230" s="22" t="s">
        <v>37</v>
      </c>
      <c r="T3230" s="22" t="s">
        <v>64</v>
      </c>
      <c r="U3230" s="22" t="s">
        <v>57</v>
      </c>
      <c r="V3230" s="22" t="s">
        <v>1970</v>
      </c>
      <c r="W3230" s="22" t="s">
        <v>50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41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21594188.700884957</v>
      </c>
      <c r="AJ3230" s="27">
        <f t="shared" si="811"/>
        <v>2559339.3921844242</v>
      </c>
      <c r="AK3230" s="28">
        <f t="shared" si="812"/>
        <v>0.11851982158883048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214" t="str">
        <f t="shared" si="817"/>
        <v>SOLDERSTAR</v>
      </c>
      <c r="AS3230" s="22">
        <f t="shared" si="816"/>
        <v>1</v>
      </c>
      <c r="AT3230" s="24" t="str">
        <f t="shared" si="818"/>
        <v>0-3 months</v>
      </c>
    </row>
    <row r="3231" spans="1:46" s="12" customFormat="1">
      <c r="A3231" s="13" t="s">
        <v>42</v>
      </c>
      <c r="B3231" s="179">
        <v>2023</v>
      </c>
      <c r="C3231" s="179">
        <v>11</v>
      </c>
      <c r="D3231" s="39" t="str">
        <f t="shared" si="803"/>
        <v>Q3</v>
      </c>
      <c r="E3231" s="13" t="s">
        <v>42</v>
      </c>
      <c r="F3231" s="179">
        <v>2023</v>
      </c>
      <c r="G3231" s="179">
        <v>11</v>
      </c>
      <c r="H3231" s="191"/>
      <c r="I3231" s="39" t="str">
        <f t="shared" si="804"/>
        <v>Q3</v>
      </c>
      <c r="J3231" s="191" t="s">
        <v>3017</v>
      </c>
      <c r="K3231" s="191" t="s">
        <v>3018</v>
      </c>
      <c r="L3231" s="17" t="s">
        <v>54</v>
      </c>
      <c r="M3231" s="13" t="s">
        <v>46</v>
      </c>
      <c r="N3231" s="13">
        <v>1</v>
      </c>
      <c r="O3231" s="13"/>
      <c r="P3231" s="39" t="str">
        <f t="shared" si="805"/>
        <v>MAIN UNIT</v>
      </c>
      <c r="Q3231" s="13" t="s">
        <v>47</v>
      </c>
      <c r="R3231" s="13" t="s">
        <v>48</v>
      </c>
      <c r="S3231" s="13" t="s">
        <v>36</v>
      </c>
      <c r="T3231" s="13" t="s">
        <v>64</v>
      </c>
      <c r="U3231" s="13" t="s">
        <v>2462</v>
      </c>
      <c r="V3231" s="13" t="s">
        <v>98</v>
      </c>
      <c r="W3231" s="13" t="s">
        <v>95</v>
      </c>
      <c r="X3231" s="192">
        <v>9252610</v>
      </c>
      <c r="Y3231" s="196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85">
        <f t="shared" si="808"/>
        <v>80931.839461199997</v>
      </c>
      <c r="AD3231" s="141">
        <v>0.1638</v>
      </c>
      <c r="AE3231" s="186">
        <f t="shared" si="809"/>
        <v>0</v>
      </c>
      <c r="AF3231" s="186" t="str">
        <f>IF(AND(COUNTIFS($J$18:J3231,J3231)=1,AE3231=1),1,"")</f>
        <v/>
      </c>
      <c r="AG3231" s="186">
        <f>IF(C3231="","",IF(AND(COUNTIFS($J$18:J3231,J3231)=1,C3231&lt;&gt;""),1,""))</f>
        <v>1</v>
      </c>
      <c r="AH3231" s="186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214" t="str">
        <f t="shared" si="817"/>
        <v>YAMAHA_Mounter</v>
      </c>
      <c r="AS3231" s="22">
        <f t="shared" si="816"/>
        <v>0</v>
      </c>
      <c r="AT3231" s="24" t="str">
        <f t="shared" si="818"/>
        <v>0-3 months</v>
      </c>
    </row>
    <row r="3232" spans="1:46" s="12" customFormat="1">
      <c r="A3232" s="13" t="s">
        <v>42</v>
      </c>
      <c r="B3232" s="179">
        <v>2023</v>
      </c>
      <c r="C3232" s="179">
        <v>11</v>
      </c>
      <c r="D3232" s="39" t="str">
        <f t="shared" si="803"/>
        <v>Q3</v>
      </c>
      <c r="E3232" s="13" t="s">
        <v>42</v>
      </c>
      <c r="F3232" s="179">
        <v>2023</v>
      </c>
      <c r="G3232" s="179">
        <v>12</v>
      </c>
      <c r="H3232" s="191"/>
      <c r="I3232" s="39" t="str">
        <f t="shared" si="804"/>
        <v>Q3</v>
      </c>
      <c r="J3232" s="191" t="s">
        <v>3019</v>
      </c>
      <c r="K3232" s="191" t="s">
        <v>2423</v>
      </c>
      <c r="L3232" s="17" t="s">
        <v>54</v>
      </c>
      <c r="M3232" s="13" t="s">
        <v>46</v>
      </c>
      <c r="N3232" s="13">
        <v>1</v>
      </c>
      <c r="O3232" s="13"/>
      <c r="P3232" s="39" t="str">
        <f t="shared" si="805"/>
        <v>MAIN UNIT</v>
      </c>
      <c r="Q3232" s="13" t="s">
        <v>47</v>
      </c>
      <c r="R3232" s="13" t="s">
        <v>48</v>
      </c>
      <c r="S3232" s="13" t="s">
        <v>36</v>
      </c>
      <c r="T3232" s="13" t="s">
        <v>64</v>
      </c>
      <c r="U3232" s="13" t="s">
        <v>3020</v>
      </c>
      <c r="V3232" s="13" t="s">
        <v>66</v>
      </c>
      <c r="W3232" s="13" t="s">
        <v>50</v>
      </c>
      <c r="X3232" s="192">
        <v>506000</v>
      </c>
      <c r="Y3232" s="196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85">
        <f t="shared" si="808"/>
        <v>76442.046902654882</v>
      </c>
      <c r="AD3232" s="143">
        <v>0.15590000000000001</v>
      </c>
      <c r="AE3232" s="186">
        <f t="shared" si="809"/>
        <v>0</v>
      </c>
      <c r="AF3232" s="186" t="str">
        <f>IF(AND(COUNTIFS($J$18:J3232,J3232)=1,AE3232=1),1,"")</f>
        <v/>
      </c>
      <c r="AG3232" s="186">
        <f>IF(C3232="","",IF(AND(COUNTIFS($J$18:J3232,J3232)=1,C3232&lt;&gt;""),1,""))</f>
        <v>1</v>
      </c>
      <c r="AH3232" s="186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214" t="str">
        <f t="shared" si="817"/>
        <v>YAMAHA_Mounter</v>
      </c>
      <c r="AS3232" s="22">
        <f t="shared" si="816"/>
        <v>1</v>
      </c>
      <c r="AT3232" s="24" t="str">
        <f t="shared" si="818"/>
        <v>0-3 months</v>
      </c>
    </row>
    <row r="3233" spans="1:46" s="12" customFormat="1">
      <c r="A3233" s="13" t="s">
        <v>42</v>
      </c>
      <c r="B3233" s="179">
        <v>2023</v>
      </c>
      <c r="C3233" s="179">
        <v>11</v>
      </c>
      <c r="D3233" s="39" t="str">
        <f t="shared" si="803"/>
        <v>Q3</v>
      </c>
      <c r="E3233" s="13" t="s">
        <v>42</v>
      </c>
      <c r="F3233" s="179">
        <v>2023</v>
      </c>
      <c r="G3233" s="179">
        <v>11</v>
      </c>
      <c r="H3233" s="191"/>
      <c r="I3233" s="39" t="str">
        <f t="shared" si="804"/>
        <v>Q3</v>
      </c>
      <c r="J3233" s="191" t="s">
        <v>3017</v>
      </c>
      <c r="K3233" s="191" t="s">
        <v>3018</v>
      </c>
      <c r="L3233" s="17" t="s">
        <v>54</v>
      </c>
      <c r="M3233" s="13" t="s">
        <v>46</v>
      </c>
      <c r="N3233" s="13">
        <v>1</v>
      </c>
      <c r="O3233" s="13"/>
      <c r="P3233" s="39" t="str">
        <f t="shared" si="805"/>
        <v>MAIN UNIT</v>
      </c>
      <c r="Q3233" s="13" t="s">
        <v>47</v>
      </c>
      <c r="R3233" s="13" t="s">
        <v>48</v>
      </c>
      <c r="S3233" s="13" t="s">
        <v>36</v>
      </c>
      <c r="T3233" s="13" t="s">
        <v>64</v>
      </c>
      <c r="U3233" s="13" t="s">
        <v>2462</v>
      </c>
      <c r="V3233" s="13" t="s">
        <v>98</v>
      </c>
      <c r="W3233" s="13" t="s">
        <v>95</v>
      </c>
      <c r="X3233" s="192">
        <v>9252610</v>
      </c>
      <c r="Y3233" s="196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85">
        <f t="shared" si="808"/>
        <v>80931.839461199997</v>
      </c>
      <c r="AD3233" s="141">
        <v>0.1638</v>
      </c>
      <c r="AE3233" s="186">
        <f t="shared" si="809"/>
        <v>0</v>
      </c>
      <c r="AF3233" s="186" t="str">
        <f>IF(AND(COUNTIFS($J$18:J3233,J3233)=1,AE3233=1),1,"")</f>
        <v/>
      </c>
      <c r="AG3233" s="186" t="str">
        <f>IF(C3233="","",IF(AND(COUNTIFS($J$18:J3233,J3233)=1,C3233&lt;&gt;""),1,""))</f>
        <v/>
      </c>
      <c r="AH3233" s="186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214" t="str">
        <f t="shared" si="817"/>
        <v>YAMAHA_Mounter</v>
      </c>
      <c r="AS3233" s="22">
        <f t="shared" si="816"/>
        <v>0</v>
      </c>
      <c r="AT3233" s="24" t="str">
        <f t="shared" si="818"/>
        <v>0-3 months</v>
      </c>
    </row>
    <row r="3234" spans="1:46" s="12" customFormat="1">
      <c r="A3234" s="13" t="s">
        <v>42</v>
      </c>
      <c r="B3234" s="179">
        <v>2023</v>
      </c>
      <c r="C3234" s="179">
        <v>11</v>
      </c>
      <c r="D3234" s="39" t="str">
        <f t="shared" si="803"/>
        <v>Q3</v>
      </c>
      <c r="E3234" s="13" t="s">
        <v>42</v>
      </c>
      <c r="F3234" s="179">
        <v>2023</v>
      </c>
      <c r="G3234" s="179">
        <v>11</v>
      </c>
      <c r="H3234" s="191"/>
      <c r="I3234" s="39" t="str">
        <f t="shared" si="804"/>
        <v>Q3</v>
      </c>
      <c r="J3234" s="191" t="s">
        <v>3017</v>
      </c>
      <c r="K3234" s="191" t="s">
        <v>3018</v>
      </c>
      <c r="L3234" s="17" t="s">
        <v>54</v>
      </c>
      <c r="M3234" s="13" t="s">
        <v>46</v>
      </c>
      <c r="N3234" s="13">
        <v>1</v>
      </c>
      <c r="O3234" s="13"/>
      <c r="P3234" s="39" t="str">
        <f t="shared" si="805"/>
        <v>MAIN UNIT</v>
      </c>
      <c r="Q3234" s="13" t="s">
        <v>47</v>
      </c>
      <c r="R3234" s="13" t="s">
        <v>48</v>
      </c>
      <c r="S3234" s="13" t="s">
        <v>36</v>
      </c>
      <c r="T3234" s="13" t="s">
        <v>64</v>
      </c>
      <c r="U3234" s="13" t="s">
        <v>2462</v>
      </c>
      <c r="V3234" s="13" t="s">
        <v>98</v>
      </c>
      <c r="W3234" s="13" t="s">
        <v>95</v>
      </c>
      <c r="X3234" s="192">
        <v>9252610</v>
      </c>
      <c r="Y3234" s="196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85">
        <f t="shared" si="808"/>
        <v>80931.839461199997</v>
      </c>
      <c r="AD3234" s="141">
        <v>0.1638</v>
      </c>
      <c r="AE3234" s="186">
        <f t="shared" si="809"/>
        <v>0</v>
      </c>
      <c r="AF3234" s="186" t="str">
        <f>IF(AND(COUNTIFS($J$18:J3234,J3234)=1,AE3234=1),1,"")</f>
        <v/>
      </c>
      <c r="AG3234" s="186" t="str">
        <f>IF(C3234="","",IF(AND(COUNTIFS($J$18:J3234,J3234)=1,C3234&lt;&gt;""),1,""))</f>
        <v/>
      </c>
      <c r="AH3234" s="186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214" t="str">
        <f t="shared" si="817"/>
        <v>YAMAHA_Mounter</v>
      </c>
      <c r="AS3234" s="22">
        <f t="shared" si="816"/>
        <v>0</v>
      </c>
      <c r="AT3234" s="24" t="str">
        <f t="shared" si="818"/>
        <v>0-3 months</v>
      </c>
    </row>
    <row r="3235" spans="1:46" s="12" customFormat="1">
      <c r="A3235" s="13" t="s">
        <v>42</v>
      </c>
      <c r="B3235" s="179">
        <v>2023</v>
      </c>
      <c r="C3235" s="179">
        <v>11</v>
      </c>
      <c r="D3235" s="39" t="str">
        <f t="shared" si="803"/>
        <v>Q3</v>
      </c>
      <c r="E3235" s="13" t="s">
        <v>42</v>
      </c>
      <c r="F3235" s="179">
        <v>2023</v>
      </c>
      <c r="G3235" s="179">
        <v>11</v>
      </c>
      <c r="H3235" s="191"/>
      <c r="I3235" s="39" t="str">
        <f t="shared" si="804"/>
        <v>Q3</v>
      </c>
      <c r="J3235" s="191" t="s">
        <v>3017</v>
      </c>
      <c r="K3235" s="191" t="s">
        <v>3018</v>
      </c>
      <c r="L3235" s="17" t="s">
        <v>54</v>
      </c>
      <c r="M3235" s="13" t="s">
        <v>46</v>
      </c>
      <c r="N3235" s="13">
        <v>1</v>
      </c>
      <c r="O3235" s="13"/>
      <c r="P3235" s="39" t="str">
        <f t="shared" si="805"/>
        <v>MAIN UNIT</v>
      </c>
      <c r="Q3235" s="13" t="s">
        <v>47</v>
      </c>
      <c r="R3235" s="13" t="s">
        <v>48</v>
      </c>
      <c r="S3235" s="13" t="s">
        <v>36</v>
      </c>
      <c r="T3235" s="13" t="s">
        <v>64</v>
      </c>
      <c r="U3235" s="13" t="s">
        <v>2462</v>
      </c>
      <c r="V3235" s="13" t="s">
        <v>98</v>
      </c>
      <c r="W3235" s="13" t="s">
        <v>95</v>
      </c>
      <c r="X3235" s="192">
        <v>9252610</v>
      </c>
      <c r="Y3235" s="196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85">
        <f t="shared" si="808"/>
        <v>80931.839461199997</v>
      </c>
      <c r="AD3235" s="141">
        <v>0.1638</v>
      </c>
      <c r="AE3235" s="186">
        <f t="shared" si="809"/>
        <v>0</v>
      </c>
      <c r="AF3235" s="186" t="str">
        <f>IF(AND(COUNTIFS($J$18:J3235,J3235)=1,AE3235=1),1,"")</f>
        <v/>
      </c>
      <c r="AG3235" s="186" t="str">
        <f>IF(C3235="","",IF(AND(COUNTIFS($J$18:J3235,J3235)=1,C3235&lt;&gt;""),1,""))</f>
        <v/>
      </c>
      <c r="AH3235" s="186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214" t="str">
        <f t="shared" si="817"/>
        <v>YAMAHA_Mounter</v>
      </c>
      <c r="AS3235" s="22">
        <f t="shared" si="816"/>
        <v>0</v>
      </c>
      <c r="AT3235" s="24" t="str">
        <f t="shared" si="818"/>
        <v>0-3 months</v>
      </c>
    </row>
    <row r="3236" spans="1:46" s="12" customFormat="1">
      <c r="A3236" s="13" t="s">
        <v>34</v>
      </c>
      <c r="B3236" s="179">
        <v>2019</v>
      </c>
      <c r="C3236" s="179">
        <v>12</v>
      </c>
      <c r="D3236" s="39" t="str">
        <f t="shared" si="803"/>
        <v>Q3</v>
      </c>
      <c r="E3236" s="179" t="s">
        <v>2498</v>
      </c>
      <c r="F3236" s="179" t="s">
        <v>2506</v>
      </c>
      <c r="G3236" s="179" t="s">
        <v>2506</v>
      </c>
      <c r="H3236" s="191"/>
      <c r="I3236" s="39" t="str">
        <f t="shared" si="804"/>
        <v>TBA</v>
      </c>
      <c r="J3236" s="191" t="s">
        <v>3021</v>
      </c>
      <c r="K3236" s="191" t="s">
        <v>3022</v>
      </c>
      <c r="L3236" s="191" t="s">
        <v>3023</v>
      </c>
      <c r="M3236" s="13" t="s">
        <v>2553</v>
      </c>
      <c r="N3236" s="13">
        <v>1</v>
      </c>
      <c r="O3236" s="13"/>
      <c r="P3236" s="39" t="str">
        <f t="shared" si="805"/>
        <v>MAIN UNIT</v>
      </c>
      <c r="Q3236" s="13" t="s">
        <v>936</v>
      </c>
      <c r="R3236" s="13" t="s">
        <v>48</v>
      </c>
      <c r="S3236" s="13" t="s">
        <v>37</v>
      </c>
      <c r="T3236" s="13" t="s">
        <v>74</v>
      </c>
      <c r="U3236" s="13" t="s">
        <v>57</v>
      </c>
      <c r="V3236" s="13" t="s">
        <v>503</v>
      </c>
      <c r="W3236" s="13" t="s">
        <v>2421</v>
      </c>
      <c r="X3236" s="192">
        <v>638000</v>
      </c>
      <c r="Y3236" s="196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85">
        <f t="shared" si="808"/>
        <v>0</v>
      </c>
      <c r="AD3236" s="141">
        <v>0</v>
      </c>
      <c r="AE3236" s="186">
        <f t="shared" si="809"/>
        <v>1</v>
      </c>
      <c r="AF3236" s="186">
        <f>IF(AND(COUNTIFS($J$18:J3236,J3236)=1,AE3236=1),1,"")</f>
        <v>1</v>
      </c>
      <c r="AG3236" s="186">
        <f>IF(C3236="","",IF(AND(COUNTIFS($J$18:J3236,J3236)=1,C3236&lt;&gt;""),1,""))</f>
        <v>1</v>
      </c>
      <c r="AH3236" s="186">
        <f>IF(G3236="","",IF(AND(COUNTIFS($J$18:J3236,J3236)=1,G3236&lt;&gt;""),1,""))</f>
        <v>1</v>
      </c>
      <c r="AI3236" s="19">
        <f t="shared" si="810"/>
        <v>27590767.192920357</v>
      </c>
      <c r="AJ3236" s="19">
        <f t="shared" si="811"/>
        <v>3241766.9481504429</v>
      </c>
      <c r="AK3236" s="20">
        <f t="shared" si="812"/>
        <v>0.11749462874603439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214" t="str">
        <f t="shared" si="817"/>
        <v>OTHERS</v>
      </c>
      <c r="AS3236" s="22" t="str">
        <f t="shared" si="816"/>
        <v/>
      </c>
      <c r="AT3236" s="24" t="str">
        <f t="shared" si="818"/>
        <v/>
      </c>
    </row>
    <row r="3237" spans="1:46" s="12" customFormat="1">
      <c r="A3237" s="13" t="s">
        <v>42</v>
      </c>
      <c r="B3237" s="179">
        <v>2023</v>
      </c>
      <c r="C3237" s="179">
        <v>11</v>
      </c>
      <c r="D3237" s="39" t="str">
        <f t="shared" si="803"/>
        <v>Q3</v>
      </c>
      <c r="E3237" s="13" t="s">
        <v>42</v>
      </c>
      <c r="F3237" s="179">
        <v>2023</v>
      </c>
      <c r="G3237" s="179">
        <v>12</v>
      </c>
      <c r="H3237" s="191"/>
      <c r="I3237" s="39" t="str">
        <f t="shared" si="804"/>
        <v>Q3</v>
      </c>
      <c r="J3237" s="191" t="s">
        <v>3024</v>
      </c>
      <c r="K3237" s="191" t="s">
        <v>3025</v>
      </c>
      <c r="L3237" s="17" t="s">
        <v>78</v>
      </c>
      <c r="M3237" s="13" t="s">
        <v>46</v>
      </c>
      <c r="N3237" s="13">
        <v>1</v>
      </c>
      <c r="O3237" s="13"/>
      <c r="P3237" s="39" t="str">
        <f t="shared" si="805"/>
        <v>MAIN UNIT</v>
      </c>
      <c r="Q3237" s="13" t="s">
        <v>55</v>
      </c>
      <c r="R3237" s="13" t="s">
        <v>48</v>
      </c>
      <c r="S3237" s="13" t="s">
        <v>36</v>
      </c>
      <c r="T3237" s="13" t="s">
        <v>64</v>
      </c>
      <c r="U3237" s="13" t="s">
        <v>65</v>
      </c>
      <c r="V3237" s="13" t="s">
        <v>113</v>
      </c>
      <c r="W3237" s="13" t="s">
        <v>95</v>
      </c>
      <c r="X3237" s="192">
        <v>13225000</v>
      </c>
      <c r="Y3237" s="196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85">
        <f t="shared" si="808"/>
        <v>84223.412499999991</v>
      </c>
      <c r="AD3237" s="143">
        <v>0.11749999999999999</v>
      </c>
      <c r="AE3237" s="186">
        <f t="shared" si="809"/>
        <v>1</v>
      </c>
      <c r="AF3237" s="186">
        <f>IF(AND(COUNTIFS($J$18:J3237,J3237)=1,AE3237=1),1,"")</f>
        <v>1</v>
      </c>
      <c r="AG3237" s="186">
        <f>IF(C3237="","",IF(AND(COUNTIFS($J$18:J3237,J3237)=1,C3237&lt;&gt;""),1,""))</f>
        <v>1</v>
      </c>
      <c r="AH3237" s="186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214" t="str">
        <f t="shared" si="817"/>
        <v>YAMAHA_Mounter</v>
      </c>
      <c r="AS3237" s="22">
        <f t="shared" si="816"/>
        <v>1</v>
      </c>
      <c r="AT3237" s="24" t="str">
        <f t="shared" si="818"/>
        <v>0-3 months</v>
      </c>
    </row>
    <row r="3238" spans="1:46" s="12" customFormat="1">
      <c r="A3238" s="13" t="s">
        <v>42</v>
      </c>
      <c r="B3238" s="179">
        <v>2023</v>
      </c>
      <c r="C3238" s="179">
        <v>11</v>
      </c>
      <c r="D3238" s="39" t="str">
        <f t="shared" si="803"/>
        <v>Q3</v>
      </c>
      <c r="E3238" s="13" t="s">
        <v>42</v>
      </c>
      <c r="F3238" s="179">
        <v>2023</v>
      </c>
      <c r="G3238" s="179">
        <v>12</v>
      </c>
      <c r="H3238" s="191"/>
      <c r="I3238" s="39" t="str">
        <f t="shared" si="804"/>
        <v>Q3</v>
      </c>
      <c r="J3238" s="191" t="s">
        <v>3024</v>
      </c>
      <c r="K3238" s="191" t="s">
        <v>3025</v>
      </c>
      <c r="L3238" s="17" t="s">
        <v>78</v>
      </c>
      <c r="M3238" s="13" t="s">
        <v>46</v>
      </c>
      <c r="N3238" s="13">
        <v>1</v>
      </c>
      <c r="O3238" s="13"/>
      <c r="P3238" s="39" t="str">
        <f t="shared" si="805"/>
        <v>MAIN UNIT</v>
      </c>
      <c r="Q3238" s="13" t="s">
        <v>55</v>
      </c>
      <c r="R3238" s="13" t="s">
        <v>48</v>
      </c>
      <c r="S3238" s="13" t="s">
        <v>36</v>
      </c>
      <c r="T3238" s="13" t="s">
        <v>64</v>
      </c>
      <c r="U3238" s="13" t="s">
        <v>65</v>
      </c>
      <c r="V3238" s="13" t="s">
        <v>113</v>
      </c>
      <c r="W3238" s="13" t="s">
        <v>95</v>
      </c>
      <c r="X3238" s="192">
        <v>13225000</v>
      </c>
      <c r="Y3238" s="196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85">
        <f t="shared" si="808"/>
        <v>84223.412499999991</v>
      </c>
      <c r="AD3238" s="143">
        <v>0.11749999999999999</v>
      </c>
      <c r="AE3238" s="186">
        <f t="shared" si="809"/>
        <v>1</v>
      </c>
      <c r="AF3238" s="186" t="str">
        <f>IF(AND(COUNTIFS($J$18:J3238,J3238)=1,AE3238=1),1,"")</f>
        <v/>
      </c>
      <c r="AG3238" s="186" t="str">
        <f>IF(C3238="","",IF(AND(COUNTIFS($J$18:J3238,J3238)=1,C3238&lt;&gt;""),1,""))</f>
        <v/>
      </c>
      <c r="AH3238" s="186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214" t="str">
        <f t="shared" si="817"/>
        <v>YAMAHA_Mounter</v>
      </c>
      <c r="AS3238" s="22">
        <f t="shared" si="816"/>
        <v>1</v>
      </c>
      <c r="AT3238" s="24" t="str">
        <f t="shared" si="818"/>
        <v>0-3 months</v>
      </c>
    </row>
    <row r="3239" spans="1:46" s="12" customFormat="1">
      <c r="A3239" s="195" t="s">
        <v>42</v>
      </c>
      <c r="B3239" s="23">
        <v>2024</v>
      </c>
      <c r="C3239" s="179">
        <v>1</v>
      </c>
      <c r="D3239" s="39" t="str">
        <f t="shared" si="803"/>
        <v>Q4</v>
      </c>
      <c r="E3239" s="179" t="s">
        <v>42</v>
      </c>
      <c r="F3239" s="179">
        <v>2024</v>
      </c>
      <c r="G3239" s="179">
        <v>1</v>
      </c>
      <c r="H3239" s="29"/>
      <c r="I3239" s="39" t="str">
        <f t="shared" si="804"/>
        <v>Q4</v>
      </c>
      <c r="J3239" s="29" t="s">
        <v>3240</v>
      </c>
      <c r="K3239" s="29" t="s">
        <v>2214</v>
      </c>
      <c r="L3239" s="24" t="s">
        <v>54</v>
      </c>
      <c r="M3239" s="22" t="s">
        <v>46</v>
      </c>
      <c r="N3239" s="22">
        <v>1</v>
      </c>
      <c r="O3239" s="22"/>
      <c r="P3239" s="39" t="str">
        <f t="shared" si="805"/>
        <v>MAIN UNIT</v>
      </c>
      <c r="Q3239" s="22" t="s">
        <v>47</v>
      </c>
      <c r="R3239" s="22" t="s">
        <v>48</v>
      </c>
      <c r="S3239" s="22" t="s">
        <v>39</v>
      </c>
      <c r="T3239" s="22" t="s">
        <v>385</v>
      </c>
      <c r="U3239" s="22" t="s">
        <v>991</v>
      </c>
      <c r="V3239" s="22" t="s">
        <v>131</v>
      </c>
      <c r="W3239" s="22" t="s">
        <v>50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147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21594188.700884957</v>
      </c>
      <c r="AJ3239" s="27">
        <f t="shared" si="811"/>
        <v>2559339.3921844242</v>
      </c>
      <c r="AK3239" s="28">
        <f t="shared" si="812"/>
        <v>0.11851982158883048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214" t="str">
        <f t="shared" si="817"/>
        <v>YAMAHA_Mounter</v>
      </c>
      <c r="AS3239" s="22">
        <f t="shared" si="816"/>
        <v>0</v>
      </c>
      <c r="AT3239" s="24" t="str">
        <f t="shared" si="818"/>
        <v>0-3 months</v>
      </c>
    </row>
    <row r="3240" spans="1:46" s="12" customFormat="1">
      <c r="A3240" s="13" t="s">
        <v>42</v>
      </c>
      <c r="B3240" s="179">
        <v>2023</v>
      </c>
      <c r="C3240" s="179">
        <v>11</v>
      </c>
      <c r="D3240" s="39" t="str">
        <f t="shared" si="803"/>
        <v>Q3</v>
      </c>
      <c r="E3240" s="13" t="s">
        <v>42</v>
      </c>
      <c r="F3240" s="179">
        <v>2023</v>
      </c>
      <c r="G3240" s="179">
        <v>12</v>
      </c>
      <c r="H3240" s="191"/>
      <c r="I3240" s="39" t="str">
        <f t="shared" si="804"/>
        <v>Q3</v>
      </c>
      <c r="J3240" s="191" t="s">
        <v>3026</v>
      </c>
      <c r="K3240" s="191" t="s">
        <v>3027</v>
      </c>
      <c r="L3240" s="17" t="s">
        <v>78</v>
      </c>
      <c r="M3240" s="13" t="s">
        <v>46</v>
      </c>
      <c r="N3240" s="13">
        <v>1</v>
      </c>
      <c r="O3240" s="13"/>
      <c r="P3240" s="39" t="str">
        <f t="shared" si="805"/>
        <v>MAIN UNIT</v>
      </c>
      <c r="Q3240" s="13" t="s">
        <v>55</v>
      </c>
      <c r="R3240" s="13" t="s">
        <v>48</v>
      </c>
      <c r="S3240" s="13" t="s">
        <v>36</v>
      </c>
      <c r="T3240" s="13" t="s">
        <v>64</v>
      </c>
      <c r="U3240" s="13" t="s">
        <v>2867</v>
      </c>
      <c r="V3240" s="13" t="s">
        <v>439</v>
      </c>
      <c r="W3240" s="13" t="s">
        <v>95</v>
      </c>
      <c r="X3240" s="192">
        <v>12600000</v>
      </c>
      <c r="Y3240" s="196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85">
        <f t="shared" si="808"/>
        <v>102506.292</v>
      </c>
      <c r="AD3240" s="143">
        <v>0.15010000000000001</v>
      </c>
      <c r="AE3240" s="186">
        <f t="shared" si="809"/>
        <v>1</v>
      </c>
      <c r="AF3240" s="186">
        <f>IF(AND(COUNTIFS($J$18:J3240,J3240)=1,AE3240=1),1,"")</f>
        <v>1</v>
      </c>
      <c r="AG3240" s="186">
        <f>IF(C3240="","",IF(AND(COUNTIFS($J$18:J3240,J3240)=1,C3240&lt;&gt;""),1,""))</f>
        <v>1</v>
      </c>
      <c r="AH3240" s="186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214" t="str">
        <f t="shared" si="817"/>
        <v>YAMAHA_Mounter</v>
      </c>
      <c r="AS3240" s="22">
        <f t="shared" si="816"/>
        <v>1</v>
      </c>
      <c r="AT3240" s="24" t="str">
        <f t="shared" si="818"/>
        <v>0-3 months</v>
      </c>
    </row>
    <row r="3241" spans="1:46" s="12" customFormat="1">
      <c r="A3241" s="13" t="s">
        <v>42</v>
      </c>
      <c r="B3241" s="179">
        <v>2023</v>
      </c>
      <c r="C3241" s="179">
        <v>11</v>
      </c>
      <c r="D3241" s="39" t="str">
        <f t="shared" si="803"/>
        <v>Q3</v>
      </c>
      <c r="E3241" s="13" t="s">
        <v>42</v>
      </c>
      <c r="F3241" s="179">
        <v>2023</v>
      </c>
      <c r="G3241" s="179">
        <v>12</v>
      </c>
      <c r="H3241" s="191"/>
      <c r="I3241" s="39" t="str">
        <f t="shared" si="804"/>
        <v>Q3</v>
      </c>
      <c r="J3241" s="191" t="s">
        <v>3028</v>
      </c>
      <c r="K3241" s="191" t="s">
        <v>1069</v>
      </c>
      <c r="L3241" s="17" t="s">
        <v>54</v>
      </c>
      <c r="M3241" s="13" t="s">
        <v>46</v>
      </c>
      <c r="N3241" s="13">
        <v>1</v>
      </c>
      <c r="O3241" s="13"/>
      <c r="P3241" s="39" t="str">
        <f t="shared" si="805"/>
        <v>MAIN UNIT</v>
      </c>
      <c r="Q3241" s="13" t="s">
        <v>47</v>
      </c>
      <c r="R3241" s="13" t="s">
        <v>48</v>
      </c>
      <c r="S3241" s="13" t="s">
        <v>36</v>
      </c>
      <c r="T3241" s="13" t="s">
        <v>64</v>
      </c>
      <c r="U3241" s="13" t="s">
        <v>2867</v>
      </c>
      <c r="V3241" s="13" t="s">
        <v>1321</v>
      </c>
      <c r="W3241" s="13" t="s">
        <v>95</v>
      </c>
      <c r="X3241" s="192">
        <v>8500000</v>
      </c>
      <c r="Y3241" s="196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85">
        <f t="shared" si="808"/>
        <v>43536.15</v>
      </c>
      <c r="AD3241" s="143">
        <v>9.4500000000000001E-2</v>
      </c>
      <c r="AE3241" s="186">
        <f t="shared" si="809"/>
        <v>0</v>
      </c>
      <c r="AF3241" s="186" t="str">
        <f>IF(AND(COUNTIFS($J$18:J3241,J3241)=1,AE3241=1),1,"")</f>
        <v/>
      </c>
      <c r="AG3241" s="186">
        <f>IF(C3241="","",IF(AND(COUNTIFS($J$18:J3241,J3241)=1,C3241&lt;&gt;""),1,""))</f>
        <v>1</v>
      </c>
      <c r="AH3241" s="186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214" t="str">
        <f t="shared" si="817"/>
        <v>YAMAHA_Mounter</v>
      </c>
      <c r="AS3241" s="22">
        <f t="shared" si="816"/>
        <v>1</v>
      </c>
      <c r="AT3241" s="24" t="str">
        <f t="shared" si="818"/>
        <v>0-3 months</v>
      </c>
    </row>
    <row r="3242" spans="1:46" s="12" customFormat="1">
      <c r="A3242" s="13" t="s">
        <v>42</v>
      </c>
      <c r="B3242" s="179">
        <v>2023</v>
      </c>
      <c r="C3242" s="179">
        <v>11</v>
      </c>
      <c r="D3242" s="39" t="str">
        <f t="shared" si="803"/>
        <v>Q3</v>
      </c>
      <c r="E3242" s="13" t="s">
        <v>42</v>
      </c>
      <c r="F3242" s="179">
        <v>2023</v>
      </c>
      <c r="G3242" s="179">
        <v>12</v>
      </c>
      <c r="H3242" s="191"/>
      <c r="I3242" s="39" t="str">
        <f t="shared" si="804"/>
        <v>Q3</v>
      </c>
      <c r="J3242" s="191" t="s">
        <v>3026</v>
      </c>
      <c r="K3242" s="191" t="s">
        <v>3027</v>
      </c>
      <c r="L3242" s="17" t="s">
        <v>54</v>
      </c>
      <c r="M3242" s="13" t="s">
        <v>46</v>
      </c>
      <c r="N3242" s="13">
        <v>1</v>
      </c>
      <c r="O3242" s="13"/>
      <c r="P3242" s="39" t="str">
        <f t="shared" si="805"/>
        <v>MAIN UNIT</v>
      </c>
      <c r="Q3242" s="13" t="s">
        <v>55</v>
      </c>
      <c r="R3242" s="13" t="s">
        <v>48</v>
      </c>
      <c r="S3242" s="13" t="s">
        <v>36</v>
      </c>
      <c r="T3242" s="13" t="s">
        <v>64</v>
      </c>
      <c r="U3242" s="13" t="s">
        <v>2867</v>
      </c>
      <c r="V3242" s="13" t="s">
        <v>439</v>
      </c>
      <c r="W3242" s="13" t="s">
        <v>95</v>
      </c>
      <c r="X3242" s="192">
        <v>9510000</v>
      </c>
      <c r="Y3242" s="196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85">
        <f t="shared" si="808"/>
        <v>77367.844200000007</v>
      </c>
      <c r="AD3242" s="148">
        <v>0.15010000000000001</v>
      </c>
      <c r="AE3242" s="186">
        <f t="shared" si="809"/>
        <v>1</v>
      </c>
      <c r="AF3242" s="186" t="str">
        <f>IF(AND(COUNTIFS($J$18:J3242,J3242)=1,AE3242=1),1,"")</f>
        <v/>
      </c>
      <c r="AG3242" s="186" t="str">
        <f>IF(C3242="","",IF(AND(COUNTIFS($J$18:J3242,J3242)=1,C3242&lt;&gt;""),1,""))</f>
        <v/>
      </c>
      <c r="AH3242" s="186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214" t="str">
        <f t="shared" si="817"/>
        <v>YAMAHA_Mounter</v>
      </c>
      <c r="AS3242" s="22">
        <f t="shared" si="816"/>
        <v>1</v>
      </c>
      <c r="AT3242" s="24" t="str">
        <f t="shared" si="818"/>
        <v>0-3 months</v>
      </c>
    </row>
    <row r="3243" spans="1:46" s="12" customFormat="1">
      <c r="A3243" s="13" t="s">
        <v>42</v>
      </c>
      <c r="B3243" s="179">
        <v>2023</v>
      </c>
      <c r="C3243" s="179">
        <v>11</v>
      </c>
      <c r="D3243" s="39" t="str">
        <f t="shared" si="803"/>
        <v>Q3</v>
      </c>
      <c r="E3243" s="13" t="s">
        <v>42</v>
      </c>
      <c r="F3243" s="179">
        <v>2024</v>
      </c>
      <c r="G3243" s="179">
        <v>1</v>
      </c>
      <c r="H3243" s="191"/>
      <c r="I3243" s="39" t="str">
        <f t="shared" si="804"/>
        <v>Q4</v>
      </c>
      <c r="J3243" s="191" t="s">
        <v>3016</v>
      </c>
      <c r="K3243" s="191" t="s">
        <v>534</v>
      </c>
      <c r="L3243" s="17" t="s">
        <v>2540</v>
      </c>
      <c r="M3243" s="13" t="s">
        <v>46</v>
      </c>
      <c r="N3243" s="13">
        <v>1</v>
      </c>
      <c r="O3243" s="13"/>
      <c r="P3243" s="39" t="str">
        <f t="shared" si="805"/>
        <v>MAIN UNIT</v>
      </c>
      <c r="Q3243" s="13" t="s">
        <v>47</v>
      </c>
      <c r="R3243" s="13" t="s">
        <v>1968</v>
      </c>
      <c r="S3243" s="13" t="s">
        <v>37</v>
      </c>
      <c r="T3243" s="13" t="s">
        <v>87</v>
      </c>
      <c r="U3243" s="13" t="s">
        <v>57</v>
      </c>
      <c r="V3243" s="13" t="s">
        <v>88</v>
      </c>
      <c r="W3243" s="13" t="s">
        <v>50</v>
      </c>
      <c r="X3243" s="192">
        <v>330000</v>
      </c>
      <c r="Y3243" s="196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85">
        <f t="shared" si="808"/>
        <v>39994.247787610628</v>
      </c>
      <c r="AD3243" s="141">
        <v>0.1245</v>
      </c>
      <c r="AE3243" s="186">
        <f t="shared" si="809"/>
        <v>0</v>
      </c>
      <c r="AF3243" s="186" t="str">
        <f>IF(AND(COUNTIFS($J$18:J3243,J3243)=1,AE3243=1),1,"")</f>
        <v/>
      </c>
      <c r="AG3243" s="186">
        <f>IF(C3243="","",IF(AND(COUNTIFS($J$18:J3243,J3243)=1,C3243&lt;&gt;""),1,""))</f>
        <v>1</v>
      </c>
      <c r="AH3243" s="186">
        <f>IF(G3243="","",IF(AND(COUNTIFS($J$18:J3243,J3243)=1,G3243&lt;&gt;""),1,""))</f>
        <v>1</v>
      </c>
      <c r="AI3243" s="19">
        <f t="shared" si="810"/>
        <v>21594188.700884957</v>
      </c>
      <c r="AJ3243" s="19">
        <f t="shared" si="811"/>
        <v>2559339.3921844242</v>
      </c>
      <c r="AK3243" s="20">
        <f t="shared" si="812"/>
        <v>0.11851982158883048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214" t="str">
        <f t="shared" si="817"/>
        <v>YAMAHA_Non_Mounter</v>
      </c>
      <c r="AS3243" s="22">
        <f t="shared" si="816"/>
        <v>2</v>
      </c>
      <c r="AT3243" s="24" t="str">
        <f t="shared" si="818"/>
        <v>0-3 months</v>
      </c>
    </row>
    <row r="3244" spans="1:46" s="12" customFormat="1">
      <c r="A3244" s="13" t="s">
        <v>42</v>
      </c>
      <c r="B3244" s="179">
        <v>2023</v>
      </c>
      <c r="C3244" s="179">
        <v>11</v>
      </c>
      <c r="D3244" s="39" t="str">
        <f t="shared" si="803"/>
        <v>Q3</v>
      </c>
      <c r="E3244" s="13" t="s">
        <v>42</v>
      </c>
      <c r="F3244" s="179">
        <v>2024</v>
      </c>
      <c r="G3244" s="179">
        <v>1</v>
      </c>
      <c r="H3244" s="191"/>
      <c r="I3244" s="39" t="str">
        <f t="shared" si="804"/>
        <v>Q4</v>
      </c>
      <c r="J3244" s="191" t="s">
        <v>3016</v>
      </c>
      <c r="K3244" s="191" t="s">
        <v>534</v>
      </c>
      <c r="L3244" s="17" t="s">
        <v>2540</v>
      </c>
      <c r="M3244" s="13" t="s">
        <v>46</v>
      </c>
      <c r="N3244" s="13">
        <v>1</v>
      </c>
      <c r="O3244" s="13"/>
      <c r="P3244" s="39" t="str">
        <f t="shared" si="805"/>
        <v>MAIN UNIT</v>
      </c>
      <c r="Q3244" s="13" t="s">
        <v>47</v>
      </c>
      <c r="R3244" s="13" t="s">
        <v>1968</v>
      </c>
      <c r="S3244" s="13" t="s">
        <v>37</v>
      </c>
      <c r="T3244" s="13" t="s">
        <v>87</v>
      </c>
      <c r="U3244" s="13" t="s">
        <v>57</v>
      </c>
      <c r="V3244" s="13" t="s">
        <v>88</v>
      </c>
      <c r="W3244" s="13" t="s">
        <v>50</v>
      </c>
      <c r="X3244" s="192">
        <v>330000</v>
      </c>
      <c r="Y3244" s="196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85">
        <f t="shared" si="808"/>
        <v>39994.247787610628</v>
      </c>
      <c r="AD3244" s="141">
        <v>0.1245</v>
      </c>
      <c r="AE3244" s="186">
        <f t="shared" si="809"/>
        <v>0</v>
      </c>
      <c r="AF3244" s="186" t="str">
        <f>IF(AND(COUNTIFS($J$18:J3244,J3244)=1,AE3244=1),1,"")</f>
        <v/>
      </c>
      <c r="AG3244" s="186" t="str">
        <f>IF(C3244="","",IF(AND(COUNTIFS($J$18:J3244,J3244)=1,C3244&lt;&gt;""),1,""))</f>
        <v/>
      </c>
      <c r="AH3244" s="186" t="str">
        <f>IF(G3244="","",IF(AND(COUNTIFS($J$18:J3244,J3244)=1,G3244&lt;&gt;""),1,""))</f>
        <v/>
      </c>
      <c r="AI3244" s="19">
        <f t="shared" si="810"/>
        <v>21594188.700884957</v>
      </c>
      <c r="AJ3244" s="19">
        <f t="shared" si="811"/>
        <v>2559339.3921844242</v>
      </c>
      <c r="AK3244" s="20">
        <f t="shared" si="812"/>
        <v>0.11851982158883048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214" t="str">
        <f t="shared" si="817"/>
        <v>YAMAHA_Non_Mounter</v>
      </c>
      <c r="AS3244" s="22">
        <f t="shared" si="816"/>
        <v>2</v>
      </c>
      <c r="AT3244" s="24" t="str">
        <f t="shared" si="818"/>
        <v>0-3 months</v>
      </c>
    </row>
    <row r="3245" spans="1:46" s="12" customFormat="1">
      <c r="A3245" s="195" t="s">
        <v>42</v>
      </c>
      <c r="B3245" s="23">
        <v>2024</v>
      </c>
      <c r="C3245" s="179">
        <v>1</v>
      </c>
      <c r="D3245" s="39" t="str">
        <f t="shared" si="803"/>
        <v>Q4</v>
      </c>
      <c r="E3245" s="13" t="s">
        <v>42</v>
      </c>
      <c r="F3245" s="179">
        <v>2024</v>
      </c>
      <c r="G3245" s="179">
        <v>1</v>
      </c>
      <c r="H3245" s="29"/>
      <c r="I3245" s="39" t="str">
        <f t="shared" si="804"/>
        <v>Q4</v>
      </c>
      <c r="J3245" s="29" t="s">
        <v>3245</v>
      </c>
      <c r="K3245" s="29" t="s">
        <v>1261</v>
      </c>
      <c r="L3245" s="24" t="s">
        <v>78</v>
      </c>
      <c r="M3245" s="22" t="s">
        <v>46</v>
      </c>
      <c r="N3245" s="22">
        <v>1</v>
      </c>
      <c r="O3245" s="22"/>
      <c r="P3245" s="39" t="str">
        <f t="shared" si="805"/>
        <v>MAIN UNIT</v>
      </c>
      <c r="Q3245" s="22" t="s">
        <v>47</v>
      </c>
      <c r="R3245" s="22" t="s">
        <v>48</v>
      </c>
      <c r="S3245" s="22" t="s">
        <v>36</v>
      </c>
      <c r="T3245" s="22" t="s">
        <v>370</v>
      </c>
      <c r="U3245" s="22" t="s">
        <v>1681</v>
      </c>
      <c r="V3245" s="22" t="s">
        <v>118</v>
      </c>
      <c r="W3245" s="22" t="s">
        <v>95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41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21594188.700884957</v>
      </c>
      <c r="AJ3245" s="27">
        <f t="shared" si="811"/>
        <v>2559339.3921844242</v>
      </c>
      <c r="AK3245" s="28">
        <f t="shared" si="812"/>
        <v>0.11851982158883048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214" t="str">
        <f t="shared" si="817"/>
        <v>YAMAHA_Mounter</v>
      </c>
      <c r="AS3245" s="22">
        <f t="shared" si="816"/>
        <v>0</v>
      </c>
      <c r="AT3245" s="24" t="str">
        <f t="shared" si="818"/>
        <v>0-3 months</v>
      </c>
    </row>
    <row r="3246" spans="1:46" s="12" customFormat="1">
      <c r="A3246" s="13" t="s">
        <v>42</v>
      </c>
      <c r="B3246" s="179">
        <v>2023</v>
      </c>
      <c r="C3246" s="179">
        <v>12</v>
      </c>
      <c r="D3246" s="39" t="str">
        <f t="shared" si="803"/>
        <v>Q3</v>
      </c>
      <c r="E3246" s="179" t="s">
        <v>42</v>
      </c>
      <c r="F3246" s="179">
        <v>2024</v>
      </c>
      <c r="G3246" s="179">
        <v>2</v>
      </c>
      <c r="H3246" s="191"/>
      <c r="I3246" s="39" t="str">
        <f t="shared" si="804"/>
        <v>Q4</v>
      </c>
      <c r="J3246" s="191" t="s">
        <v>3304</v>
      </c>
      <c r="K3246" s="191" t="s">
        <v>1227</v>
      </c>
      <c r="L3246" s="17" t="s">
        <v>54</v>
      </c>
      <c r="M3246" s="13" t="s">
        <v>46</v>
      </c>
      <c r="N3246" s="13">
        <v>1</v>
      </c>
      <c r="O3246" s="13"/>
      <c r="P3246" s="39" t="str">
        <f t="shared" si="805"/>
        <v>MAIN UNIT</v>
      </c>
      <c r="Q3246" s="13" t="s">
        <v>47</v>
      </c>
      <c r="R3246" s="13" t="s">
        <v>48</v>
      </c>
      <c r="S3246" s="13" t="s">
        <v>36</v>
      </c>
      <c r="T3246" s="13" t="s">
        <v>64</v>
      </c>
      <c r="U3246" s="13" t="s">
        <v>2867</v>
      </c>
      <c r="V3246" s="13" t="s">
        <v>66</v>
      </c>
      <c r="W3246" s="13" t="s">
        <v>827</v>
      </c>
      <c r="X3246" s="192">
        <v>58000</v>
      </c>
      <c r="Y3246" s="196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85">
        <f t="shared" si="808"/>
        <v>54288</v>
      </c>
      <c r="AD3246" s="141">
        <v>0.12</v>
      </c>
      <c r="AE3246" s="186">
        <f t="shared" si="809"/>
        <v>0</v>
      </c>
      <c r="AF3246" s="186" t="str">
        <f>IF(AND(COUNTIFS($J$18:J3246,J3246)=1,AE3246=1),1,"")</f>
        <v/>
      </c>
      <c r="AG3246" s="186">
        <f>IF(C3246="","",IF(AND(COUNTIFS($J$18:J3246,J3246)=1,C3246&lt;&gt;""),1,""))</f>
        <v>1</v>
      </c>
      <c r="AH3246" s="186">
        <f>IF(G3246="","",IF(AND(COUNTIFS($J$18:J3246,J3246)=1,G3246&lt;&gt;""),1,""))</f>
        <v>1</v>
      </c>
      <c r="AI3246" s="19">
        <f t="shared" si="810"/>
        <v>10219262.405309735</v>
      </c>
      <c r="AJ3246" s="19">
        <f t="shared" si="811"/>
        <v>1226311.4886371682</v>
      </c>
      <c r="AK3246" s="20">
        <f t="shared" si="812"/>
        <v>0.12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214" t="str">
        <f t="shared" si="817"/>
        <v>YAMAHA_Mounter</v>
      </c>
      <c r="AS3246" s="22">
        <f t="shared" si="816"/>
        <v>2</v>
      </c>
      <c r="AT3246" s="24" t="str">
        <f t="shared" si="818"/>
        <v>0-3 months</v>
      </c>
    </row>
    <row r="3247" spans="1:46" s="12" customFormat="1">
      <c r="A3247" s="13" t="s">
        <v>42</v>
      </c>
      <c r="B3247" s="179">
        <v>2023</v>
      </c>
      <c r="C3247" s="179">
        <v>12</v>
      </c>
      <c r="D3247" s="39" t="str">
        <f t="shared" si="803"/>
        <v>Q3</v>
      </c>
      <c r="E3247" s="179" t="s">
        <v>42</v>
      </c>
      <c r="F3247" s="179">
        <v>2024</v>
      </c>
      <c r="G3247" s="179">
        <v>2</v>
      </c>
      <c r="H3247" s="191"/>
      <c r="I3247" s="39" t="str">
        <f t="shared" si="804"/>
        <v>Q4</v>
      </c>
      <c r="J3247" s="191" t="s">
        <v>3304</v>
      </c>
      <c r="K3247" s="191" t="s">
        <v>1227</v>
      </c>
      <c r="L3247" s="17" t="s">
        <v>54</v>
      </c>
      <c r="M3247" s="13" t="s">
        <v>46</v>
      </c>
      <c r="N3247" s="13">
        <v>1</v>
      </c>
      <c r="O3247" s="13"/>
      <c r="P3247" s="39" t="str">
        <f t="shared" si="805"/>
        <v>MAIN UNIT</v>
      </c>
      <c r="Q3247" s="13" t="s">
        <v>47</v>
      </c>
      <c r="R3247" s="13" t="s">
        <v>48</v>
      </c>
      <c r="S3247" s="13" t="s">
        <v>36</v>
      </c>
      <c r="T3247" s="13" t="s">
        <v>64</v>
      </c>
      <c r="U3247" s="13" t="s">
        <v>2867</v>
      </c>
      <c r="V3247" s="13" t="s">
        <v>66</v>
      </c>
      <c r="W3247" s="13" t="s">
        <v>827</v>
      </c>
      <c r="X3247" s="192">
        <v>58000</v>
      </c>
      <c r="Y3247" s="196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85">
        <f t="shared" si="808"/>
        <v>54288</v>
      </c>
      <c r="AD3247" s="141">
        <v>0.12</v>
      </c>
      <c r="AE3247" s="186">
        <f t="shared" si="809"/>
        <v>0</v>
      </c>
      <c r="AF3247" s="186" t="str">
        <f>IF(AND(COUNTIFS($J$18:J3247,J3247)=1,AE3247=1),1,"")</f>
        <v/>
      </c>
      <c r="AG3247" s="186" t="str">
        <f>IF(C3247="","",IF(AND(COUNTIFS($J$18:J3247,J3247)=1,C3247&lt;&gt;""),1,""))</f>
        <v/>
      </c>
      <c r="AH3247" s="186" t="str">
        <f>IF(G3247="","",IF(AND(COUNTIFS($J$18:J3247,J3247)=1,G3247&lt;&gt;""),1,""))</f>
        <v/>
      </c>
      <c r="AI3247" s="19">
        <f t="shared" si="810"/>
        <v>10219262.405309735</v>
      </c>
      <c r="AJ3247" s="19">
        <f t="shared" si="811"/>
        <v>1226311.4886371682</v>
      </c>
      <c r="AK3247" s="20">
        <f t="shared" si="812"/>
        <v>0.12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214" t="str">
        <f t="shared" si="817"/>
        <v>YAMAHA_Mounter</v>
      </c>
      <c r="AS3247" s="22">
        <f t="shared" si="816"/>
        <v>2</v>
      </c>
      <c r="AT3247" s="24" t="str">
        <f t="shared" si="818"/>
        <v>0-3 months</v>
      </c>
    </row>
    <row r="3248" spans="1:46" s="12" customFormat="1">
      <c r="A3248" s="195" t="s">
        <v>42</v>
      </c>
      <c r="B3248" s="23">
        <v>2024</v>
      </c>
      <c r="C3248" s="179">
        <v>1</v>
      </c>
      <c r="D3248" s="39" t="str">
        <f t="shared" si="803"/>
        <v>Q4</v>
      </c>
      <c r="E3248" s="13" t="s">
        <v>42</v>
      </c>
      <c r="F3248" s="179">
        <v>2024</v>
      </c>
      <c r="G3248" s="179">
        <v>1</v>
      </c>
      <c r="H3248" s="29"/>
      <c r="I3248" s="39" t="str">
        <f t="shared" si="804"/>
        <v>Q4</v>
      </c>
      <c r="J3248" s="29" t="s">
        <v>3245</v>
      </c>
      <c r="K3248" s="29" t="s">
        <v>1261</v>
      </c>
      <c r="L3248" s="24" t="s">
        <v>78</v>
      </c>
      <c r="M3248" s="22" t="s">
        <v>46</v>
      </c>
      <c r="N3248" s="22">
        <v>1</v>
      </c>
      <c r="O3248" s="22"/>
      <c r="P3248" s="39" t="str">
        <f t="shared" si="805"/>
        <v>MAIN UNIT</v>
      </c>
      <c r="Q3248" s="22" t="s">
        <v>47</v>
      </c>
      <c r="R3248" s="22" t="s">
        <v>48</v>
      </c>
      <c r="S3248" s="22" t="s">
        <v>36</v>
      </c>
      <c r="T3248" s="22" t="s">
        <v>370</v>
      </c>
      <c r="U3248" s="22" t="s">
        <v>1681</v>
      </c>
      <c r="V3248" s="22" t="s">
        <v>118</v>
      </c>
      <c r="W3248" s="22" t="s">
        <v>95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41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21594188.700884957</v>
      </c>
      <c r="AJ3248" s="27">
        <f t="shared" si="811"/>
        <v>2559339.3921844242</v>
      </c>
      <c r="AK3248" s="28">
        <f t="shared" si="812"/>
        <v>0.11851982158883048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214" t="str">
        <f t="shared" si="817"/>
        <v>YAMAHA_Mounter</v>
      </c>
      <c r="AS3248" s="22">
        <f t="shared" si="816"/>
        <v>0</v>
      </c>
      <c r="AT3248" s="24" t="str">
        <f t="shared" si="818"/>
        <v>0-3 months</v>
      </c>
    </row>
    <row r="3249" spans="1:46" s="12" customFormat="1">
      <c r="A3249" s="195" t="s">
        <v>42</v>
      </c>
      <c r="B3249" s="23">
        <v>2024</v>
      </c>
      <c r="C3249" s="179">
        <v>1</v>
      </c>
      <c r="D3249" s="39" t="str">
        <f t="shared" si="803"/>
        <v>Q4</v>
      </c>
      <c r="E3249" s="13" t="s">
        <v>42</v>
      </c>
      <c r="F3249" s="179">
        <v>2024</v>
      </c>
      <c r="G3249" s="179">
        <v>1</v>
      </c>
      <c r="H3249" s="29"/>
      <c r="I3249" s="39" t="str">
        <f t="shared" si="804"/>
        <v>Q4</v>
      </c>
      <c r="J3249" s="29" t="s">
        <v>3245</v>
      </c>
      <c r="K3249" s="29" t="s">
        <v>1261</v>
      </c>
      <c r="L3249" s="24" t="s">
        <v>78</v>
      </c>
      <c r="M3249" s="22" t="s">
        <v>46</v>
      </c>
      <c r="N3249" s="22">
        <v>1</v>
      </c>
      <c r="O3249" s="22"/>
      <c r="P3249" s="39" t="str">
        <f t="shared" si="805"/>
        <v>MAIN UNIT</v>
      </c>
      <c r="Q3249" s="22" t="s">
        <v>47</v>
      </c>
      <c r="R3249" s="22" t="s">
        <v>48</v>
      </c>
      <c r="S3249" s="22" t="s">
        <v>36</v>
      </c>
      <c r="T3249" s="22" t="s">
        <v>370</v>
      </c>
      <c r="U3249" s="22" t="s">
        <v>1681</v>
      </c>
      <c r="V3249" s="22" t="s">
        <v>118</v>
      </c>
      <c r="W3249" s="22" t="s">
        <v>95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41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21594188.700884957</v>
      </c>
      <c r="AJ3249" s="27">
        <f t="shared" si="811"/>
        <v>2559339.3921844242</v>
      </c>
      <c r="AK3249" s="28">
        <f t="shared" si="812"/>
        <v>0.11851982158883048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214" t="str">
        <f t="shared" si="817"/>
        <v>YAMAHA_Mounter</v>
      </c>
      <c r="AS3249" s="22">
        <f t="shared" si="816"/>
        <v>0</v>
      </c>
      <c r="AT3249" s="24" t="str">
        <f t="shared" si="818"/>
        <v>0-3 months</v>
      </c>
    </row>
    <row r="3250" spans="1:46" s="12" customFormat="1">
      <c r="A3250" s="195" t="s">
        <v>42</v>
      </c>
      <c r="B3250" s="23">
        <v>2024</v>
      </c>
      <c r="C3250" s="179">
        <v>1</v>
      </c>
      <c r="D3250" s="39" t="str">
        <f t="shared" si="803"/>
        <v>Q4</v>
      </c>
      <c r="E3250" s="13" t="s">
        <v>42</v>
      </c>
      <c r="F3250" s="179">
        <v>2024</v>
      </c>
      <c r="G3250" s="179">
        <v>1</v>
      </c>
      <c r="H3250" s="29"/>
      <c r="I3250" s="39" t="str">
        <f t="shared" si="804"/>
        <v>Q4</v>
      </c>
      <c r="J3250" s="29" t="s">
        <v>3245</v>
      </c>
      <c r="K3250" s="29" t="s">
        <v>1261</v>
      </c>
      <c r="L3250" s="24" t="s">
        <v>78</v>
      </c>
      <c r="M3250" s="22" t="s">
        <v>46</v>
      </c>
      <c r="N3250" s="22">
        <v>1</v>
      </c>
      <c r="O3250" s="22"/>
      <c r="P3250" s="39" t="str">
        <f t="shared" si="805"/>
        <v>MAIN UNIT</v>
      </c>
      <c r="Q3250" s="22" t="s">
        <v>47</v>
      </c>
      <c r="R3250" s="22" t="s">
        <v>48</v>
      </c>
      <c r="S3250" s="22" t="s">
        <v>36</v>
      </c>
      <c r="T3250" s="22" t="s">
        <v>370</v>
      </c>
      <c r="U3250" s="22" t="s">
        <v>1681</v>
      </c>
      <c r="V3250" s="22" t="s">
        <v>118</v>
      </c>
      <c r="W3250" s="22" t="s">
        <v>95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41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21594188.700884957</v>
      </c>
      <c r="AJ3250" s="27">
        <f t="shared" si="811"/>
        <v>2559339.3921844242</v>
      </c>
      <c r="AK3250" s="28">
        <f t="shared" si="812"/>
        <v>0.11851982158883048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214" t="str">
        <f t="shared" si="817"/>
        <v>YAMAHA_Mounter</v>
      </c>
      <c r="AS3250" s="22">
        <f t="shared" si="816"/>
        <v>0</v>
      </c>
      <c r="AT3250" s="24" t="str">
        <f t="shared" si="818"/>
        <v>0-3 months</v>
      </c>
    </row>
    <row r="3251" spans="1:46" s="12" customFormat="1">
      <c r="A3251" s="13" t="s">
        <v>42</v>
      </c>
      <c r="B3251" s="179">
        <v>2023</v>
      </c>
      <c r="C3251" s="179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42</v>
      </c>
      <c r="F3251" s="179">
        <v>2024</v>
      </c>
      <c r="G3251" s="179">
        <v>2</v>
      </c>
      <c r="H3251" s="191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2" t="s">
        <v>3242</v>
      </c>
      <c r="K3251" s="191" t="s">
        <v>2363</v>
      </c>
      <c r="L3251" s="17" t="s">
        <v>78</v>
      </c>
      <c r="M3251" s="13" t="s">
        <v>46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47</v>
      </c>
      <c r="R3251" s="13" t="s">
        <v>48</v>
      </c>
      <c r="S3251" s="13" t="s">
        <v>36</v>
      </c>
      <c r="T3251" s="13" t="s">
        <v>64</v>
      </c>
      <c r="U3251" s="13" t="s">
        <v>2867</v>
      </c>
      <c r="V3251" s="13" t="s">
        <v>66</v>
      </c>
      <c r="W3251" s="13" t="s">
        <v>50</v>
      </c>
      <c r="X3251" s="192">
        <v>900000</v>
      </c>
      <c r="Y3251" s="196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85">
        <f t="shared" ref="AC3251:AC3314" si="827">IF(R3251&lt;&gt;"",AB3251*AD3251,"")</f>
        <v>104176.99115044248</v>
      </c>
      <c r="AD3251" s="141">
        <v>0.12</v>
      </c>
      <c r="AE3251" s="186">
        <f t="shared" ref="AE3251:AE3314" si="828">IF(Q3251="","",IF(Q3251="Yes",1,0))</f>
        <v>0</v>
      </c>
      <c r="AF3251" s="186" t="str">
        <f>IF(AND(COUNTIFS($J$18:J3251,J3251)=1,AE3251=1),1,"")</f>
        <v/>
      </c>
      <c r="AG3251" s="186" t="str">
        <f>IF(C3251="","",IF(AND(COUNTIFS($J$18:J3251,J3251)=1,C3251&lt;&gt;""),1,""))</f>
        <v/>
      </c>
      <c r="AH3251" s="186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10219262.405309735</v>
      </c>
      <c r="AJ3251" s="19">
        <f t="shared" ref="AJ3251:AJ3314" si="830">IF(P3251="C66 SERVICE","",SUMIFS(AC:AC,F:F,F3251,G:G,G3251,E:E,E3251))</f>
        <v>1226311.4886371682</v>
      </c>
      <c r="AK3251" s="20">
        <f t="shared" ref="AK3251:AK3314" si="831">IF(AJ3251&gt;0,AJ3251/AI3251,"")</f>
        <v>0.12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214" t="str">
        <f t="shared" si="817"/>
        <v>YAMAHA_Mounter</v>
      </c>
      <c r="AS3251" s="22">
        <f t="shared" si="816"/>
        <v>2</v>
      </c>
      <c r="AT3251" s="24" t="str">
        <f t="shared" si="818"/>
        <v>0-3 months</v>
      </c>
    </row>
    <row r="3252" spans="1:46" s="12" customFormat="1">
      <c r="A3252" s="13" t="s">
        <v>42</v>
      </c>
      <c r="B3252" s="179">
        <v>2023</v>
      </c>
      <c r="C3252" s="179">
        <v>12</v>
      </c>
      <c r="D3252" s="39" t="str">
        <f t="shared" si="822"/>
        <v>Q3</v>
      </c>
      <c r="E3252" s="13" t="s">
        <v>42</v>
      </c>
      <c r="F3252" s="179">
        <v>2024</v>
      </c>
      <c r="G3252" s="179">
        <v>2</v>
      </c>
      <c r="H3252" s="191"/>
      <c r="I3252" s="39" t="str">
        <f t="shared" si="823"/>
        <v>Q4</v>
      </c>
      <c r="J3252" s="142" t="s">
        <v>3242</v>
      </c>
      <c r="K3252" s="191" t="s">
        <v>2363</v>
      </c>
      <c r="L3252" s="17" t="s">
        <v>78</v>
      </c>
      <c r="M3252" s="13" t="s">
        <v>46</v>
      </c>
      <c r="N3252" s="13">
        <v>1</v>
      </c>
      <c r="O3252" s="13"/>
      <c r="P3252" s="39" t="str">
        <f t="shared" si="824"/>
        <v>MAIN UNIT</v>
      </c>
      <c r="Q3252" s="13" t="s">
        <v>47</v>
      </c>
      <c r="R3252" s="13" t="s">
        <v>48</v>
      </c>
      <c r="S3252" s="13" t="s">
        <v>36</v>
      </c>
      <c r="T3252" s="13" t="s">
        <v>64</v>
      </c>
      <c r="U3252" s="13" t="s">
        <v>2867</v>
      </c>
      <c r="V3252" s="13" t="s">
        <v>66</v>
      </c>
      <c r="W3252" s="13" t="s">
        <v>50</v>
      </c>
      <c r="X3252" s="192">
        <v>900000</v>
      </c>
      <c r="Y3252" s="196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85">
        <f t="shared" si="827"/>
        <v>104176.99115044248</v>
      </c>
      <c r="AD3252" s="141">
        <v>0.12</v>
      </c>
      <c r="AE3252" s="186">
        <f t="shared" si="828"/>
        <v>0</v>
      </c>
      <c r="AF3252" s="186" t="str">
        <f>IF(AND(COUNTIFS($J$18:J3252,J3252)=1,AE3252=1),1,"")</f>
        <v/>
      </c>
      <c r="AG3252" s="186" t="str">
        <f>IF(C3252="","",IF(AND(COUNTIFS($J$18:J3252,J3252)=1,C3252&lt;&gt;""),1,""))</f>
        <v/>
      </c>
      <c r="AH3252" s="186" t="str">
        <f>IF(G3252="","",IF(AND(COUNTIFS($J$18:J3252,J3252)=1,G3252&lt;&gt;""),1,""))</f>
        <v/>
      </c>
      <c r="AI3252" s="19">
        <f t="shared" si="829"/>
        <v>10219262.405309735</v>
      </c>
      <c r="AJ3252" s="19">
        <f t="shared" si="830"/>
        <v>1226311.4886371682</v>
      </c>
      <c r="AK3252" s="20">
        <f t="shared" si="831"/>
        <v>0.12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214" t="str">
        <f t="shared" si="817"/>
        <v>YAMAHA_Mounter</v>
      </c>
      <c r="AS3252" s="22">
        <f t="shared" si="816"/>
        <v>2</v>
      </c>
      <c r="AT3252" s="24" t="str">
        <f t="shared" si="818"/>
        <v>0-3 months</v>
      </c>
    </row>
    <row r="3253" spans="1:46" s="12" customFormat="1">
      <c r="A3253" s="13" t="s">
        <v>42</v>
      </c>
      <c r="B3253" s="179">
        <v>2023</v>
      </c>
      <c r="C3253" s="179" t="s">
        <v>170</v>
      </c>
      <c r="D3253" s="39" t="b">
        <f t="shared" si="822"/>
        <v>0</v>
      </c>
      <c r="E3253" s="13" t="s">
        <v>170</v>
      </c>
      <c r="F3253" s="13" t="s">
        <v>170</v>
      </c>
      <c r="G3253" s="179" t="s">
        <v>170</v>
      </c>
      <c r="H3253" s="191"/>
      <c r="I3253" s="39" t="str">
        <f t="shared" si="823"/>
        <v>Cancel</v>
      </c>
      <c r="J3253" s="191" t="s">
        <v>3033</v>
      </c>
      <c r="K3253" s="191" t="s">
        <v>1125</v>
      </c>
      <c r="L3253" s="17" t="s">
        <v>78</v>
      </c>
      <c r="M3253" s="13" t="s">
        <v>46</v>
      </c>
      <c r="N3253" s="13">
        <v>1</v>
      </c>
      <c r="O3253" s="13"/>
      <c r="P3253" s="39" t="str">
        <f t="shared" si="824"/>
        <v>MAIN UNIT</v>
      </c>
      <c r="Q3253" s="13" t="s">
        <v>47</v>
      </c>
      <c r="R3253" s="13" t="s">
        <v>48</v>
      </c>
      <c r="S3253" s="13" t="s">
        <v>36</v>
      </c>
      <c r="T3253" s="13" t="s">
        <v>64</v>
      </c>
      <c r="U3253" s="13" t="s">
        <v>65</v>
      </c>
      <c r="V3253" s="13" t="s">
        <v>439</v>
      </c>
      <c r="W3253" s="13" t="s">
        <v>95</v>
      </c>
      <c r="X3253" s="192">
        <v>12000000</v>
      </c>
      <c r="Y3253" s="196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85">
        <f t="shared" si="827"/>
        <v>78048</v>
      </c>
      <c r="AD3253" s="141">
        <v>0.12</v>
      </c>
      <c r="AE3253" s="186">
        <f t="shared" si="828"/>
        <v>0</v>
      </c>
      <c r="AF3253" s="186" t="str">
        <f>IF(AND(COUNTIFS($J$18:J3253,J3253)=1,AE3253=1),1,"")</f>
        <v/>
      </c>
      <c r="AG3253" s="186">
        <f>IF(C3253="","",IF(AND(COUNTIFS($J$18:J3253,J3253)=1,C3253&lt;&gt;""),1,""))</f>
        <v>1</v>
      </c>
      <c r="AH3253" s="186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214" t="str">
        <f t="shared" si="817"/>
        <v>YAMAHA_Mounter</v>
      </c>
      <c r="AS3253" s="22" t="str">
        <f t="shared" si="816"/>
        <v/>
      </c>
      <c r="AT3253" s="24" t="str">
        <f t="shared" si="818"/>
        <v/>
      </c>
    </row>
    <row r="3254" spans="1:46" s="12" customFormat="1">
      <c r="A3254" s="13" t="s">
        <v>42</v>
      </c>
      <c r="B3254" s="179">
        <v>2023</v>
      </c>
      <c r="C3254" s="179">
        <v>11</v>
      </c>
      <c r="D3254" s="39" t="str">
        <f t="shared" si="822"/>
        <v>Q3</v>
      </c>
      <c r="E3254" s="13" t="s">
        <v>42</v>
      </c>
      <c r="F3254" s="179">
        <v>2024</v>
      </c>
      <c r="G3254" s="179">
        <v>2</v>
      </c>
      <c r="H3254" s="191"/>
      <c r="I3254" s="39" t="str">
        <f t="shared" si="823"/>
        <v>Q4</v>
      </c>
      <c r="J3254" s="142" t="s">
        <v>3029</v>
      </c>
      <c r="K3254" s="191" t="s">
        <v>177</v>
      </c>
      <c r="L3254" s="17" t="s">
        <v>2540</v>
      </c>
      <c r="M3254" s="13" t="s">
        <v>46</v>
      </c>
      <c r="N3254" s="13">
        <v>1</v>
      </c>
      <c r="O3254" s="13"/>
      <c r="P3254" s="39" t="str">
        <f t="shared" si="824"/>
        <v>MAIN UNIT</v>
      </c>
      <c r="Q3254" s="13" t="s">
        <v>47</v>
      </c>
      <c r="R3254" s="13" t="s">
        <v>1968</v>
      </c>
      <c r="S3254" s="13" t="s">
        <v>37</v>
      </c>
      <c r="T3254" s="13" t="s">
        <v>178</v>
      </c>
      <c r="U3254" s="13" t="s">
        <v>57</v>
      </c>
      <c r="V3254" s="13" t="s">
        <v>80</v>
      </c>
      <c r="W3254" s="13" t="s">
        <v>50</v>
      </c>
      <c r="X3254" s="192">
        <v>350000</v>
      </c>
      <c r="Y3254" s="196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85">
        <f t="shared" si="827"/>
        <v>40513.27433628319</v>
      </c>
      <c r="AD3254" s="141">
        <v>0.12</v>
      </c>
      <c r="AE3254" s="186">
        <f t="shared" si="828"/>
        <v>0</v>
      </c>
      <c r="AF3254" s="186" t="str">
        <f>IF(AND(COUNTIFS($J$18:J3254,J3254)=1,AE3254=1),1,"")</f>
        <v/>
      </c>
      <c r="AG3254" s="186">
        <f>IF(C3254="","",IF(AND(COUNTIFS($J$18:J3254,J3254)=1,C3254&lt;&gt;""),1,""))</f>
        <v>1</v>
      </c>
      <c r="AH3254" s="186">
        <f>IF(G3254="","",IF(AND(COUNTIFS($J$18:J3254,J3254)=1,G3254&lt;&gt;""),1,""))</f>
        <v>1</v>
      </c>
      <c r="AI3254" s="19">
        <f t="shared" si="829"/>
        <v>10219262.405309735</v>
      </c>
      <c r="AJ3254" s="19">
        <f t="shared" si="830"/>
        <v>1226311.4886371682</v>
      </c>
      <c r="AK3254" s="20">
        <f t="shared" si="831"/>
        <v>0.12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214" t="str">
        <f t="shared" si="817"/>
        <v>YAMAHA_Non_Mounter</v>
      </c>
      <c r="AS3254" s="22">
        <f t="shared" si="816"/>
        <v>3</v>
      </c>
      <c r="AT3254" s="24" t="str">
        <f t="shared" si="818"/>
        <v>0-3 months</v>
      </c>
    </row>
    <row r="3255" spans="1:46" s="12" customFormat="1">
      <c r="A3255" s="13" t="s">
        <v>42</v>
      </c>
      <c r="B3255" s="179">
        <v>2023</v>
      </c>
      <c r="C3255" s="179">
        <v>12</v>
      </c>
      <c r="D3255" s="39" t="str">
        <f t="shared" si="822"/>
        <v>Q3</v>
      </c>
      <c r="E3255" s="13" t="s">
        <v>42</v>
      </c>
      <c r="F3255" s="179">
        <v>2024</v>
      </c>
      <c r="G3255" s="179">
        <v>2</v>
      </c>
      <c r="H3255" s="191"/>
      <c r="I3255" s="39" t="str">
        <f t="shared" si="823"/>
        <v>Q4</v>
      </c>
      <c r="J3255" s="142" t="s">
        <v>3034</v>
      </c>
      <c r="K3255" s="191" t="s">
        <v>2419</v>
      </c>
      <c r="L3255" s="17" t="s">
        <v>78</v>
      </c>
      <c r="M3255" s="13" t="s">
        <v>46</v>
      </c>
      <c r="N3255" s="13">
        <v>1</v>
      </c>
      <c r="O3255" s="13"/>
      <c r="P3255" s="39" t="str">
        <f t="shared" si="824"/>
        <v>MAIN UNIT</v>
      </c>
      <c r="Q3255" s="13" t="s">
        <v>47</v>
      </c>
      <c r="R3255" s="13" t="s">
        <v>48</v>
      </c>
      <c r="S3255" s="13" t="s">
        <v>36</v>
      </c>
      <c r="T3255" s="13" t="s">
        <v>64</v>
      </c>
      <c r="U3255" s="13" t="s">
        <v>3035</v>
      </c>
      <c r="V3255" s="13" t="s">
        <v>1970</v>
      </c>
      <c r="W3255" s="13" t="s">
        <v>827</v>
      </c>
      <c r="X3255" s="192">
        <v>134000</v>
      </c>
      <c r="Y3255" s="196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85">
        <f t="shared" si="827"/>
        <v>125424</v>
      </c>
      <c r="AD3255" s="141">
        <v>0.12</v>
      </c>
      <c r="AE3255" s="186">
        <f t="shared" si="828"/>
        <v>0</v>
      </c>
      <c r="AF3255" s="186" t="str">
        <f>IF(AND(COUNTIFS($J$18:J3255,J3255)=1,AE3255=1),1,"")</f>
        <v/>
      </c>
      <c r="AG3255" s="186">
        <f>IF(C3255="","",IF(AND(COUNTIFS($J$18:J3255,J3255)=1,C3255&lt;&gt;""),1,""))</f>
        <v>1</v>
      </c>
      <c r="AH3255" s="186">
        <f>IF(G3255="","",IF(AND(COUNTIFS($J$18:J3255,J3255)=1,G3255&lt;&gt;""),1,""))</f>
        <v>1</v>
      </c>
      <c r="AI3255" s="19">
        <f t="shared" si="829"/>
        <v>10219262.405309735</v>
      </c>
      <c r="AJ3255" s="19">
        <f t="shared" si="830"/>
        <v>1226311.4886371682</v>
      </c>
      <c r="AK3255" s="20">
        <f t="shared" si="831"/>
        <v>0.12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214" t="str">
        <f t="shared" si="817"/>
        <v>YAMAHA_Mounter</v>
      </c>
      <c r="AS3255" s="22">
        <f t="shared" si="816"/>
        <v>2</v>
      </c>
      <c r="AT3255" s="24" t="str">
        <f t="shared" si="818"/>
        <v>0-3 months</v>
      </c>
    </row>
    <row r="3256" spans="1:46" s="12" customFormat="1">
      <c r="A3256" s="195" t="s">
        <v>42</v>
      </c>
      <c r="B3256" s="23">
        <v>2023</v>
      </c>
      <c r="C3256" s="179">
        <v>12</v>
      </c>
      <c r="D3256" s="39" t="str">
        <f t="shared" si="822"/>
        <v>Q3</v>
      </c>
      <c r="E3256" s="13" t="s">
        <v>42</v>
      </c>
      <c r="F3256" s="179">
        <v>2024</v>
      </c>
      <c r="G3256" s="179">
        <v>3</v>
      </c>
      <c r="H3256" s="29"/>
      <c r="I3256" s="39" t="str">
        <f t="shared" si="823"/>
        <v>Q4</v>
      </c>
      <c r="J3256" s="146" t="s">
        <v>3036</v>
      </c>
      <c r="K3256" s="191" t="s">
        <v>2419</v>
      </c>
      <c r="L3256" s="24" t="s">
        <v>3151</v>
      </c>
      <c r="M3256" s="22" t="s">
        <v>2749</v>
      </c>
      <c r="N3256" s="22">
        <v>1</v>
      </c>
      <c r="O3256" s="22"/>
      <c r="P3256" s="39" t="str">
        <f t="shared" si="824"/>
        <v>MAIN UNIT</v>
      </c>
      <c r="Q3256" s="22" t="s">
        <v>47</v>
      </c>
      <c r="R3256" s="22" t="s">
        <v>1968</v>
      </c>
      <c r="S3256" s="22" t="s">
        <v>36</v>
      </c>
      <c r="T3256" s="22" t="s">
        <v>64</v>
      </c>
      <c r="U3256" s="22" t="s">
        <v>3035</v>
      </c>
      <c r="V3256" s="22" t="s">
        <v>3037</v>
      </c>
      <c r="W3256" s="22" t="s">
        <v>827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41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16316720.938053098</v>
      </c>
      <c r="AJ3256" s="27">
        <f t="shared" si="830"/>
        <v>1958006.5125663718</v>
      </c>
      <c r="AK3256" s="28">
        <f t="shared" si="831"/>
        <v>0.12000000000000001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214" t="str">
        <f t="shared" si="817"/>
        <v>PEMTRON</v>
      </c>
      <c r="AS3256" s="22">
        <f t="shared" si="816"/>
        <v>3</v>
      </c>
      <c r="AT3256" s="24" t="str">
        <f t="shared" si="818"/>
        <v>0-3 months</v>
      </c>
    </row>
    <row r="3257" spans="1:46" s="12" customFormat="1">
      <c r="A3257" s="195" t="s">
        <v>42</v>
      </c>
      <c r="B3257" s="23">
        <v>2023</v>
      </c>
      <c r="C3257" s="179">
        <v>12</v>
      </c>
      <c r="D3257" s="39" t="str">
        <f t="shared" si="822"/>
        <v>Q3</v>
      </c>
      <c r="E3257" s="13" t="s">
        <v>42</v>
      </c>
      <c r="F3257" s="179">
        <v>2023</v>
      </c>
      <c r="G3257" s="179">
        <v>12</v>
      </c>
      <c r="H3257" s="29"/>
      <c r="I3257" s="39" t="str">
        <f t="shared" si="823"/>
        <v>Q3</v>
      </c>
      <c r="J3257" s="29" t="s">
        <v>3038</v>
      </c>
      <c r="K3257" s="29" t="s">
        <v>1846</v>
      </c>
      <c r="L3257" s="24" t="s">
        <v>78</v>
      </c>
      <c r="M3257" s="22" t="s">
        <v>46</v>
      </c>
      <c r="N3257" s="22">
        <v>1</v>
      </c>
      <c r="O3257" s="22"/>
      <c r="P3257" s="39" t="str">
        <f t="shared" si="824"/>
        <v>MAIN UNIT</v>
      </c>
      <c r="Q3257" s="22" t="s">
        <v>47</v>
      </c>
      <c r="R3257" s="22" t="s">
        <v>48</v>
      </c>
      <c r="S3257" s="22" t="s">
        <v>36</v>
      </c>
      <c r="T3257" s="22" t="s">
        <v>107</v>
      </c>
      <c r="U3257" s="22" t="s">
        <v>2282</v>
      </c>
      <c r="V3257" s="22" t="s">
        <v>98</v>
      </c>
      <c r="W3257" s="22" t="s">
        <v>50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41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214" t="str">
        <f t="shared" si="817"/>
        <v>YAMAHA_Mounter</v>
      </c>
      <c r="AS3257" s="22">
        <f t="shared" si="816"/>
        <v>0</v>
      </c>
      <c r="AT3257" s="24" t="str">
        <f t="shared" si="818"/>
        <v>0-3 months</v>
      </c>
    </row>
    <row r="3258" spans="1:46" s="12" customFormat="1" ht="15.45" customHeight="1">
      <c r="A3258" s="195" t="s">
        <v>42</v>
      </c>
      <c r="B3258" s="23">
        <v>2023</v>
      </c>
      <c r="C3258" s="179">
        <v>12</v>
      </c>
      <c r="D3258" s="39" t="str">
        <f t="shared" si="822"/>
        <v>Q3</v>
      </c>
      <c r="E3258" s="179" t="s">
        <v>42</v>
      </c>
      <c r="F3258" s="179">
        <v>2023</v>
      </c>
      <c r="G3258" s="179">
        <v>12</v>
      </c>
      <c r="H3258" s="29"/>
      <c r="I3258" s="39" t="str">
        <f t="shared" si="823"/>
        <v>Q3</v>
      </c>
      <c r="J3258" s="29" t="s">
        <v>3299</v>
      </c>
      <c r="K3258" s="29" t="s">
        <v>1423</v>
      </c>
      <c r="L3258" s="24" t="s">
        <v>78</v>
      </c>
      <c r="M3258" s="22" t="s">
        <v>46</v>
      </c>
      <c r="N3258" s="22">
        <v>1</v>
      </c>
      <c r="O3258" s="22"/>
      <c r="P3258" s="39" t="str">
        <f t="shared" si="824"/>
        <v>MAIN UNIT</v>
      </c>
      <c r="Q3258" s="22" t="s">
        <v>47</v>
      </c>
      <c r="R3258" s="22" t="s">
        <v>48</v>
      </c>
      <c r="S3258" s="22" t="s">
        <v>36</v>
      </c>
      <c r="T3258" s="22" t="s">
        <v>64</v>
      </c>
      <c r="U3258" s="22" t="s">
        <v>65</v>
      </c>
      <c r="V3258" s="22" t="s">
        <v>288</v>
      </c>
      <c r="W3258" s="22" t="s">
        <v>95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41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214" t="str">
        <f t="shared" si="817"/>
        <v>YAMAHA_Mounter</v>
      </c>
      <c r="AS3258" s="22">
        <f t="shared" si="816"/>
        <v>0</v>
      </c>
      <c r="AT3258" s="24" t="str">
        <f t="shared" si="818"/>
        <v>0-3 months</v>
      </c>
    </row>
    <row r="3259" spans="1:46" s="12" customFormat="1">
      <c r="A3259" s="195" t="s">
        <v>42</v>
      </c>
      <c r="B3259" s="23">
        <v>2023</v>
      </c>
      <c r="C3259" s="179">
        <v>12</v>
      </c>
      <c r="D3259" s="39" t="str">
        <f t="shared" si="822"/>
        <v>Q3</v>
      </c>
      <c r="E3259" s="13" t="s">
        <v>42</v>
      </c>
      <c r="F3259" s="179">
        <v>2024</v>
      </c>
      <c r="G3259" s="179">
        <v>2</v>
      </c>
      <c r="H3259" s="29"/>
      <c r="I3259" s="39" t="str">
        <f t="shared" si="823"/>
        <v>Q4</v>
      </c>
      <c r="J3259" s="146" t="s">
        <v>3036</v>
      </c>
      <c r="K3259" s="191" t="s">
        <v>2419</v>
      </c>
      <c r="L3259" s="24" t="s">
        <v>3152</v>
      </c>
      <c r="M3259" s="22" t="s">
        <v>2522</v>
      </c>
      <c r="N3259" s="22">
        <v>1</v>
      </c>
      <c r="O3259" s="22"/>
      <c r="P3259" s="39" t="str">
        <f t="shared" si="824"/>
        <v>MAIN UNIT</v>
      </c>
      <c r="Q3259" s="22" t="s">
        <v>47</v>
      </c>
      <c r="R3259" s="22" t="s">
        <v>1968</v>
      </c>
      <c r="S3259" s="22" t="s">
        <v>36</v>
      </c>
      <c r="T3259" s="22" t="s">
        <v>64</v>
      </c>
      <c r="U3259" s="22" t="s">
        <v>3035</v>
      </c>
      <c r="V3259" s="22" t="s">
        <v>3037</v>
      </c>
      <c r="W3259" s="22" t="s">
        <v>827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41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10219262.405309735</v>
      </c>
      <c r="AJ3259" s="27">
        <f t="shared" si="830"/>
        <v>1226311.4886371682</v>
      </c>
      <c r="AK3259" s="28">
        <f t="shared" si="831"/>
        <v>0.12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214" t="str">
        <f t="shared" si="817"/>
        <v>HELLER</v>
      </c>
      <c r="AS3259" s="22">
        <f t="shared" si="816"/>
        <v>2</v>
      </c>
      <c r="AT3259" s="24" t="str">
        <f t="shared" si="818"/>
        <v>0-3 months</v>
      </c>
    </row>
    <row r="3260" spans="1:46" s="12" customFormat="1">
      <c r="A3260" s="195" t="s">
        <v>42</v>
      </c>
      <c r="B3260" s="23">
        <v>2024</v>
      </c>
      <c r="C3260" s="179">
        <v>1</v>
      </c>
      <c r="D3260" s="39" t="str">
        <f t="shared" si="822"/>
        <v>Q4</v>
      </c>
      <c r="E3260" s="179" t="s">
        <v>42</v>
      </c>
      <c r="F3260" s="179">
        <v>2024</v>
      </c>
      <c r="G3260" s="179">
        <v>2</v>
      </c>
      <c r="H3260" s="29"/>
      <c r="I3260" s="39" t="str">
        <f t="shared" si="823"/>
        <v>Q4</v>
      </c>
      <c r="J3260" s="146" t="s">
        <v>3227</v>
      </c>
      <c r="K3260" s="29" t="s">
        <v>3228</v>
      </c>
      <c r="L3260" s="24" t="s">
        <v>54</v>
      </c>
      <c r="M3260" s="22" t="s">
        <v>46</v>
      </c>
      <c r="N3260" s="22">
        <v>1</v>
      </c>
      <c r="O3260" s="22"/>
      <c r="P3260" s="39" t="str">
        <f t="shared" si="824"/>
        <v>MAIN UNIT</v>
      </c>
      <c r="Q3260" s="22" t="s">
        <v>55</v>
      </c>
      <c r="R3260" s="22" t="s">
        <v>48</v>
      </c>
      <c r="S3260" s="22" t="s">
        <v>37</v>
      </c>
      <c r="T3260" s="22" t="s">
        <v>74</v>
      </c>
      <c r="U3260" s="22" t="s">
        <v>57</v>
      </c>
      <c r="V3260" s="22" t="s">
        <v>1314</v>
      </c>
      <c r="W3260" s="22" t="s">
        <v>50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60769.911504424788</v>
      </c>
      <c r="AD3260" s="141">
        <v>0.12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10219262.405309735</v>
      </c>
      <c r="AJ3260" s="27">
        <f t="shared" si="830"/>
        <v>1226311.4886371682</v>
      </c>
      <c r="AK3260" s="28">
        <f t="shared" si="831"/>
        <v>0.12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214" t="str">
        <f t="shared" si="817"/>
        <v>YAMAHA_Mounter</v>
      </c>
      <c r="AS3260" s="22">
        <f t="shared" si="816"/>
        <v>1</v>
      </c>
      <c r="AT3260" s="24" t="str">
        <f t="shared" si="818"/>
        <v>0-3 months</v>
      </c>
    </row>
    <row r="3261" spans="1:46" s="12" customFormat="1">
      <c r="A3261" s="195" t="s">
        <v>42</v>
      </c>
      <c r="B3261" s="23">
        <v>2023</v>
      </c>
      <c r="C3261" s="179">
        <v>12</v>
      </c>
      <c r="D3261" s="39" t="str">
        <f t="shared" si="822"/>
        <v>Q3</v>
      </c>
      <c r="E3261" s="179" t="s">
        <v>42</v>
      </c>
      <c r="F3261" s="179">
        <v>2023</v>
      </c>
      <c r="G3261" s="179">
        <v>12</v>
      </c>
      <c r="H3261" s="29"/>
      <c r="I3261" s="39" t="str">
        <f t="shared" si="823"/>
        <v>Q3</v>
      </c>
      <c r="J3261" s="29" t="s">
        <v>3062</v>
      </c>
      <c r="K3261" s="29" t="s">
        <v>3063</v>
      </c>
      <c r="L3261" s="24" t="s">
        <v>78</v>
      </c>
      <c r="M3261" s="22" t="s">
        <v>46</v>
      </c>
      <c r="N3261" s="22">
        <v>1</v>
      </c>
      <c r="O3261" s="22"/>
      <c r="P3261" s="39" t="str">
        <f t="shared" si="824"/>
        <v>MAIN UNIT</v>
      </c>
      <c r="Q3261" s="22" t="s">
        <v>55</v>
      </c>
      <c r="R3261" s="22" t="s">
        <v>48</v>
      </c>
      <c r="S3261" s="22" t="s">
        <v>36</v>
      </c>
      <c r="T3261" s="22" t="s">
        <v>64</v>
      </c>
      <c r="U3261" s="22" t="s">
        <v>65</v>
      </c>
      <c r="V3261" s="22" t="s">
        <v>3064</v>
      </c>
      <c r="W3261" s="22" t="s">
        <v>95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41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214" t="str">
        <f t="shared" si="817"/>
        <v>YAMAHA_Mounter</v>
      </c>
      <c r="AS3261" s="22">
        <f t="shared" si="816"/>
        <v>0</v>
      </c>
      <c r="AT3261" s="24" t="str">
        <f t="shared" si="818"/>
        <v>0-3 months</v>
      </c>
    </row>
    <row r="3262" spans="1:46" s="12" customFormat="1">
      <c r="A3262" s="195" t="s">
        <v>42</v>
      </c>
      <c r="B3262" s="23">
        <v>2023</v>
      </c>
      <c r="C3262" s="179">
        <v>12</v>
      </c>
      <c r="D3262" s="39" t="str">
        <f t="shared" si="822"/>
        <v>Q3</v>
      </c>
      <c r="E3262" s="179" t="s">
        <v>42</v>
      </c>
      <c r="F3262" s="179">
        <v>2023</v>
      </c>
      <c r="G3262" s="179">
        <v>12</v>
      </c>
      <c r="H3262" s="29"/>
      <c r="I3262" s="39" t="str">
        <f t="shared" si="823"/>
        <v>Q3</v>
      </c>
      <c r="J3262" s="29" t="s">
        <v>3068</v>
      </c>
      <c r="K3262" s="29" t="s">
        <v>3069</v>
      </c>
      <c r="L3262" s="24" t="s">
        <v>78</v>
      </c>
      <c r="M3262" s="22" t="s">
        <v>46</v>
      </c>
      <c r="N3262" s="22">
        <v>1</v>
      </c>
      <c r="O3262" s="22"/>
      <c r="P3262" s="39" t="str">
        <f t="shared" si="824"/>
        <v>MAIN UNIT</v>
      </c>
      <c r="Q3262" s="22" t="s">
        <v>47</v>
      </c>
      <c r="R3262" s="22" t="s">
        <v>48</v>
      </c>
      <c r="S3262" s="22" t="s">
        <v>37</v>
      </c>
      <c r="T3262" s="22" t="s">
        <v>178</v>
      </c>
      <c r="U3262" s="22" t="s">
        <v>57</v>
      </c>
      <c r="V3262" s="22" t="s">
        <v>80</v>
      </c>
      <c r="W3262" s="22" t="s">
        <v>50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41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214" t="str">
        <f t="shared" si="817"/>
        <v>YAMAHA_Mounter</v>
      </c>
      <c r="AS3262" s="22">
        <f t="shared" si="816"/>
        <v>0</v>
      </c>
      <c r="AT3262" s="24" t="str">
        <f t="shared" si="818"/>
        <v>0-3 months</v>
      </c>
    </row>
    <row r="3263" spans="1:46" s="12" customFormat="1">
      <c r="A3263" s="195" t="s">
        <v>42</v>
      </c>
      <c r="B3263" s="23">
        <v>2024</v>
      </c>
      <c r="C3263" s="179">
        <v>1</v>
      </c>
      <c r="D3263" s="39" t="str">
        <f t="shared" si="822"/>
        <v>Q4</v>
      </c>
      <c r="E3263" s="179" t="s">
        <v>42</v>
      </c>
      <c r="F3263" s="179">
        <v>2024</v>
      </c>
      <c r="G3263" s="179">
        <v>2</v>
      </c>
      <c r="H3263" s="29"/>
      <c r="I3263" s="39" t="str">
        <f t="shared" si="823"/>
        <v>Q4</v>
      </c>
      <c r="J3263" s="146" t="s">
        <v>3227</v>
      </c>
      <c r="K3263" s="29" t="s">
        <v>3228</v>
      </c>
      <c r="L3263" s="24" t="s">
        <v>54</v>
      </c>
      <c r="M3263" s="22" t="s">
        <v>46</v>
      </c>
      <c r="N3263" s="22">
        <v>1</v>
      </c>
      <c r="O3263" s="22"/>
      <c r="P3263" s="39" t="str">
        <f t="shared" si="824"/>
        <v>MAIN UNIT</v>
      </c>
      <c r="Q3263" s="22" t="s">
        <v>55</v>
      </c>
      <c r="R3263" s="22" t="s">
        <v>48</v>
      </c>
      <c r="S3263" s="22" t="s">
        <v>37</v>
      </c>
      <c r="T3263" s="22" t="s">
        <v>74</v>
      </c>
      <c r="U3263" s="22" t="s">
        <v>57</v>
      </c>
      <c r="V3263" s="22" t="s">
        <v>1314</v>
      </c>
      <c r="W3263" s="22" t="s">
        <v>50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60769.911504424788</v>
      </c>
      <c r="AD3263" s="141">
        <v>0.12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10219262.405309735</v>
      </c>
      <c r="AJ3263" s="27">
        <f t="shared" si="830"/>
        <v>1226311.4886371682</v>
      </c>
      <c r="AK3263" s="28">
        <f t="shared" si="831"/>
        <v>0.12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214" t="str">
        <f t="shared" si="817"/>
        <v>YAMAHA_Mounter</v>
      </c>
      <c r="AS3263" s="22">
        <f t="shared" si="816"/>
        <v>1</v>
      </c>
      <c r="AT3263" s="24" t="str">
        <f t="shared" si="818"/>
        <v>0-3 months</v>
      </c>
    </row>
    <row r="3264" spans="1:46" s="12" customFormat="1">
      <c r="A3264" s="195" t="s">
        <v>42</v>
      </c>
      <c r="B3264" s="23">
        <v>2023</v>
      </c>
      <c r="C3264" s="179">
        <v>12</v>
      </c>
      <c r="D3264" s="39" t="str">
        <f t="shared" si="822"/>
        <v>Q3</v>
      </c>
      <c r="E3264" s="179" t="s">
        <v>42</v>
      </c>
      <c r="F3264" s="179">
        <v>2023</v>
      </c>
      <c r="G3264" s="179">
        <v>12</v>
      </c>
      <c r="H3264" s="29"/>
      <c r="I3264" s="39" t="str">
        <f t="shared" si="823"/>
        <v>Q3</v>
      </c>
      <c r="J3264" s="29" t="s">
        <v>3071</v>
      </c>
      <c r="K3264" s="29" t="s">
        <v>534</v>
      </c>
      <c r="L3264" s="24" t="s">
        <v>78</v>
      </c>
      <c r="M3264" s="22" t="s">
        <v>46</v>
      </c>
      <c r="N3264" s="22">
        <v>1</v>
      </c>
      <c r="O3264" s="22"/>
      <c r="P3264" s="39" t="str">
        <f t="shared" si="824"/>
        <v>MAIN UNIT</v>
      </c>
      <c r="Q3264" s="22" t="s">
        <v>47</v>
      </c>
      <c r="R3264" s="22" t="s">
        <v>48</v>
      </c>
      <c r="S3264" s="22" t="s">
        <v>37</v>
      </c>
      <c r="T3264" s="22" t="s">
        <v>87</v>
      </c>
      <c r="U3264" s="22" t="s">
        <v>57</v>
      </c>
      <c r="V3264" s="22" t="s">
        <v>88</v>
      </c>
      <c r="W3264" s="22" t="s">
        <v>50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41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214" t="str">
        <f t="shared" si="817"/>
        <v>YAMAHA_Mounter</v>
      </c>
      <c r="AS3264" s="22">
        <f t="shared" si="816"/>
        <v>0</v>
      </c>
      <c r="AT3264" s="24" t="str">
        <f t="shared" si="818"/>
        <v>0-3 months</v>
      </c>
    </row>
    <row r="3265" spans="1:46" s="12" customFormat="1">
      <c r="A3265" s="195" t="s">
        <v>42</v>
      </c>
      <c r="B3265" s="23">
        <v>2023</v>
      </c>
      <c r="C3265" s="179">
        <v>12</v>
      </c>
      <c r="D3265" s="39" t="str">
        <f t="shared" si="822"/>
        <v>Q3</v>
      </c>
      <c r="E3265" s="13" t="s">
        <v>42</v>
      </c>
      <c r="F3265" s="179">
        <v>2023</v>
      </c>
      <c r="G3265" s="179">
        <v>12</v>
      </c>
      <c r="H3265" s="29"/>
      <c r="I3265" s="39" t="str">
        <f t="shared" si="823"/>
        <v>Q3</v>
      </c>
      <c r="J3265" s="29" t="s">
        <v>3072</v>
      </c>
      <c r="K3265" s="29" t="s">
        <v>534</v>
      </c>
      <c r="L3265" s="24" t="s">
        <v>54</v>
      </c>
      <c r="M3265" s="22" t="s">
        <v>46</v>
      </c>
      <c r="N3265" s="22">
        <v>1</v>
      </c>
      <c r="O3265" s="22"/>
      <c r="P3265" s="39" t="str">
        <f t="shared" si="824"/>
        <v>MAIN UNIT</v>
      </c>
      <c r="Q3265" s="22" t="s">
        <v>47</v>
      </c>
      <c r="R3265" s="22" t="s">
        <v>48</v>
      </c>
      <c r="S3265" s="22" t="s">
        <v>37</v>
      </c>
      <c r="T3265" s="22" t="s">
        <v>87</v>
      </c>
      <c r="U3265" s="22" t="s">
        <v>57</v>
      </c>
      <c r="V3265" s="22" t="s">
        <v>88</v>
      </c>
      <c r="W3265" s="22" t="s">
        <v>50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41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214" t="str">
        <f t="shared" si="817"/>
        <v>YAMAHA_Mounter</v>
      </c>
      <c r="AS3265" s="22">
        <f t="shared" si="816"/>
        <v>0</v>
      </c>
      <c r="AT3265" s="24" t="str">
        <f t="shared" si="818"/>
        <v>0-3 months</v>
      </c>
    </row>
    <row r="3266" spans="1:46" s="12" customFormat="1">
      <c r="A3266" s="195" t="s">
        <v>42</v>
      </c>
      <c r="B3266" s="23">
        <v>2023</v>
      </c>
      <c r="C3266" s="179">
        <v>12</v>
      </c>
      <c r="D3266" s="39" t="str">
        <f t="shared" si="822"/>
        <v>Q3</v>
      </c>
      <c r="E3266" s="195" t="s">
        <v>42</v>
      </c>
      <c r="F3266" s="179">
        <v>2023</v>
      </c>
      <c r="G3266" s="179">
        <v>12</v>
      </c>
      <c r="H3266" s="29"/>
      <c r="I3266" s="39" t="str">
        <f t="shared" si="823"/>
        <v>Q3</v>
      </c>
      <c r="J3266" s="29" t="s">
        <v>3073</v>
      </c>
      <c r="K3266" s="29" t="s">
        <v>1671</v>
      </c>
      <c r="L3266" s="24" t="s">
        <v>78</v>
      </c>
      <c r="M3266" s="22" t="s">
        <v>46</v>
      </c>
      <c r="N3266" s="22">
        <v>1</v>
      </c>
      <c r="O3266" s="22"/>
      <c r="P3266" s="39" t="str">
        <f t="shared" si="824"/>
        <v>MAIN UNIT</v>
      </c>
      <c r="Q3266" s="22" t="s">
        <v>47</v>
      </c>
      <c r="R3266" s="22" t="s">
        <v>48</v>
      </c>
      <c r="S3266" s="22" t="s">
        <v>37</v>
      </c>
      <c r="T3266" s="22" t="s">
        <v>87</v>
      </c>
      <c r="U3266" s="22" t="s">
        <v>57</v>
      </c>
      <c r="V3266" s="22" t="s">
        <v>88</v>
      </c>
      <c r="W3266" s="22" t="s">
        <v>50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41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214" t="str">
        <f t="shared" si="817"/>
        <v>YAMAHA_Mounter</v>
      </c>
      <c r="AS3266" s="22">
        <f t="shared" ref="AS3266:AS3329" si="834">IFERROR(IF(OR(G3266="TBA", G3266=""), "", DATEDIF(DATE(B3266, C3266, 1), DATE(F3266, G3266, 1), "M")),"")</f>
        <v>0</v>
      </c>
      <c r="AT3266" s="24" t="str">
        <f t="shared" si="818"/>
        <v>0-3 months</v>
      </c>
    </row>
    <row r="3267" spans="1:46" s="12" customFormat="1">
      <c r="A3267" s="195" t="s">
        <v>42</v>
      </c>
      <c r="B3267" s="23">
        <v>2024</v>
      </c>
      <c r="C3267" s="179">
        <v>1</v>
      </c>
      <c r="D3267" s="39" t="str">
        <f t="shared" si="822"/>
        <v>Q4</v>
      </c>
      <c r="E3267" s="179" t="s">
        <v>42</v>
      </c>
      <c r="F3267" s="179">
        <v>2024</v>
      </c>
      <c r="G3267" s="179">
        <v>2</v>
      </c>
      <c r="H3267" s="29"/>
      <c r="I3267" s="39" t="str">
        <f t="shared" si="823"/>
        <v>Q4</v>
      </c>
      <c r="J3267" s="146" t="s">
        <v>3226</v>
      </c>
      <c r="K3267" s="29" t="s">
        <v>1461</v>
      </c>
      <c r="L3267" s="24" t="s">
        <v>78</v>
      </c>
      <c r="M3267" s="22" t="s">
        <v>46</v>
      </c>
      <c r="N3267" s="22">
        <v>1</v>
      </c>
      <c r="O3267" s="22"/>
      <c r="P3267" s="39" t="str">
        <f t="shared" si="824"/>
        <v>MAIN UNIT</v>
      </c>
      <c r="Q3267" s="22" t="s">
        <v>47</v>
      </c>
      <c r="R3267" s="22" t="s">
        <v>48</v>
      </c>
      <c r="S3267" s="22" t="s">
        <v>36</v>
      </c>
      <c r="T3267" s="22" t="s">
        <v>64</v>
      </c>
      <c r="U3267" s="22" t="s">
        <v>65</v>
      </c>
      <c r="V3267" s="22" t="s">
        <v>113</v>
      </c>
      <c r="W3267" s="22" t="s">
        <v>95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82188.72</v>
      </c>
      <c r="AD3267" s="141">
        <v>0.12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10219262.405309735</v>
      </c>
      <c r="AJ3267" s="27">
        <f t="shared" si="830"/>
        <v>1226311.4886371682</v>
      </c>
      <c r="AK3267" s="28">
        <f t="shared" si="831"/>
        <v>0.12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214" t="str">
        <f t="shared" ref="AR3267:AR3330" si="835">IFERROR(IF(AND(M3267="YAMAHA", R3267="C28"), "YAMAHA_Non_Mounter", IF(AND(M3267="YAMAHA", R3267="C49"), "YAMAHA_Mounter", M3267)),"")</f>
        <v>YAMAHA_Mounter</v>
      </c>
      <c r="AS3267" s="22">
        <f t="shared" si="834"/>
        <v>1</v>
      </c>
      <c r="AT3267" s="24" t="str">
        <f t="shared" ref="AT3267:AT3330" si="836">IF(ISNUMBER(AS3267), IF(AS3267&gt;=0, IF(AS3267&lt;=3, "0-3 months", IF(AS3267&lt;=6, "4-6 months", "&gt; 6 months"))), "")</f>
        <v>0-3 months</v>
      </c>
    </row>
    <row r="3268" spans="1:46" s="12" customFormat="1">
      <c r="A3268" s="195" t="s">
        <v>42</v>
      </c>
      <c r="B3268" s="23">
        <v>2024</v>
      </c>
      <c r="C3268" s="179">
        <v>1</v>
      </c>
      <c r="D3268" s="39" t="str">
        <f t="shared" si="822"/>
        <v>Q4</v>
      </c>
      <c r="E3268" s="179" t="s">
        <v>42</v>
      </c>
      <c r="F3268" s="179">
        <v>2024</v>
      </c>
      <c r="G3268" s="179">
        <v>2</v>
      </c>
      <c r="H3268" s="29"/>
      <c r="I3268" s="39" t="str">
        <f t="shared" si="823"/>
        <v>Q4</v>
      </c>
      <c r="J3268" s="146" t="s">
        <v>3243</v>
      </c>
      <c r="K3268" s="29" t="s">
        <v>3244</v>
      </c>
      <c r="L3268" s="24" t="s">
        <v>271</v>
      </c>
      <c r="M3268" s="22" t="s">
        <v>46</v>
      </c>
      <c r="N3268" s="22">
        <v>1</v>
      </c>
      <c r="O3268" s="22"/>
      <c r="P3268" s="39" t="str">
        <f t="shared" si="824"/>
        <v>MAIN UNIT</v>
      </c>
      <c r="Q3268" s="22" t="s">
        <v>55</v>
      </c>
      <c r="R3268" s="22" t="s">
        <v>48</v>
      </c>
      <c r="S3268" s="22" t="s">
        <v>36</v>
      </c>
      <c r="T3268" s="22" t="s">
        <v>64</v>
      </c>
      <c r="U3268" s="22" t="s">
        <v>65</v>
      </c>
      <c r="V3268" s="22" t="s">
        <v>3064</v>
      </c>
      <c r="W3268" s="22" t="s">
        <v>50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112279.64601769912</v>
      </c>
      <c r="AD3268" s="141">
        <v>0.12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10219262.405309735</v>
      </c>
      <c r="AJ3268" s="27">
        <f t="shared" si="830"/>
        <v>1226311.4886371682</v>
      </c>
      <c r="AK3268" s="28">
        <f t="shared" si="831"/>
        <v>0.12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214" t="str">
        <f t="shared" si="835"/>
        <v>YAMAHA_Mounter</v>
      </c>
      <c r="AS3268" s="22">
        <f t="shared" si="834"/>
        <v>1</v>
      </c>
      <c r="AT3268" s="24" t="str">
        <f t="shared" si="836"/>
        <v>0-3 months</v>
      </c>
    </row>
    <row r="3269" spans="1:46" s="12" customFormat="1">
      <c r="A3269" s="195" t="s">
        <v>42</v>
      </c>
      <c r="B3269" s="23">
        <v>2024</v>
      </c>
      <c r="C3269" s="179">
        <v>1</v>
      </c>
      <c r="D3269" s="39" t="str">
        <f t="shared" si="822"/>
        <v>Q4</v>
      </c>
      <c r="E3269" s="179" t="s">
        <v>42</v>
      </c>
      <c r="F3269" s="179">
        <v>2024</v>
      </c>
      <c r="G3269" s="179">
        <v>2</v>
      </c>
      <c r="H3269" s="29"/>
      <c r="I3269" s="39" t="str">
        <f t="shared" si="823"/>
        <v>Q4</v>
      </c>
      <c r="J3269" s="146" t="s">
        <v>3243</v>
      </c>
      <c r="K3269" s="29" t="s">
        <v>3244</v>
      </c>
      <c r="L3269" s="24" t="s">
        <v>271</v>
      </c>
      <c r="M3269" s="22" t="s">
        <v>46</v>
      </c>
      <c r="N3269" s="22">
        <v>1</v>
      </c>
      <c r="O3269" s="22"/>
      <c r="P3269" s="39" t="str">
        <f t="shared" si="824"/>
        <v>MAIN UNIT</v>
      </c>
      <c r="Q3269" s="22" t="s">
        <v>55</v>
      </c>
      <c r="R3269" s="22" t="s">
        <v>48</v>
      </c>
      <c r="S3269" s="22" t="s">
        <v>36</v>
      </c>
      <c r="T3269" s="22" t="s">
        <v>64</v>
      </c>
      <c r="U3269" s="22" t="s">
        <v>65</v>
      </c>
      <c r="V3269" s="22" t="s">
        <v>3064</v>
      </c>
      <c r="W3269" s="22" t="s">
        <v>50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112279.64601769912</v>
      </c>
      <c r="AD3269" s="141">
        <v>0.12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10219262.405309735</v>
      </c>
      <c r="AJ3269" s="27">
        <f t="shared" si="830"/>
        <v>1226311.4886371682</v>
      </c>
      <c r="AK3269" s="28">
        <f t="shared" si="831"/>
        <v>0.12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214" t="str">
        <f t="shared" si="835"/>
        <v>YAMAHA_Mounter</v>
      </c>
      <c r="AS3269" s="22">
        <f t="shared" si="834"/>
        <v>1</v>
      </c>
      <c r="AT3269" s="24" t="str">
        <f t="shared" si="836"/>
        <v>0-3 months</v>
      </c>
    </row>
    <row r="3270" spans="1:46" s="12" customFormat="1">
      <c r="A3270" s="13" t="s">
        <v>42</v>
      </c>
      <c r="B3270" s="179">
        <v>2023</v>
      </c>
      <c r="C3270" s="179">
        <v>11</v>
      </c>
      <c r="D3270" s="39" t="str">
        <f t="shared" si="822"/>
        <v>Q3</v>
      </c>
      <c r="E3270" s="13" t="s">
        <v>42</v>
      </c>
      <c r="F3270" s="179">
        <v>2024</v>
      </c>
      <c r="G3270" s="179">
        <v>3</v>
      </c>
      <c r="H3270" s="191"/>
      <c r="I3270" s="39" t="str">
        <f t="shared" si="823"/>
        <v>Q4</v>
      </c>
      <c r="J3270" s="142" t="s">
        <v>3006</v>
      </c>
      <c r="K3270" s="191" t="s">
        <v>657</v>
      </c>
      <c r="L3270" s="17" t="s">
        <v>2540</v>
      </c>
      <c r="M3270" s="13" t="s">
        <v>46</v>
      </c>
      <c r="N3270" s="13">
        <v>1</v>
      </c>
      <c r="O3270" s="13"/>
      <c r="P3270" s="39" t="str">
        <f t="shared" si="824"/>
        <v>MAIN UNIT</v>
      </c>
      <c r="Q3270" s="13" t="s">
        <v>47</v>
      </c>
      <c r="R3270" s="13" t="s">
        <v>1968</v>
      </c>
      <c r="S3270" s="13" t="s">
        <v>36</v>
      </c>
      <c r="T3270" s="13" t="s">
        <v>64</v>
      </c>
      <c r="U3270" s="13" t="s">
        <v>65</v>
      </c>
      <c r="V3270" s="13" t="s">
        <v>98</v>
      </c>
      <c r="W3270" s="13" t="s">
        <v>95</v>
      </c>
      <c r="X3270" s="192">
        <v>8160000</v>
      </c>
      <c r="Y3270" s="196" t="str">
        <f t="shared" si="821"/>
        <v>1</v>
      </c>
      <c r="Z3270" s="18">
        <f t="shared" si="825"/>
        <v>8160000</v>
      </c>
      <c r="AA3270" s="13">
        <v>5.4100000000000002E-2</v>
      </c>
      <c r="AB3270" s="21">
        <f t="shared" si="826"/>
        <v>441456</v>
      </c>
      <c r="AC3270" s="185">
        <f t="shared" si="827"/>
        <v>52974.720000000001</v>
      </c>
      <c r="AD3270" s="141">
        <v>0.12</v>
      </c>
      <c r="AE3270" s="186">
        <f t="shared" si="828"/>
        <v>0</v>
      </c>
      <c r="AF3270" s="186" t="str">
        <f>IF(AND(COUNTIFS($J$18:J3270,J3270)=1,AE3270=1),1,"")</f>
        <v/>
      </c>
      <c r="AG3270" s="186">
        <f>IF(C3270="","",IF(AND(COUNTIFS($J$18:J3270,J3270)=1,C3270&lt;&gt;""),1,""))</f>
        <v>1</v>
      </c>
      <c r="AH3270" s="186">
        <f>IF(G3270="","",IF(AND(COUNTIFS($J$18:J3270,J3270)=1,G3270&lt;&gt;""),1,""))</f>
        <v>1</v>
      </c>
      <c r="AI3270" s="19">
        <f t="shared" si="829"/>
        <v>16316720.938053098</v>
      </c>
      <c r="AJ3270" s="19">
        <f t="shared" si="830"/>
        <v>1958006.5125663718</v>
      </c>
      <c r="AK3270" s="20">
        <f t="shared" si="831"/>
        <v>0.12000000000000001</v>
      </c>
      <c r="AL3270" s="17"/>
      <c r="AM3270" s="17"/>
      <c r="AN3270" s="17"/>
      <c r="AO3270" s="17"/>
      <c r="AP3270" s="28" t="str">
        <f t="shared" si="832"/>
        <v>20243</v>
      </c>
      <c r="AQ3270" s="28" t="str">
        <f t="shared" si="833"/>
        <v>20243JPY</v>
      </c>
      <c r="AR3270" s="214" t="str">
        <f t="shared" si="835"/>
        <v>YAMAHA_Non_Mounter</v>
      </c>
      <c r="AS3270" s="22">
        <f t="shared" si="834"/>
        <v>4</v>
      </c>
      <c r="AT3270" s="24" t="str">
        <f t="shared" si="836"/>
        <v>4-6 months</v>
      </c>
    </row>
    <row r="3271" spans="1:46" s="12" customFormat="1">
      <c r="A3271" s="195" t="s">
        <v>42</v>
      </c>
      <c r="B3271" s="23">
        <v>2024</v>
      </c>
      <c r="C3271" s="179">
        <v>1</v>
      </c>
      <c r="D3271" s="39" t="str">
        <f t="shared" si="822"/>
        <v>Q4</v>
      </c>
      <c r="E3271" s="179" t="s">
        <v>42</v>
      </c>
      <c r="F3271" s="179">
        <v>2024</v>
      </c>
      <c r="G3271" s="179">
        <v>2</v>
      </c>
      <c r="H3271" s="29"/>
      <c r="I3271" s="39" t="str">
        <f t="shared" si="823"/>
        <v>Q4</v>
      </c>
      <c r="J3271" s="146" t="s">
        <v>3246</v>
      </c>
      <c r="K3271" s="29" t="s">
        <v>3247</v>
      </c>
      <c r="L3271" s="24" t="s">
        <v>78</v>
      </c>
      <c r="M3271" s="22" t="s">
        <v>46</v>
      </c>
      <c r="N3271" s="22">
        <v>1</v>
      </c>
      <c r="O3271" s="22"/>
      <c r="P3271" s="39" t="str">
        <f t="shared" si="824"/>
        <v>MAIN UNIT</v>
      </c>
      <c r="Q3271" s="22" t="s">
        <v>55</v>
      </c>
      <c r="R3271" s="22" t="s">
        <v>48</v>
      </c>
      <c r="S3271" s="22" t="s">
        <v>36</v>
      </c>
      <c r="T3271" s="22" t="s">
        <v>415</v>
      </c>
      <c r="U3271" s="22" t="s">
        <v>2462</v>
      </c>
      <c r="V3271" s="22" t="s">
        <v>98</v>
      </c>
      <c r="W3271" s="22" t="s">
        <v>95</v>
      </c>
      <c r="X3271" s="30">
        <v>12000000</v>
      </c>
      <c r="Y3271" s="31" t="str">
        <f t="shared" si="821"/>
        <v>1</v>
      </c>
      <c r="Z3271" s="18">
        <f t="shared" si="825"/>
        <v>12000000</v>
      </c>
      <c r="AA3271" s="22">
        <v>5.4100000000000002E-2</v>
      </c>
      <c r="AB3271" s="21">
        <f t="shared" si="826"/>
        <v>649200</v>
      </c>
      <c r="AC3271" s="25">
        <f t="shared" si="827"/>
        <v>77904</v>
      </c>
      <c r="AD3271" s="141">
        <v>0.12</v>
      </c>
      <c r="AE3271" s="26">
        <f t="shared" si="828"/>
        <v>1</v>
      </c>
      <c r="AF3271" s="26">
        <f>IF(AND(COUNTIFS($J$18:J3271,J3271)=1,AE3271=1),1,"")</f>
        <v>1</v>
      </c>
      <c r="AG3271" s="26">
        <f>IF(C3271="","",IF(AND(COUNTIFS($J$18:J3271,J3271)=1,C3271&lt;&gt;""),1,""))</f>
        <v>1</v>
      </c>
      <c r="AH3271" s="26">
        <f>IF(G3271="","",IF(AND(COUNTIFS($J$18:J3271,J3271)=1,G3271&lt;&gt;""),1,""))</f>
        <v>1</v>
      </c>
      <c r="AI3271" s="27">
        <f t="shared" si="829"/>
        <v>10219262.405309735</v>
      </c>
      <c r="AJ3271" s="27">
        <f t="shared" si="830"/>
        <v>1226311.4886371682</v>
      </c>
      <c r="AK3271" s="28">
        <f t="shared" si="831"/>
        <v>0.12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214" t="str">
        <f t="shared" si="835"/>
        <v>YAMAHA_Mounter</v>
      </c>
      <c r="AS3271" s="22">
        <f t="shared" si="834"/>
        <v>1</v>
      </c>
      <c r="AT3271" s="24" t="str">
        <f t="shared" si="836"/>
        <v>0-3 months</v>
      </c>
    </row>
    <row r="3272" spans="1:46" s="12" customFormat="1">
      <c r="A3272" s="195" t="s">
        <v>42</v>
      </c>
      <c r="B3272" s="23">
        <v>2024</v>
      </c>
      <c r="C3272" s="179">
        <v>1</v>
      </c>
      <c r="D3272" s="39" t="str">
        <f t="shared" si="822"/>
        <v>Q4</v>
      </c>
      <c r="E3272" s="179" t="s">
        <v>42</v>
      </c>
      <c r="F3272" s="179">
        <v>2024</v>
      </c>
      <c r="G3272" s="179">
        <v>2</v>
      </c>
      <c r="H3272" s="29"/>
      <c r="I3272" s="39" t="str">
        <f t="shared" si="823"/>
        <v>Q4</v>
      </c>
      <c r="J3272" s="146" t="s">
        <v>3246</v>
      </c>
      <c r="K3272" s="29" t="s">
        <v>3247</v>
      </c>
      <c r="L3272" s="24" t="s">
        <v>54</v>
      </c>
      <c r="M3272" s="22" t="s">
        <v>46</v>
      </c>
      <c r="N3272" s="22">
        <v>1</v>
      </c>
      <c r="O3272" s="22"/>
      <c r="P3272" s="39" t="str">
        <f t="shared" si="824"/>
        <v>MAIN UNIT</v>
      </c>
      <c r="Q3272" s="22" t="s">
        <v>55</v>
      </c>
      <c r="R3272" s="22" t="s">
        <v>48</v>
      </c>
      <c r="S3272" s="22" t="s">
        <v>36</v>
      </c>
      <c r="T3272" s="22" t="s">
        <v>415</v>
      </c>
      <c r="U3272" s="22" t="s">
        <v>2462</v>
      </c>
      <c r="V3272" s="22" t="s">
        <v>98</v>
      </c>
      <c r="W3272" s="22" t="s">
        <v>95</v>
      </c>
      <c r="X3272" s="30">
        <v>7686000</v>
      </c>
      <c r="Y3272" s="31" t="str">
        <f t="shared" si="821"/>
        <v>1</v>
      </c>
      <c r="Z3272" s="18">
        <f t="shared" si="825"/>
        <v>7686000</v>
      </c>
      <c r="AA3272" s="22">
        <v>5.4100000000000002E-2</v>
      </c>
      <c r="AB3272" s="21">
        <f t="shared" si="826"/>
        <v>415812.60000000003</v>
      </c>
      <c r="AC3272" s="25">
        <f t="shared" si="827"/>
        <v>49897.512000000002</v>
      </c>
      <c r="AD3272" s="141">
        <v>0.12</v>
      </c>
      <c r="AE3272" s="26">
        <f t="shared" si="828"/>
        <v>1</v>
      </c>
      <c r="AF3272" s="26" t="str">
        <f>IF(AND(COUNTIFS($J$18:J3272,J3272)=1,AE3272=1),1,"")</f>
        <v/>
      </c>
      <c r="AG3272" s="26" t="str">
        <f>IF(C3272="","",IF(AND(COUNTIFS($J$18:J3272,J3272)=1,C3272&lt;&gt;""),1,""))</f>
        <v/>
      </c>
      <c r="AH3272" s="26" t="str">
        <f>IF(G3272="","",IF(AND(COUNTIFS($J$18:J3272,J3272)=1,G3272&lt;&gt;""),1,""))</f>
        <v/>
      </c>
      <c r="AI3272" s="27">
        <f t="shared" si="829"/>
        <v>10219262.405309735</v>
      </c>
      <c r="AJ3272" s="27">
        <f t="shared" si="830"/>
        <v>1226311.4886371682</v>
      </c>
      <c r="AK3272" s="28">
        <f t="shared" si="831"/>
        <v>0.12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214" t="str">
        <f t="shared" si="835"/>
        <v>YAMAHA_Mounter</v>
      </c>
      <c r="AS3272" s="22">
        <f t="shared" si="834"/>
        <v>1</v>
      </c>
      <c r="AT3272" s="24" t="str">
        <f t="shared" si="836"/>
        <v>0-3 months</v>
      </c>
    </row>
    <row r="3273" spans="1:46" s="12" customFormat="1">
      <c r="A3273" s="195" t="s">
        <v>42</v>
      </c>
      <c r="B3273" s="23">
        <v>2024</v>
      </c>
      <c r="C3273" s="179">
        <v>1</v>
      </c>
      <c r="D3273" s="39" t="str">
        <f t="shared" si="822"/>
        <v>Q4</v>
      </c>
      <c r="E3273" s="13" t="s">
        <v>42</v>
      </c>
      <c r="F3273" s="179">
        <v>2024</v>
      </c>
      <c r="G3273" s="179">
        <v>2</v>
      </c>
      <c r="H3273" s="29"/>
      <c r="I3273" s="39" t="str">
        <f t="shared" si="823"/>
        <v>Q4</v>
      </c>
      <c r="J3273" s="146" t="s">
        <v>3249</v>
      </c>
      <c r="K3273" s="29" t="s">
        <v>2234</v>
      </c>
      <c r="L3273" s="24" t="s">
        <v>78</v>
      </c>
      <c r="M3273" s="22" t="s">
        <v>46</v>
      </c>
      <c r="N3273" s="22">
        <v>1</v>
      </c>
      <c r="O3273" s="22"/>
      <c r="P3273" s="39" t="str">
        <f t="shared" si="824"/>
        <v>MAIN UNIT</v>
      </c>
      <c r="Q3273" s="22" t="s">
        <v>47</v>
      </c>
      <c r="R3273" s="22" t="s">
        <v>48</v>
      </c>
      <c r="S3273" s="22" t="s">
        <v>36</v>
      </c>
      <c r="T3273" s="22" t="s">
        <v>64</v>
      </c>
      <c r="U3273" s="22" t="s">
        <v>64</v>
      </c>
      <c r="V3273" s="22" t="s">
        <v>1321</v>
      </c>
      <c r="W3273" s="22" t="s">
        <v>95</v>
      </c>
      <c r="X3273" s="30">
        <v>12500000</v>
      </c>
      <c r="Y3273" s="31" t="str">
        <f t="shared" si="821"/>
        <v>1</v>
      </c>
      <c r="Z3273" s="18">
        <f t="shared" si="825"/>
        <v>12500000</v>
      </c>
      <c r="AA3273" s="22">
        <v>5.4100000000000002E-2</v>
      </c>
      <c r="AB3273" s="21">
        <f t="shared" si="826"/>
        <v>676250</v>
      </c>
      <c r="AC3273" s="25">
        <f t="shared" si="827"/>
        <v>81150</v>
      </c>
      <c r="AD3273" s="141">
        <v>0.12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10219262.405309735</v>
      </c>
      <c r="AJ3273" s="27">
        <f t="shared" si="830"/>
        <v>1226311.4886371682</v>
      </c>
      <c r="AK3273" s="28">
        <f t="shared" si="831"/>
        <v>0.12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20242JPY</v>
      </c>
      <c r="AR3273" s="214" t="str">
        <f t="shared" si="835"/>
        <v>YAMAHA_Mounter</v>
      </c>
      <c r="AS3273" s="22">
        <f t="shared" si="834"/>
        <v>1</v>
      </c>
      <c r="AT3273" s="24" t="str">
        <f t="shared" si="836"/>
        <v>0-3 months</v>
      </c>
    </row>
    <row r="3274" spans="1:46" s="12" customFormat="1">
      <c r="A3274" s="195" t="s">
        <v>42</v>
      </c>
      <c r="B3274" s="23">
        <v>2024</v>
      </c>
      <c r="C3274" s="179">
        <v>1</v>
      </c>
      <c r="D3274" s="39" t="str">
        <f t="shared" si="822"/>
        <v>Q4</v>
      </c>
      <c r="E3274" s="22" t="s">
        <v>42</v>
      </c>
      <c r="F3274" s="23">
        <v>2024</v>
      </c>
      <c r="G3274" s="23">
        <v>2</v>
      </c>
      <c r="H3274" s="29"/>
      <c r="I3274" s="39" t="str">
        <f t="shared" si="823"/>
        <v>Q4</v>
      </c>
      <c r="J3274" s="146" t="s">
        <v>3305</v>
      </c>
      <c r="K3274" s="29" t="s">
        <v>2290</v>
      </c>
      <c r="L3274" s="24" t="s">
        <v>2540</v>
      </c>
      <c r="M3274" s="13" t="s">
        <v>46</v>
      </c>
      <c r="N3274" s="22">
        <v>1</v>
      </c>
      <c r="O3274" s="22"/>
      <c r="P3274" s="39" t="str">
        <f t="shared" si="824"/>
        <v>MAIN UNIT</v>
      </c>
      <c r="Q3274" s="22" t="s">
        <v>47</v>
      </c>
      <c r="R3274" s="22" t="s">
        <v>1968</v>
      </c>
      <c r="S3274" s="22" t="s">
        <v>37</v>
      </c>
      <c r="T3274" s="22" t="s">
        <v>154</v>
      </c>
      <c r="U3274" s="22" t="s">
        <v>75</v>
      </c>
      <c r="V3274" s="22" t="s">
        <v>70</v>
      </c>
      <c r="W3274" s="22" t="s">
        <v>50</v>
      </c>
      <c r="X3274" s="30">
        <v>400000</v>
      </c>
      <c r="Y3274" s="31" t="str">
        <f t="shared" si="821"/>
        <v>1.13</v>
      </c>
      <c r="Z3274" s="18">
        <f t="shared" si="825"/>
        <v>400000</v>
      </c>
      <c r="AA3274" s="22">
        <v>1.0900000000000001</v>
      </c>
      <c r="AB3274" s="21">
        <f t="shared" si="826"/>
        <v>385840.70796460187</v>
      </c>
      <c r="AC3274" s="25">
        <f t="shared" si="827"/>
        <v>46300.884955752219</v>
      </c>
      <c r="AD3274" s="141">
        <v>0.12</v>
      </c>
      <c r="AE3274" s="26">
        <f t="shared" si="828"/>
        <v>0</v>
      </c>
      <c r="AF3274" s="26" t="str">
        <f>IF(AND(COUNTIFS($J$18:J3274,J3274)=1,AE3274=1),1,"")</f>
        <v/>
      </c>
      <c r="AG3274" s="26">
        <f>IF(C3274="","",IF(AND(COUNTIFS($J$18:J3274,J3274)=1,C3274&lt;&gt;""),1,""))</f>
        <v>1</v>
      </c>
      <c r="AH3274" s="26">
        <f>IF(G3274="","",IF(AND(COUNTIFS($J$18:J3274,J3274)=1,G3274&lt;&gt;""),1,""))</f>
        <v>1</v>
      </c>
      <c r="AI3274" s="27">
        <f t="shared" si="829"/>
        <v>10219262.405309735</v>
      </c>
      <c r="AJ3274" s="27">
        <f t="shared" si="830"/>
        <v>1226311.4886371682</v>
      </c>
      <c r="AK3274" s="28">
        <f t="shared" si="831"/>
        <v>0.12</v>
      </c>
      <c r="AL3274" s="24"/>
      <c r="AM3274" s="24"/>
      <c r="AN3274" s="24"/>
      <c r="AO3274" s="24"/>
      <c r="AP3274" s="28" t="str">
        <f t="shared" si="832"/>
        <v>20242</v>
      </c>
      <c r="AQ3274" s="28" t="str">
        <f t="shared" si="833"/>
        <v>20242RMB</v>
      </c>
      <c r="AR3274" s="214" t="str">
        <f t="shared" si="835"/>
        <v>YAMAHA_Non_Mounter</v>
      </c>
      <c r="AS3274" s="22">
        <f t="shared" si="834"/>
        <v>1</v>
      </c>
      <c r="AT3274" s="24" t="str">
        <f t="shared" si="836"/>
        <v>0-3 months</v>
      </c>
    </row>
    <row r="3275" spans="1:46" s="12" customFormat="1">
      <c r="A3275" s="13" t="s">
        <v>42</v>
      </c>
      <c r="B3275" s="179">
        <v>2023</v>
      </c>
      <c r="C3275" s="179">
        <v>7</v>
      </c>
      <c r="D3275" s="39" t="str">
        <f t="shared" si="822"/>
        <v>Q2</v>
      </c>
      <c r="E3275" s="13" t="s">
        <v>42</v>
      </c>
      <c r="F3275" s="179">
        <v>2024</v>
      </c>
      <c r="G3275" s="179">
        <v>3</v>
      </c>
      <c r="H3275" s="191"/>
      <c r="I3275" s="39" t="str">
        <f t="shared" si="823"/>
        <v>Q4</v>
      </c>
      <c r="J3275" s="191" t="s">
        <v>2021</v>
      </c>
      <c r="K3275" s="191" t="s">
        <v>2022</v>
      </c>
      <c r="L3275" s="17" t="s">
        <v>78</v>
      </c>
      <c r="M3275" s="13" t="s">
        <v>46</v>
      </c>
      <c r="N3275" s="13">
        <v>2</v>
      </c>
      <c r="O3275" s="13"/>
      <c r="P3275" s="39" t="str">
        <f t="shared" si="824"/>
        <v>MAIN UNIT</v>
      </c>
      <c r="Q3275" s="13" t="s">
        <v>55</v>
      </c>
      <c r="R3275" s="13" t="s">
        <v>48</v>
      </c>
      <c r="S3275" s="13" t="s">
        <v>37</v>
      </c>
      <c r="T3275" s="13" t="s">
        <v>74</v>
      </c>
      <c r="U3275" s="13" t="s">
        <v>57</v>
      </c>
      <c r="V3275" s="13" t="s">
        <v>927</v>
      </c>
      <c r="W3275" s="13" t="s">
        <v>50</v>
      </c>
      <c r="X3275" s="192">
        <v>701750</v>
      </c>
      <c r="Y3275" s="196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85">
        <f t="shared" si="827"/>
        <v>162458.23008849559</v>
      </c>
      <c r="AD3275" s="141">
        <v>0.12</v>
      </c>
      <c r="AE3275" s="186">
        <f t="shared" si="828"/>
        <v>1</v>
      </c>
      <c r="AF3275" s="186">
        <f>IF(AND(COUNTIFS($J$18:J3275,J3275)=1,AE3275=1),1,"")</f>
        <v>1</v>
      </c>
      <c r="AG3275" s="186">
        <f>IF(C3275="","",IF(AND(COUNTIFS($J$18:J3275,J3275)=1,C3275&lt;&gt;""),1,""))</f>
        <v>1</v>
      </c>
      <c r="AH3275" s="186">
        <f>IF(G3275="","",IF(AND(COUNTIFS($J$18:J3275,J3275)=1,G3275&lt;&gt;""),1,""))</f>
        <v>1</v>
      </c>
      <c r="AI3275" s="19">
        <f t="shared" si="829"/>
        <v>16316720.938053098</v>
      </c>
      <c r="AJ3275" s="19">
        <f t="shared" si="830"/>
        <v>1958006.5125663718</v>
      </c>
      <c r="AK3275" s="20">
        <f t="shared" si="831"/>
        <v>0.12000000000000001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214" t="str">
        <f t="shared" si="835"/>
        <v>YAMAHA_Mounter</v>
      </c>
      <c r="AS3275" s="22">
        <f t="shared" si="834"/>
        <v>8</v>
      </c>
      <c r="AT3275" s="24" t="str">
        <f t="shared" si="836"/>
        <v>&gt; 6 months</v>
      </c>
    </row>
    <row r="3276" spans="1:46" s="12" customFormat="1">
      <c r="A3276" s="13" t="s">
        <v>42</v>
      </c>
      <c r="B3276" s="179">
        <v>2023</v>
      </c>
      <c r="C3276" s="179">
        <v>7</v>
      </c>
      <c r="D3276" s="39" t="str">
        <f t="shared" si="822"/>
        <v>Q2</v>
      </c>
      <c r="E3276" s="13" t="s">
        <v>42</v>
      </c>
      <c r="F3276" s="179">
        <v>2024</v>
      </c>
      <c r="G3276" s="179">
        <v>3</v>
      </c>
      <c r="H3276" s="191"/>
      <c r="I3276" s="39" t="str">
        <f t="shared" si="823"/>
        <v>Q4</v>
      </c>
      <c r="J3276" s="191" t="s">
        <v>2021</v>
      </c>
      <c r="K3276" s="191" t="s">
        <v>2022</v>
      </c>
      <c r="L3276" s="17" t="s">
        <v>54</v>
      </c>
      <c r="M3276" s="13" t="s">
        <v>46</v>
      </c>
      <c r="N3276" s="13">
        <v>2</v>
      </c>
      <c r="O3276" s="13"/>
      <c r="P3276" s="39" t="str">
        <f t="shared" si="824"/>
        <v>MAIN UNIT</v>
      </c>
      <c r="Q3276" s="13" t="s">
        <v>55</v>
      </c>
      <c r="R3276" s="13" t="s">
        <v>48</v>
      </c>
      <c r="S3276" s="13" t="s">
        <v>37</v>
      </c>
      <c r="T3276" s="13" t="s">
        <v>74</v>
      </c>
      <c r="U3276" s="13" t="s">
        <v>57</v>
      </c>
      <c r="V3276" s="13" t="s">
        <v>927</v>
      </c>
      <c r="W3276" s="13" t="s">
        <v>50</v>
      </c>
      <c r="X3276" s="192">
        <v>441000</v>
      </c>
      <c r="Y3276" s="196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85">
        <f t="shared" si="827"/>
        <v>102093.45132743365</v>
      </c>
      <c r="AD3276" s="141">
        <v>0.12</v>
      </c>
      <c r="AE3276" s="186">
        <f t="shared" si="828"/>
        <v>1</v>
      </c>
      <c r="AF3276" s="186" t="str">
        <f>IF(AND(COUNTIFS($J$18:J3276,J3276)=1,AE3276=1),1,"")</f>
        <v/>
      </c>
      <c r="AG3276" s="186" t="str">
        <f>IF(C3276="","",IF(AND(COUNTIFS($J$18:J3276,J3276)=1,C3276&lt;&gt;""),1,""))</f>
        <v/>
      </c>
      <c r="AH3276" s="186" t="str">
        <f>IF(G3276="","",IF(AND(COUNTIFS($J$18:J3276,J3276)=1,G3276&lt;&gt;""),1,""))</f>
        <v/>
      </c>
      <c r="AI3276" s="19">
        <f t="shared" si="829"/>
        <v>16316720.938053098</v>
      </c>
      <c r="AJ3276" s="19">
        <f t="shared" si="830"/>
        <v>1958006.5125663718</v>
      </c>
      <c r="AK3276" s="20">
        <f t="shared" si="831"/>
        <v>0.12000000000000001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214" t="str">
        <f t="shared" si="835"/>
        <v>YAMAHA_Mounter</v>
      </c>
      <c r="AS3276" s="22">
        <f t="shared" si="834"/>
        <v>8</v>
      </c>
      <c r="AT3276" s="24" t="str">
        <f t="shared" si="836"/>
        <v>&gt; 6 months</v>
      </c>
    </row>
    <row r="3277" spans="1:46" s="12" customFormat="1">
      <c r="A3277" s="13" t="s">
        <v>42</v>
      </c>
      <c r="B3277" s="179">
        <v>2023</v>
      </c>
      <c r="C3277" s="179">
        <v>4</v>
      </c>
      <c r="D3277" s="39" t="str">
        <f t="shared" si="822"/>
        <v>Q1</v>
      </c>
      <c r="E3277" s="13" t="s">
        <v>42</v>
      </c>
      <c r="F3277" s="179">
        <v>2024</v>
      </c>
      <c r="G3277" s="179">
        <v>3</v>
      </c>
      <c r="H3277" s="191"/>
      <c r="I3277" s="39" t="str">
        <f t="shared" si="823"/>
        <v>Q4</v>
      </c>
      <c r="J3277" s="191" t="s">
        <v>2527</v>
      </c>
      <c r="K3277" s="191" t="s">
        <v>2528</v>
      </c>
      <c r="L3277" s="17" t="s">
        <v>78</v>
      </c>
      <c r="M3277" s="13" t="s">
        <v>46</v>
      </c>
      <c r="N3277" s="13">
        <v>1</v>
      </c>
      <c r="O3277" s="13"/>
      <c r="P3277" s="39" t="str">
        <f t="shared" si="824"/>
        <v>MAIN UNIT</v>
      </c>
      <c r="Q3277" s="13" t="s">
        <v>47</v>
      </c>
      <c r="R3277" s="13" t="s">
        <v>48</v>
      </c>
      <c r="S3277" s="13" t="s">
        <v>39</v>
      </c>
      <c r="T3277" s="13" t="s">
        <v>129</v>
      </c>
      <c r="U3277" s="13" t="s">
        <v>991</v>
      </c>
      <c r="V3277" s="13" t="s">
        <v>131</v>
      </c>
      <c r="W3277" s="13" t="s">
        <v>50</v>
      </c>
      <c r="X3277" s="192">
        <v>918000</v>
      </c>
      <c r="Y3277" s="196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85">
        <f t="shared" si="827"/>
        <v>106260.53097345134</v>
      </c>
      <c r="AD3277" s="141">
        <v>0.12</v>
      </c>
      <c r="AE3277" s="186">
        <f t="shared" si="828"/>
        <v>0</v>
      </c>
      <c r="AF3277" s="186" t="str">
        <f>IF(AND(COUNTIFS($J$18:J3277,J3277)=1,AE3277=1),1,"")</f>
        <v/>
      </c>
      <c r="AG3277" s="186">
        <f>IF(C3277="","",IF(AND(COUNTIFS($J$18:J3277,J3277)=1,C3277&lt;&gt;""),1,""))</f>
        <v>1</v>
      </c>
      <c r="AH3277" s="186">
        <f>IF(G3277="","",IF(AND(COUNTIFS($J$18:J3277,J3277)=1,G3277&lt;&gt;""),1,""))</f>
        <v>1</v>
      </c>
      <c r="AI3277" s="19">
        <f t="shared" si="829"/>
        <v>16316720.938053098</v>
      </c>
      <c r="AJ3277" s="19">
        <f t="shared" si="830"/>
        <v>1958006.5125663718</v>
      </c>
      <c r="AK3277" s="20">
        <f t="shared" si="831"/>
        <v>0.12000000000000001</v>
      </c>
      <c r="AL3277" s="17"/>
      <c r="AM3277" s="17"/>
      <c r="AN3277" s="17"/>
      <c r="AO3277" s="17"/>
      <c r="AP3277" s="28" t="str">
        <f t="shared" si="832"/>
        <v>20243</v>
      </c>
      <c r="AQ3277" s="28" t="str">
        <f t="shared" si="833"/>
        <v>20243RMB</v>
      </c>
      <c r="AR3277" s="214" t="str">
        <f t="shared" si="835"/>
        <v>YAMAHA_Mounter</v>
      </c>
      <c r="AS3277" s="22">
        <f t="shared" si="834"/>
        <v>11</v>
      </c>
      <c r="AT3277" s="24" t="str">
        <f t="shared" si="836"/>
        <v>&gt; 6 months</v>
      </c>
    </row>
    <row r="3278" spans="1:46" s="12" customFormat="1">
      <c r="A3278" s="13" t="s">
        <v>42</v>
      </c>
      <c r="B3278" s="179">
        <v>2023</v>
      </c>
      <c r="C3278" s="179">
        <v>11</v>
      </c>
      <c r="D3278" s="39" t="str">
        <f t="shared" si="822"/>
        <v>Q3</v>
      </c>
      <c r="E3278" s="13" t="s">
        <v>42</v>
      </c>
      <c r="F3278" s="179">
        <v>2024</v>
      </c>
      <c r="G3278" s="179">
        <v>3</v>
      </c>
      <c r="H3278" s="191"/>
      <c r="I3278" s="39" t="str">
        <f t="shared" si="823"/>
        <v>Q4</v>
      </c>
      <c r="J3278" s="191" t="s">
        <v>3032</v>
      </c>
      <c r="K3278" s="191" t="s">
        <v>1313</v>
      </c>
      <c r="L3278" s="17" t="s">
        <v>54</v>
      </c>
      <c r="M3278" s="13" t="s">
        <v>46</v>
      </c>
      <c r="N3278" s="13">
        <v>1</v>
      </c>
      <c r="O3278" s="13"/>
      <c r="P3278" s="39" t="str">
        <f t="shared" si="824"/>
        <v>MAIN UNIT</v>
      </c>
      <c r="Q3278" s="13" t="s">
        <v>47</v>
      </c>
      <c r="R3278" s="13" t="s">
        <v>48</v>
      </c>
      <c r="S3278" s="13" t="s">
        <v>37</v>
      </c>
      <c r="T3278" s="13" t="s">
        <v>74</v>
      </c>
      <c r="U3278" s="13" t="s">
        <v>57</v>
      </c>
      <c r="V3278" s="13" t="s">
        <v>1314</v>
      </c>
      <c r="W3278" s="13" t="s">
        <v>50</v>
      </c>
      <c r="X3278" s="192">
        <v>390000</v>
      </c>
      <c r="Y3278" s="196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85">
        <f t="shared" si="827"/>
        <v>45143.362831858409</v>
      </c>
      <c r="AD3278" s="141">
        <v>0.12</v>
      </c>
      <c r="AE3278" s="186">
        <f t="shared" si="828"/>
        <v>0</v>
      </c>
      <c r="AF3278" s="186" t="str">
        <f>IF(AND(COUNTIFS($J$18:J3278,J3278)=1,AE3278=1),1,"")</f>
        <v/>
      </c>
      <c r="AG3278" s="186">
        <f>IF(C3278="","",IF(AND(COUNTIFS($J$18:J3278,J3278)=1,C3278&lt;&gt;""),1,""))</f>
        <v>1</v>
      </c>
      <c r="AH3278" s="186">
        <f>IF(G3278="","",IF(AND(COUNTIFS($J$18:J3278,J3278)=1,G3278&lt;&gt;""),1,""))</f>
        <v>1</v>
      </c>
      <c r="AI3278" s="19">
        <f t="shared" si="829"/>
        <v>16316720.938053098</v>
      </c>
      <c r="AJ3278" s="19">
        <f t="shared" si="830"/>
        <v>1958006.5125663718</v>
      </c>
      <c r="AK3278" s="20">
        <f t="shared" si="831"/>
        <v>0.12000000000000001</v>
      </c>
      <c r="AL3278" s="17"/>
      <c r="AM3278" s="17"/>
      <c r="AN3278" s="17"/>
      <c r="AO3278" s="17"/>
      <c r="AP3278" s="28" t="str">
        <f t="shared" si="832"/>
        <v>20243</v>
      </c>
      <c r="AQ3278" s="28" t="str">
        <f t="shared" si="833"/>
        <v>20243RMB</v>
      </c>
      <c r="AR3278" s="214" t="str">
        <f t="shared" si="835"/>
        <v>YAMAHA_Mounter</v>
      </c>
      <c r="AS3278" s="22">
        <f t="shared" si="834"/>
        <v>4</v>
      </c>
      <c r="AT3278" s="24" t="str">
        <f t="shared" si="836"/>
        <v>4-6 months</v>
      </c>
    </row>
    <row r="3279" spans="1:46" s="12" customFormat="1">
      <c r="A3279" s="195" t="s">
        <v>42</v>
      </c>
      <c r="B3279" s="23">
        <v>2023</v>
      </c>
      <c r="C3279" s="179">
        <v>12</v>
      </c>
      <c r="D3279" s="39" t="str">
        <f t="shared" si="822"/>
        <v>Q3</v>
      </c>
      <c r="E3279" s="13" t="s">
        <v>42</v>
      </c>
      <c r="F3279" s="179">
        <v>2024</v>
      </c>
      <c r="G3279" s="179">
        <v>3</v>
      </c>
      <c r="H3279" s="29"/>
      <c r="I3279" s="39" t="str">
        <f t="shared" si="823"/>
        <v>Q4</v>
      </c>
      <c r="J3279" s="29" t="s">
        <v>3159</v>
      </c>
      <c r="K3279" s="29" t="s">
        <v>3160</v>
      </c>
      <c r="L3279" s="24" t="s">
        <v>2540</v>
      </c>
      <c r="M3279" s="22" t="s">
        <v>46</v>
      </c>
      <c r="N3279" s="22">
        <v>1</v>
      </c>
      <c r="O3279" s="22"/>
      <c r="P3279" s="39" t="str">
        <f t="shared" si="824"/>
        <v>MAIN UNIT</v>
      </c>
      <c r="Q3279" s="22" t="s">
        <v>47</v>
      </c>
      <c r="R3279" s="22" t="s">
        <v>1968</v>
      </c>
      <c r="S3279" s="22" t="s">
        <v>37</v>
      </c>
      <c r="T3279" s="22" t="s">
        <v>154</v>
      </c>
      <c r="U3279" s="22" t="s">
        <v>75</v>
      </c>
      <c r="V3279" s="22" t="s">
        <v>70</v>
      </c>
      <c r="W3279" s="22" t="s">
        <v>50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41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16316720.938053098</v>
      </c>
      <c r="AJ3279" s="27">
        <f t="shared" si="830"/>
        <v>1958006.5125663718</v>
      </c>
      <c r="AK3279" s="28">
        <f t="shared" si="831"/>
        <v>0.12000000000000001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214" t="str">
        <f t="shared" si="835"/>
        <v>YAMAHA_Non_Mounter</v>
      </c>
      <c r="AS3279" s="22">
        <f t="shared" si="834"/>
        <v>3</v>
      </c>
      <c r="AT3279" s="24" t="str">
        <f t="shared" si="836"/>
        <v>0-3 months</v>
      </c>
    </row>
    <row r="3280" spans="1:46" s="12" customFormat="1" ht="39.6">
      <c r="A3280" s="22"/>
      <c r="B3280" s="23"/>
      <c r="C3280" s="23"/>
      <c r="D3280" s="39" t="str">
        <f t="shared" si="822"/>
        <v/>
      </c>
      <c r="E3280" s="13" t="s">
        <v>42</v>
      </c>
      <c r="F3280" s="179">
        <v>2023</v>
      </c>
      <c r="G3280" s="179">
        <v>12</v>
      </c>
      <c r="H3280" s="29"/>
      <c r="I3280" s="39" t="str">
        <f t="shared" si="823"/>
        <v>Q3</v>
      </c>
      <c r="J3280" s="29"/>
      <c r="K3280" s="29"/>
      <c r="L3280" s="24" t="s">
        <v>30</v>
      </c>
      <c r="M3280" s="22" t="s">
        <v>30</v>
      </c>
      <c r="N3280" s="22">
        <v>0</v>
      </c>
      <c r="O3280" s="22"/>
      <c r="P3280" s="39" t="str">
        <f t="shared" si="824"/>
        <v>C66 SERVICE/OTHERS</v>
      </c>
      <c r="Q3280" s="22" t="s">
        <v>32</v>
      </c>
      <c r="R3280" s="22" t="s">
        <v>32</v>
      </c>
      <c r="S3280" s="22" t="s">
        <v>39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149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214" t="str">
        <f t="shared" si="835"/>
        <v>C66 SERVICE</v>
      </c>
      <c r="AS3280" s="22" t="str">
        <f t="shared" si="834"/>
        <v/>
      </c>
      <c r="AT3280" s="24" t="str">
        <f t="shared" si="836"/>
        <v/>
      </c>
    </row>
    <row r="3281" spans="1:46" s="12" customFormat="1" ht="39.6">
      <c r="A3281" s="22"/>
      <c r="B3281" s="23"/>
      <c r="C3281" s="23"/>
      <c r="D3281" s="39" t="str">
        <f t="shared" si="822"/>
        <v/>
      </c>
      <c r="E3281" s="13" t="s">
        <v>42</v>
      </c>
      <c r="F3281" s="179">
        <v>2023</v>
      </c>
      <c r="G3281" s="179">
        <v>12</v>
      </c>
      <c r="H3281" s="29"/>
      <c r="I3281" s="39" t="str">
        <f t="shared" si="823"/>
        <v>Q3</v>
      </c>
      <c r="J3281" s="29"/>
      <c r="K3281" s="29"/>
      <c r="L3281" s="24" t="s">
        <v>30</v>
      </c>
      <c r="M3281" s="22" t="s">
        <v>30</v>
      </c>
      <c r="N3281" s="22">
        <v>0</v>
      </c>
      <c r="O3281" s="22"/>
      <c r="P3281" s="39" t="str">
        <f t="shared" si="824"/>
        <v>C66 SERVICE/OTHERS</v>
      </c>
      <c r="Q3281" s="22" t="s">
        <v>32</v>
      </c>
      <c r="R3281" s="22" t="s">
        <v>32</v>
      </c>
      <c r="S3281" s="22" t="s">
        <v>38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149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214" t="str">
        <f t="shared" si="835"/>
        <v>C66 SERVICE</v>
      </c>
      <c r="AS3281" s="22" t="str">
        <f t="shared" si="834"/>
        <v/>
      </c>
      <c r="AT3281" s="24" t="str">
        <f t="shared" si="836"/>
        <v/>
      </c>
    </row>
    <row r="3282" spans="1:46" s="12" customFormat="1" ht="39.6">
      <c r="A3282" s="22"/>
      <c r="B3282" s="23"/>
      <c r="C3282" s="23"/>
      <c r="D3282" s="39" t="str">
        <f t="shared" si="822"/>
        <v/>
      </c>
      <c r="E3282" s="13" t="s">
        <v>42</v>
      </c>
      <c r="F3282" s="179">
        <v>2023</v>
      </c>
      <c r="G3282" s="179">
        <v>12</v>
      </c>
      <c r="H3282" s="29"/>
      <c r="I3282" s="39" t="str">
        <f t="shared" si="823"/>
        <v>Q3</v>
      </c>
      <c r="J3282" s="29"/>
      <c r="K3282" s="29"/>
      <c r="L3282" s="24" t="s">
        <v>30</v>
      </c>
      <c r="M3282" s="22" t="s">
        <v>30</v>
      </c>
      <c r="N3282" s="22">
        <v>0</v>
      </c>
      <c r="O3282" s="22"/>
      <c r="P3282" s="39" t="str">
        <f t="shared" si="824"/>
        <v>C66 SERVICE/OTHERS</v>
      </c>
      <c r="Q3282" s="22" t="s">
        <v>32</v>
      </c>
      <c r="R3282" s="22" t="s">
        <v>32</v>
      </c>
      <c r="S3282" s="22" t="s">
        <v>37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149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214" t="str">
        <f t="shared" si="835"/>
        <v>C66 SERVICE</v>
      </c>
      <c r="AS3282" s="22" t="str">
        <f t="shared" si="834"/>
        <v/>
      </c>
      <c r="AT3282" s="24" t="str">
        <f t="shared" si="836"/>
        <v/>
      </c>
    </row>
    <row r="3283" spans="1:46" s="12" customFormat="1" ht="39.6">
      <c r="A3283" s="22"/>
      <c r="B3283" s="23"/>
      <c r="C3283" s="23"/>
      <c r="D3283" s="39" t="str">
        <f t="shared" si="822"/>
        <v/>
      </c>
      <c r="E3283" s="13" t="s">
        <v>42</v>
      </c>
      <c r="F3283" s="179">
        <v>2023</v>
      </c>
      <c r="G3283" s="179">
        <v>12</v>
      </c>
      <c r="H3283" s="29"/>
      <c r="I3283" s="39" t="str">
        <f t="shared" si="823"/>
        <v>Q3</v>
      </c>
      <c r="J3283" s="29"/>
      <c r="K3283" s="29"/>
      <c r="L3283" s="24" t="s">
        <v>30</v>
      </c>
      <c r="M3283" s="22" t="s">
        <v>30</v>
      </c>
      <c r="N3283" s="22">
        <v>0</v>
      </c>
      <c r="O3283" s="22"/>
      <c r="P3283" s="39" t="str">
        <f t="shared" si="824"/>
        <v>C66 SERVICE/OTHERS</v>
      </c>
      <c r="Q3283" s="22" t="s">
        <v>32</v>
      </c>
      <c r="R3283" s="22" t="s">
        <v>32</v>
      </c>
      <c r="S3283" s="22" t="s">
        <v>36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149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214" t="str">
        <f t="shared" si="835"/>
        <v>C66 SERVICE</v>
      </c>
      <c r="AS3283" s="22" t="str">
        <f t="shared" si="834"/>
        <v/>
      </c>
      <c r="AT3283" s="24" t="str">
        <f t="shared" si="836"/>
        <v/>
      </c>
    </row>
    <row r="3284" spans="1:46" s="12" customFormat="1">
      <c r="A3284" s="195" t="s">
        <v>42</v>
      </c>
      <c r="B3284" s="23">
        <v>2024</v>
      </c>
      <c r="C3284" s="179">
        <v>1</v>
      </c>
      <c r="D3284" s="39" t="str">
        <f t="shared" si="822"/>
        <v>Q4</v>
      </c>
      <c r="E3284" s="179" t="s">
        <v>42</v>
      </c>
      <c r="F3284" s="179">
        <v>2024</v>
      </c>
      <c r="G3284" s="179">
        <v>3</v>
      </c>
      <c r="H3284" s="29"/>
      <c r="I3284" s="39" t="str">
        <f t="shared" si="823"/>
        <v>Q4</v>
      </c>
      <c r="J3284" s="29" t="s">
        <v>3302</v>
      </c>
      <c r="K3284" s="29" t="s">
        <v>3303</v>
      </c>
      <c r="L3284" s="24" t="s">
        <v>78</v>
      </c>
      <c r="M3284" s="22" t="s">
        <v>46</v>
      </c>
      <c r="N3284" s="22">
        <v>1</v>
      </c>
      <c r="O3284" s="22"/>
      <c r="P3284" s="39" t="str">
        <f t="shared" si="824"/>
        <v>MAIN UNIT</v>
      </c>
      <c r="Q3284" s="22" t="s">
        <v>55</v>
      </c>
      <c r="R3284" s="22" t="s">
        <v>48</v>
      </c>
      <c r="S3284" s="22" t="s">
        <v>36</v>
      </c>
      <c r="T3284" s="22" t="s">
        <v>64</v>
      </c>
      <c r="U3284" s="22" t="s">
        <v>955</v>
      </c>
      <c r="V3284" s="22" t="s">
        <v>98</v>
      </c>
      <c r="W3284" s="22" t="s">
        <v>827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41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16316720.938053098</v>
      </c>
      <c r="AJ3284" s="27">
        <f t="shared" si="830"/>
        <v>1958006.5125663718</v>
      </c>
      <c r="AK3284" s="28">
        <f t="shared" si="831"/>
        <v>0.12000000000000001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214" t="str">
        <f t="shared" si="835"/>
        <v>YAMAHA_Mounter</v>
      </c>
      <c r="AS3284" s="22">
        <f t="shared" si="834"/>
        <v>2</v>
      </c>
      <c r="AT3284" s="24" t="str">
        <f t="shared" si="836"/>
        <v>0-3 months</v>
      </c>
    </row>
    <row r="3285" spans="1:46" s="12" customFormat="1">
      <c r="A3285" s="195" t="s">
        <v>42</v>
      </c>
      <c r="B3285" s="23">
        <v>2024</v>
      </c>
      <c r="C3285" s="179">
        <v>1</v>
      </c>
      <c r="D3285" s="39" t="str">
        <f t="shared" si="822"/>
        <v>Q4</v>
      </c>
      <c r="E3285" s="179" t="s">
        <v>42</v>
      </c>
      <c r="F3285" s="179">
        <v>2024</v>
      </c>
      <c r="G3285" s="179">
        <v>3</v>
      </c>
      <c r="H3285" s="29"/>
      <c r="I3285" s="39" t="str">
        <f t="shared" si="823"/>
        <v>Q4</v>
      </c>
      <c r="J3285" s="29" t="s">
        <v>3302</v>
      </c>
      <c r="K3285" s="29" t="s">
        <v>3303</v>
      </c>
      <c r="L3285" s="24" t="s">
        <v>54</v>
      </c>
      <c r="M3285" s="22" t="s">
        <v>46</v>
      </c>
      <c r="N3285" s="22">
        <v>1</v>
      </c>
      <c r="O3285" s="22"/>
      <c r="P3285" s="39" t="str">
        <f t="shared" si="824"/>
        <v>MAIN UNIT</v>
      </c>
      <c r="Q3285" s="22" t="s">
        <v>55</v>
      </c>
      <c r="R3285" s="22" t="s">
        <v>48</v>
      </c>
      <c r="S3285" s="22" t="s">
        <v>36</v>
      </c>
      <c r="T3285" s="22" t="s">
        <v>64</v>
      </c>
      <c r="U3285" s="22" t="s">
        <v>955</v>
      </c>
      <c r="V3285" s="22" t="s">
        <v>98</v>
      </c>
      <c r="W3285" s="22" t="s">
        <v>827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41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16316720.938053098</v>
      </c>
      <c r="AJ3285" s="27">
        <f t="shared" si="830"/>
        <v>1958006.5125663718</v>
      </c>
      <c r="AK3285" s="28">
        <f t="shared" si="831"/>
        <v>0.12000000000000001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214" t="str">
        <f t="shared" si="835"/>
        <v>YAMAHA_Mounter</v>
      </c>
      <c r="AS3285" s="22">
        <f t="shared" si="834"/>
        <v>2</v>
      </c>
      <c r="AT3285" s="24" t="str">
        <f t="shared" si="836"/>
        <v>0-3 months</v>
      </c>
    </row>
    <row r="3286" spans="1:46" s="12" customFormat="1">
      <c r="A3286" s="13" t="s">
        <v>42</v>
      </c>
      <c r="B3286" s="179">
        <v>2023</v>
      </c>
      <c r="C3286" s="179">
        <v>11</v>
      </c>
      <c r="D3286" s="39" t="str">
        <f t="shared" si="822"/>
        <v>Q3</v>
      </c>
      <c r="E3286" s="13" t="s">
        <v>42</v>
      </c>
      <c r="F3286" s="179">
        <v>2024</v>
      </c>
      <c r="G3286" s="179">
        <v>3</v>
      </c>
      <c r="H3286" s="191"/>
      <c r="I3286" s="39" t="str">
        <f t="shared" si="823"/>
        <v>Q4</v>
      </c>
      <c r="J3286" s="191" t="s">
        <v>3007</v>
      </c>
      <c r="K3286" s="191" t="s">
        <v>3008</v>
      </c>
      <c r="L3286" s="17" t="s">
        <v>78</v>
      </c>
      <c r="M3286" s="13" t="s">
        <v>46</v>
      </c>
      <c r="N3286" s="13">
        <v>1</v>
      </c>
      <c r="O3286" s="13"/>
      <c r="P3286" s="39" t="str">
        <f t="shared" si="824"/>
        <v>MAIN UNIT</v>
      </c>
      <c r="Q3286" s="13" t="s">
        <v>47</v>
      </c>
      <c r="R3286" s="13" t="s">
        <v>48</v>
      </c>
      <c r="S3286" s="13" t="s">
        <v>36</v>
      </c>
      <c r="T3286" s="13" t="s">
        <v>64</v>
      </c>
      <c r="U3286" s="13" t="s">
        <v>2867</v>
      </c>
      <c r="V3286" s="13" t="s">
        <v>113</v>
      </c>
      <c r="W3286" s="13" t="s">
        <v>95</v>
      </c>
      <c r="X3286" s="192">
        <v>11900000</v>
      </c>
      <c r="Y3286" s="196" t="str">
        <f t="shared" si="837"/>
        <v>1</v>
      </c>
      <c r="Z3286" s="18">
        <f t="shared" si="825"/>
        <v>11900000</v>
      </c>
      <c r="AA3286" s="13">
        <v>5.4100000000000002E-2</v>
      </c>
      <c r="AB3286" s="21">
        <f t="shared" si="838"/>
        <v>643790</v>
      </c>
      <c r="AC3286" s="185">
        <f t="shared" si="827"/>
        <v>77254.8</v>
      </c>
      <c r="AD3286" s="141">
        <v>0.12</v>
      </c>
      <c r="AE3286" s="186">
        <f t="shared" si="828"/>
        <v>0</v>
      </c>
      <c r="AF3286" s="186" t="str">
        <f>IF(AND(COUNTIFS($J$18:J3286,J3286)=1,AE3286=1),1,"")</f>
        <v/>
      </c>
      <c r="AG3286" s="186">
        <f>IF(C3286="","",IF(AND(COUNTIFS($J$18:J3286,J3286)=1,C3286&lt;&gt;""),1,""))</f>
        <v>1</v>
      </c>
      <c r="AH3286" s="186">
        <f>IF(G3286="","",IF(AND(COUNTIFS($J$18:J3286,J3286)=1,G3286&lt;&gt;""),1,""))</f>
        <v>1</v>
      </c>
      <c r="AI3286" s="19">
        <f t="shared" si="829"/>
        <v>16316720.938053098</v>
      </c>
      <c r="AJ3286" s="19">
        <f t="shared" si="830"/>
        <v>1958006.5125663718</v>
      </c>
      <c r="AK3286" s="20">
        <f t="shared" si="831"/>
        <v>0.12000000000000001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214" t="str">
        <f t="shared" si="835"/>
        <v>YAMAHA_Mounter</v>
      </c>
      <c r="AS3286" s="22">
        <f t="shared" si="834"/>
        <v>4</v>
      </c>
      <c r="AT3286" s="24" t="str">
        <f t="shared" si="836"/>
        <v>4-6 months</v>
      </c>
    </row>
    <row r="3287" spans="1:46" s="12" customFormat="1">
      <c r="A3287" s="13" t="s">
        <v>41</v>
      </c>
      <c r="B3287" s="179">
        <v>2022</v>
      </c>
      <c r="C3287" s="179">
        <v>10</v>
      </c>
      <c r="D3287" s="39" t="str">
        <f t="shared" si="822"/>
        <v>Q3</v>
      </c>
      <c r="E3287" s="13" t="s">
        <v>42</v>
      </c>
      <c r="F3287" s="179">
        <v>2024</v>
      </c>
      <c r="G3287" s="179">
        <v>3</v>
      </c>
      <c r="H3287" s="191"/>
      <c r="I3287" s="39" t="str">
        <f t="shared" si="823"/>
        <v>Q4</v>
      </c>
      <c r="J3287" s="191" t="s">
        <v>2019</v>
      </c>
      <c r="K3287" s="191" t="s">
        <v>2020</v>
      </c>
      <c r="L3287" s="17" t="s">
        <v>78</v>
      </c>
      <c r="M3287" s="13" t="s">
        <v>46</v>
      </c>
      <c r="N3287" s="13">
        <v>1</v>
      </c>
      <c r="O3287" s="13"/>
      <c r="P3287" s="39" t="str">
        <f t="shared" si="824"/>
        <v>MAIN UNIT</v>
      </c>
      <c r="Q3287" s="13" t="s">
        <v>55</v>
      </c>
      <c r="R3287" s="13" t="s">
        <v>48</v>
      </c>
      <c r="S3287" s="13" t="s">
        <v>37</v>
      </c>
      <c r="T3287" s="13" t="s">
        <v>87</v>
      </c>
      <c r="U3287" s="13" t="s">
        <v>57</v>
      </c>
      <c r="V3287" s="13" t="s">
        <v>927</v>
      </c>
      <c r="W3287" s="13" t="s">
        <v>50</v>
      </c>
      <c r="X3287" s="192">
        <v>1050000</v>
      </c>
      <c r="Y3287" s="196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85">
        <f t="shared" si="827"/>
        <v>121539.82300884958</v>
      </c>
      <c r="AD3287" s="141">
        <v>0.12</v>
      </c>
      <c r="AE3287" s="186">
        <f t="shared" si="828"/>
        <v>1</v>
      </c>
      <c r="AF3287" s="186">
        <f>IF(AND(COUNTIFS($J$18:J3287,J3287)=1,AE3287=1),1,"")</f>
        <v>1</v>
      </c>
      <c r="AG3287" s="186">
        <f>IF(C3287="","",IF(AND(COUNTIFS($J$18:J3287,J3287)=1,C3287&lt;&gt;""),1,""))</f>
        <v>1</v>
      </c>
      <c r="AH3287" s="186">
        <f>IF(G3287="","",IF(AND(COUNTIFS($J$18:J3287,J3287)=1,G3287&lt;&gt;""),1,""))</f>
        <v>1</v>
      </c>
      <c r="AI3287" s="19">
        <f t="shared" si="829"/>
        <v>16316720.938053098</v>
      </c>
      <c r="AJ3287" s="19">
        <f t="shared" si="830"/>
        <v>1958006.5125663718</v>
      </c>
      <c r="AK3287" s="20">
        <f t="shared" si="831"/>
        <v>0.12000000000000001</v>
      </c>
      <c r="AL3287" s="17"/>
      <c r="AM3287" s="17"/>
      <c r="AN3287" s="17"/>
      <c r="AO3287" s="17"/>
      <c r="AP3287" s="28" t="str">
        <f t="shared" si="832"/>
        <v>20243</v>
      </c>
      <c r="AQ3287" s="28" t="str">
        <f t="shared" si="833"/>
        <v>20243RMB</v>
      </c>
      <c r="AR3287" s="214" t="str">
        <f t="shared" si="835"/>
        <v>YAMAHA_Mounter</v>
      </c>
      <c r="AS3287" s="22">
        <f t="shared" si="834"/>
        <v>17</v>
      </c>
      <c r="AT3287" s="24" t="str">
        <f t="shared" si="836"/>
        <v>&gt; 6 months</v>
      </c>
    </row>
    <row r="3288" spans="1:46" s="12" customFormat="1">
      <c r="A3288" s="13" t="s">
        <v>42</v>
      </c>
      <c r="B3288" s="179">
        <v>2023</v>
      </c>
      <c r="C3288" s="179">
        <v>10</v>
      </c>
      <c r="D3288" s="39" t="str">
        <f t="shared" si="822"/>
        <v>Q3</v>
      </c>
      <c r="E3288" s="13" t="s">
        <v>42</v>
      </c>
      <c r="F3288" s="179">
        <v>2024</v>
      </c>
      <c r="G3288" s="179">
        <v>3</v>
      </c>
      <c r="H3288" s="191"/>
      <c r="I3288" s="39" t="str">
        <f t="shared" si="823"/>
        <v>Q4</v>
      </c>
      <c r="J3288" s="191" t="s">
        <v>2291</v>
      </c>
      <c r="K3288" s="191" t="s">
        <v>2162</v>
      </c>
      <c r="L3288" s="17" t="s">
        <v>54</v>
      </c>
      <c r="M3288" s="13" t="s">
        <v>46</v>
      </c>
      <c r="N3288" s="13">
        <v>1</v>
      </c>
      <c r="O3288" s="13"/>
      <c r="P3288" s="39" t="str">
        <f t="shared" si="824"/>
        <v>MAIN UNIT</v>
      </c>
      <c r="Q3288" s="13" t="s">
        <v>47</v>
      </c>
      <c r="R3288" s="13" t="s">
        <v>48</v>
      </c>
      <c r="S3288" s="13" t="s">
        <v>37</v>
      </c>
      <c r="T3288" s="13" t="s">
        <v>154</v>
      </c>
      <c r="U3288" s="13" t="s">
        <v>75</v>
      </c>
      <c r="V3288" s="13" t="s">
        <v>70</v>
      </c>
      <c r="W3288" s="13" t="s">
        <v>50</v>
      </c>
      <c r="X3288" s="192">
        <v>430000</v>
      </c>
      <c r="Y3288" s="196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85">
        <f t="shared" si="827"/>
        <v>49773.451327433635</v>
      </c>
      <c r="AD3288" s="141">
        <v>0.12</v>
      </c>
      <c r="AE3288" s="186">
        <f t="shared" si="828"/>
        <v>0</v>
      </c>
      <c r="AF3288" s="186" t="str">
        <f>IF(AND(COUNTIFS($J$18:J3288,J3288)=1,AE3288=1),1,"")</f>
        <v/>
      </c>
      <c r="AG3288" s="186">
        <f>IF(C3288="","",IF(AND(COUNTIFS($J$18:J3288,J3288)=1,C3288&lt;&gt;""),1,""))</f>
        <v>1</v>
      </c>
      <c r="AH3288" s="186">
        <f>IF(G3288="","",IF(AND(COUNTIFS($J$18:J3288,J3288)=1,G3288&lt;&gt;""),1,""))</f>
        <v>1</v>
      </c>
      <c r="AI3288" s="19">
        <f t="shared" si="829"/>
        <v>16316720.938053098</v>
      </c>
      <c r="AJ3288" s="19">
        <f t="shared" si="830"/>
        <v>1958006.5125663718</v>
      </c>
      <c r="AK3288" s="20">
        <f t="shared" si="831"/>
        <v>0.12000000000000001</v>
      </c>
      <c r="AL3288" s="17"/>
      <c r="AM3288" s="17"/>
      <c r="AN3288" s="17"/>
      <c r="AO3288" s="17"/>
      <c r="AP3288" s="28" t="str">
        <f t="shared" si="832"/>
        <v>20243</v>
      </c>
      <c r="AQ3288" s="28" t="str">
        <f t="shared" si="833"/>
        <v>20243RMB</v>
      </c>
      <c r="AR3288" s="214" t="str">
        <f t="shared" si="835"/>
        <v>YAMAHA_Mounter</v>
      </c>
      <c r="AS3288" s="22">
        <f t="shared" si="834"/>
        <v>5</v>
      </c>
      <c r="AT3288" s="24" t="str">
        <f t="shared" si="836"/>
        <v>4-6 months</v>
      </c>
    </row>
    <row r="3289" spans="1:46" s="12" customFormat="1">
      <c r="A3289" s="13" t="s">
        <v>42</v>
      </c>
      <c r="B3289" s="179">
        <v>2023</v>
      </c>
      <c r="C3289" s="179">
        <v>6</v>
      </c>
      <c r="D3289" s="39" t="str">
        <f t="shared" si="822"/>
        <v>Q1</v>
      </c>
      <c r="E3289" s="179" t="s">
        <v>42</v>
      </c>
      <c r="F3289" s="179">
        <v>2024</v>
      </c>
      <c r="G3289" s="179">
        <v>3</v>
      </c>
      <c r="H3289" s="191"/>
      <c r="I3289" s="39" t="str">
        <f t="shared" si="823"/>
        <v>Q4</v>
      </c>
      <c r="J3289" s="191" t="s">
        <v>2691</v>
      </c>
      <c r="K3289" s="191" t="s">
        <v>2692</v>
      </c>
      <c r="L3289" s="17" t="s">
        <v>54</v>
      </c>
      <c r="M3289" s="13" t="s">
        <v>46</v>
      </c>
      <c r="N3289" s="13">
        <v>1</v>
      </c>
      <c r="O3289" s="13"/>
      <c r="P3289" s="39" t="str">
        <f t="shared" si="824"/>
        <v>MAIN UNIT</v>
      </c>
      <c r="Q3289" s="13" t="s">
        <v>55</v>
      </c>
      <c r="R3289" s="13" t="s">
        <v>48</v>
      </c>
      <c r="S3289" s="13" t="s">
        <v>36</v>
      </c>
      <c r="T3289" s="13" t="s">
        <v>64</v>
      </c>
      <c r="U3289" s="13" t="s">
        <v>2447</v>
      </c>
      <c r="V3289" s="13" t="s">
        <v>113</v>
      </c>
      <c r="W3289" s="13" t="s">
        <v>95</v>
      </c>
      <c r="X3289" s="192">
        <v>7960000</v>
      </c>
      <c r="Y3289" s="196" t="str">
        <f t="shared" ref="Y3289:Y3294" si="839">IF(W3289="RMB","1.13", "1")</f>
        <v>1</v>
      </c>
      <c r="Z3289" s="18">
        <f t="shared" si="825"/>
        <v>7960000</v>
      </c>
      <c r="AA3289" s="13">
        <v>5.4100000000000002E-2</v>
      </c>
      <c r="AB3289" s="21">
        <f t="shared" si="838"/>
        <v>430636</v>
      </c>
      <c r="AC3289" s="185">
        <f t="shared" si="827"/>
        <v>51676.32</v>
      </c>
      <c r="AD3289" s="141">
        <v>0.12</v>
      </c>
      <c r="AE3289" s="186">
        <f t="shared" si="828"/>
        <v>1</v>
      </c>
      <c r="AF3289" s="186">
        <f>IF(AND(COUNTIFS($J$18:J3289,J3289)=1,AE3289=1),1,"")</f>
        <v>1</v>
      </c>
      <c r="AG3289" s="186">
        <f>IF(C3289="","",IF(AND(COUNTIFS($J$18:J3289,J3289)=1,C3289&lt;&gt;""),1,""))</f>
        <v>1</v>
      </c>
      <c r="AH3289" s="186">
        <f>IF(G3289="","",IF(AND(COUNTIFS($J$18:J3289,J3289)=1,G3289&lt;&gt;""),1,""))</f>
        <v>1</v>
      </c>
      <c r="AI3289" s="19">
        <f t="shared" si="829"/>
        <v>16316720.938053098</v>
      </c>
      <c r="AJ3289" s="19">
        <f t="shared" si="830"/>
        <v>1958006.5125663718</v>
      </c>
      <c r="AK3289" s="20">
        <f t="shared" si="831"/>
        <v>0.12000000000000001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214" t="str">
        <f t="shared" si="835"/>
        <v>YAMAHA_Mounter</v>
      </c>
      <c r="AS3289" s="22">
        <f t="shared" si="834"/>
        <v>9</v>
      </c>
      <c r="AT3289" s="24" t="str">
        <f t="shared" si="836"/>
        <v>&gt; 6 months</v>
      </c>
    </row>
    <row r="3290" spans="1:46" s="12" customFormat="1">
      <c r="A3290" s="13" t="s">
        <v>42</v>
      </c>
      <c r="B3290" s="179">
        <v>2023</v>
      </c>
      <c r="C3290" s="179">
        <v>6</v>
      </c>
      <c r="D3290" s="39" t="str">
        <f t="shared" si="822"/>
        <v>Q1</v>
      </c>
      <c r="E3290" s="179" t="s">
        <v>42</v>
      </c>
      <c r="F3290" s="179">
        <v>2024</v>
      </c>
      <c r="G3290" s="179">
        <v>3</v>
      </c>
      <c r="H3290" s="191"/>
      <c r="I3290" s="39" t="str">
        <f t="shared" si="823"/>
        <v>Q4</v>
      </c>
      <c r="J3290" s="191" t="s">
        <v>2691</v>
      </c>
      <c r="K3290" s="191" t="s">
        <v>2692</v>
      </c>
      <c r="L3290" s="17" t="s">
        <v>54</v>
      </c>
      <c r="M3290" s="13" t="s">
        <v>46</v>
      </c>
      <c r="N3290" s="13">
        <v>1</v>
      </c>
      <c r="O3290" s="13"/>
      <c r="P3290" s="39" t="str">
        <f t="shared" si="824"/>
        <v>MAIN UNIT</v>
      </c>
      <c r="Q3290" s="13" t="s">
        <v>55</v>
      </c>
      <c r="R3290" s="13" t="s">
        <v>48</v>
      </c>
      <c r="S3290" s="13" t="s">
        <v>36</v>
      </c>
      <c r="T3290" s="13" t="s">
        <v>64</v>
      </c>
      <c r="U3290" s="13" t="s">
        <v>2447</v>
      </c>
      <c r="V3290" s="13" t="s">
        <v>113</v>
      </c>
      <c r="W3290" s="13" t="s">
        <v>95</v>
      </c>
      <c r="X3290" s="192">
        <v>7960000</v>
      </c>
      <c r="Y3290" s="196" t="str">
        <f t="shared" si="839"/>
        <v>1</v>
      </c>
      <c r="Z3290" s="18">
        <f t="shared" si="825"/>
        <v>7960000</v>
      </c>
      <c r="AA3290" s="13">
        <v>5.4100000000000002E-2</v>
      </c>
      <c r="AB3290" s="21">
        <f t="shared" si="838"/>
        <v>430636</v>
      </c>
      <c r="AC3290" s="185">
        <f t="shared" si="827"/>
        <v>51676.32</v>
      </c>
      <c r="AD3290" s="141">
        <v>0.12</v>
      </c>
      <c r="AE3290" s="186">
        <f t="shared" si="828"/>
        <v>1</v>
      </c>
      <c r="AF3290" s="186" t="str">
        <f>IF(AND(COUNTIFS($J$18:J3290,J3290)=1,AE3290=1),1,"")</f>
        <v/>
      </c>
      <c r="AG3290" s="186" t="str">
        <f>IF(C3290="","",IF(AND(COUNTIFS($J$18:J3290,J3290)=1,C3290&lt;&gt;""),1,""))</f>
        <v/>
      </c>
      <c r="AH3290" s="186" t="str">
        <f>IF(G3290="","",IF(AND(COUNTIFS($J$18:J3290,J3290)=1,G3290&lt;&gt;""),1,""))</f>
        <v/>
      </c>
      <c r="AI3290" s="19">
        <f t="shared" si="829"/>
        <v>16316720.938053098</v>
      </c>
      <c r="AJ3290" s="19">
        <f t="shared" si="830"/>
        <v>1958006.5125663718</v>
      </c>
      <c r="AK3290" s="20">
        <f t="shared" si="831"/>
        <v>0.12000000000000001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214" t="str">
        <f t="shared" si="835"/>
        <v>YAMAHA_Mounter</v>
      </c>
      <c r="AS3290" s="22">
        <f t="shared" si="834"/>
        <v>9</v>
      </c>
      <c r="AT3290" s="24" t="str">
        <f t="shared" si="836"/>
        <v>&gt; 6 months</v>
      </c>
    </row>
    <row r="3291" spans="1:46" s="12" customFormat="1">
      <c r="A3291" s="13" t="s">
        <v>42</v>
      </c>
      <c r="B3291" s="179">
        <v>2023</v>
      </c>
      <c r="C3291" s="179">
        <v>6</v>
      </c>
      <c r="D3291" s="39" t="str">
        <f t="shared" si="822"/>
        <v>Q1</v>
      </c>
      <c r="E3291" s="179" t="s">
        <v>42</v>
      </c>
      <c r="F3291" s="179">
        <v>2024</v>
      </c>
      <c r="G3291" s="179">
        <v>3</v>
      </c>
      <c r="H3291" s="191"/>
      <c r="I3291" s="39" t="str">
        <f t="shared" si="823"/>
        <v>Q4</v>
      </c>
      <c r="J3291" s="191" t="s">
        <v>2691</v>
      </c>
      <c r="K3291" s="191" t="s">
        <v>2692</v>
      </c>
      <c r="L3291" s="17" t="s">
        <v>54</v>
      </c>
      <c r="M3291" s="13" t="s">
        <v>46</v>
      </c>
      <c r="N3291" s="13">
        <v>1</v>
      </c>
      <c r="O3291" s="13"/>
      <c r="P3291" s="39" t="str">
        <f t="shared" si="824"/>
        <v>MAIN UNIT</v>
      </c>
      <c r="Q3291" s="13" t="s">
        <v>55</v>
      </c>
      <c r="R3291" s="13" t="s">
        <v>48</v>
      </c>
      <c r="S3291" s="13" t="s">
        <v>36</v>
      </c>
      <c r="T3291" s="13" t="s">
        <v>64</v>
      </c>
      <c r="U3291" s="13" t="s">
        <v>2447</v>
      </c>
      <c r="V3291" s="13" t="s">
        <v>113</v>
      </c>
      <c r="W3291" s="13" t="s">
        <v>95</v>
      </c>
      <c r="X3291" s="192">
        <v>7960000</v>
      </c>
      <c r="Y3291" s="196" t="str">
        <f t="shared" si="839"/>
        <v>1</v>
      </c>
      <c r="Z3291" s="18">
        <f t="shared" si="825"/>
        <v>7960000</v>
      </c>
      <c r="AA3291" s="13">
        <v>5.4100000000000002E-2</v>
      </c>
      <c r="AB3291" s="21">
        <f t="shared" si="838"/>
        <v>430636</v>
      </c>
      <c r="AC3291" s="185">
        <f t="shared" si="827"/>
        <v>51676.32</v>
      </c>
      <c r="AD3291" s="141">
        <v>0.12</v>
      </c>
      <c r="AE3291" s="186">
        <f t="shared" si="828"/>
        <v>1</v>
      </c>
      <c r="AF3291" s="186" t="str">
        <f>IF(AND(COUNTIFS($J$18:J3291,J3291)=1,AE3291=1),1,"")</f>
        <v/>
      </c>
      <c r="AG3291" s="186" t="str">
        <f>IF(C3291="","",IF(AND(COUNTIFS($J$18:J3291,J3291)=1,C3291&lt;&gt;""),1,""))</f>
        <v/>
      </c>
      <c r="AH3291" s="186" t="str">
        <f>IF(G3291="","",IF(AND(COUNTIFS($J$18:J3291,J3291)=1,G3291&lt;&gt;""),1,""))</f>
        <v/>
      </c>
      <c r="AI3291" s="19">
        <f t="shared" si="829"/>
        <v>16316720.938053098</v>
      </c>
      <c r="AJ3291" s="19">
        <f t="shared" si="830"/>
        <v>1958006.5125663718</v>
      </c>
      <c r="AK3291" s="20">
        <f t="shared" si="831"/>
        <v>0.12000000000000001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214" t="str">
        <f t="shared" si="835"/>
        <v>YAMAHA_Mounter</v>
      </c>
      <c r="AS3291" s="22">
        <f t="shared" si="834"/>
        <v>9</v>
      </c>
      <c r="AT3291" s="24" t="str">
        <f t="shared" si="836"/>
        <v>&gt; 6 months</v>
      </c>
    </row>
    <row r="3292" spans="1:46" s="12" customFormat="1">
      <c r="A3292" s="13" t="s">
        <v>42</v>
      </c>
      <c r="B3292" s="179">
        <v>2023</v>
      </c>
      <c r="C3292" s="179">
        <v>6</v>
      </c>
      <c r="D3292" s="39" t="str">
        <f t="shared" si="822"/>
        <v>Q1</v>
      </c>
      <c r="E3292" s="179" t="s">
        <v>42</v>
      </c>
      <c r="F3292" s="179">
        <v>2024</v>
      </c>
      <c r="G3292" s="179">
        <v>3</v>
      </c>
      <c r="H3292" s="191"/>
      <c r="I3292" s="39" t="str">
        <f t="shared" si="823"/>
        <v>Q4</v>
      </c>
      <c r="J3292" s="191" t="s">
        <v>2691</v>
      </c>
      <c r="K3292" s="191" t="s">
        <v>2692</v>
      </c>
      <c r="L3292" s="17" t="s">
        <v>54</v>
      </c>
      <c r="M3292" s="13" t="s">
        <v>46</v>
      </c>
      <c r="N3292" s="13">
        <v>1</v>
      </c>
      <c r="O3292" s="13"/>
      <c r="P3292" s="39" t="str">
        <f t="shared" si="824"/>
        <v>MAIN UNIT</v>
      </c>
      <c r="Q3292" s="13" t="s">
        <v>55</v>
      </c>
      <c r="R3292" s="13" t="s">
        <v>48</v>
      </c>
      <c r="S3292" s="13" t="s">
        <v>36</v>
      </c>
      <c r="T3292" s="13" t="s">
        <v>64</v>
      </c>
      <c r="U3292" s="13" t="s">
        <v>2447</v>
      </c>
      <c r="V3292" s="13" t="s">
        <v>113</v>
      </c>
      <c r="W3292" s="13" t="s">
        <v>95</v>
      </c>
      <c r="X3292" s="192">
        <v>7960000</v>
      </c>
      <c r="Y3292" s="196" t="str">
        <f t="shared" si="839"/>
        <v>1</v>
      </c>
      <c r="Z3292" s="18">
        <f t="shared" si="825"/>
        <v>7960000</v>
      </c>
      <c r="AA3292" s="13">
        <v>5.4100000000000002E-2</v>
      </c>
      <c r="AB3292" s="21">
        <f t="shared" si="838"/>
        <v>430636</v>
      </c>
      <c r="AC3292" s="185">
        <f t="shared" si="827"/>
        <v>51676.32</v>
      </c>
      <c r="AD3292" s="141">
        <v>0.12</v>
      </c>
      <c r="AE3292" s="186">
        <f t="shared" si="828"/>
        <v>1</v>
      </c>
      <c r="AF3292" s="186" t="str">
        <f>IF(AND(COUNTIFS($J$18:J3292,J3292)=1,AE3292=1),1,"")</f>
        <v/>
      </c>
      <c r="AG3292" s="186" t="str">
        <f>IF(C3292="","",IF(AND(COUNTIFS($J$18:J3292,J3292)=1,C3292&lt;&gt;""),1,""))</f>
        <v/>
      </c>
      <c r="AH3292" s="186" t="str">
        <f>IF(G3292="","",IF(AND(COUNTIFS($J$18:J3292,J3292)=1,G3292&lt;&gt;""),1,""))</f>
        <v/>
      </c>
      <c r="AI3292" s="19">
        <f t="shared" si="829"/>
        <v>16316720.938053098</v>
      </c>
      <c r="AJ3292" s="19">
        <f t="shared" si="830"/>
        <v>1958006.5125663718</v>
      </c>
      <c r="AK3292" s="20">
        <f t="shared" si="831"/>
        <v>0.12000000000000001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214" t="str">
        <f t="shared" si="835"/>
        <v>YAMAHA_Mounter</v>
      </c>
      <c r="AS3292" s="22">
        <f t="shared" si="834"/>
        <v>9</v>
      </c>
      <c r="AT3292" s="24" t="str">
        <f t="shared" si="836"/>
        <v>&gt; 6 months</v>
      </c>
    </row>
    <row r="3293" spans="1:46" s="12" customFormat="1">
      <c r="A3293" s="13" t="s">
        <v>42</v>
      </c>
      <c r="B3293" s="179">
        <v>2023</v>
      </c>
      <c r="C3293" s="179">
        <v>6</v>
      </c>
      <c r="D3293" s="39" t="str">
        <f t="shared" si="822"/>
        <v>Q1</v>
      </c>
      <c r="E3293" s="179" t="s">
        <v>42</v>
      </c>
      <c r="F3293" s="179">
        <v>2024</v>
      </c>
      <c r="G3293" s="179">
        <v>3</v>
      </c>
      <c r="H3293" s="191"/>
      <c r="I3293" s="39" t="str">
        <f t="shared" si="823"/>
        <v>Q4</v>
      </c>
      <c r="J3293" s="191" t="s">
        <v>2691</v>
      </c>
      <c r="K3293" s="191" t="s">
        <v>2692</v>
      </c>
      <c r="L3293" s="17" t="s">
        <v>54</v>
      </c>
      <c r="M3293" s="13" t="s">
        <v>46</v>
      </c>
      <c r="N3293" s="13">
        <v>1</v>
      </c>
      <c r="O3293" s="13"/>
      <c r="P3293" s="39" t="str">
        <f t="shared" si="824"/>
        <v>MAIN UNIT</v>
      </c>
      <c r="Q3293" s="13" t="s">
        <v>55</v>
      </c>
      <c r="R3293" s="13" t="s">
        <v>48</v>
      </c>
      <c r="S3293" s="13" t="s">
        <v>36</v>
      </c>
      <c r="T3293" s="13" t="s">
        <v>64</v>
      </c>
      <c r="U3293" s="13" t="s">
        <v>2447</v>
      </c>
      <c r="V3293" s="13" t="s">
        <v>113</v>
      </c>
      <c r="W3293" s="13" t="s">
        <v>95</v>
      </c>
      <c r="X3293" s="192">
        <v>7960000</v>
      </c>
      <c r="Y3293" s="196" t="str">
        <f t="shared" si="839"/>
        <v>1</v>
      </c>
      <c r="Z3293" s="18">
        <f t="shared" si="825"/>
        <v>7960000</v>
      </c>
      <c r="AA3293" s="13">
        <v>5.4100000000000002E-2</v>
      </c>
      <c r="AB3293" s="21">
        <f t="shared" si="838"/>
        <v>430636</v>
      </c>
      <c r="AC3293" s="185">
        <f t="shared" si="827"/>
        <v>51676.32</v>
      </c>
      <c r="AD3293" s="141">
        <v>0.12</v>
      </c>
      <c r="AE3293" s="186">
        <f t="shared" si="828"/>
        <v>1</v>
      </c>
      <c r="AF3293" s="186" t="str">
        <f>IF(AND(COUNTIFS($J$18:J3293,J3293)=1,AE3293=1),1,"")</f>
        <v/>
      </c>
      <c r="AG3293" s="186" t="str">
        <f>IF(C3293="","",IF(AND(COUNTIFS($J$18:J3293,J3293)=1,C3293&lt;&gt;""),1,""))</f>
        <v/>
      </c>
      <c r="AH3293" s="186" t="str">
        <f>IF(G3293="","",IF(AND(COUNTIFS($J$18:J3293,J3293)=1,G3293&lt;&gt;""),1,""))</f>
        <v/>
      </c>
      <c r="AI3293" s="19">
        <f t="shared" si="829"/>
        <v>16316720.938053098</v>
      </c>
      <c r="AJ3293" s="19">
        <f t="shared" si="830"/>
        <v>1958006.5125663718</v>
      </c>
      <c r="AK3293" s="20">
        <f t="shared" si="831"/>
        <v>0.12000000000000001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214" t="str">
        <f t="shared" si="835"/>
        <v>YAMAHA_Mounter</v>
      </c>
      <c r="AS3293" s="22">
        <f t="shared" si="834"/>
        <v>9</v>
      </c>
      <c r="AT3293" s="24" t="str">
        <f t="shared" si="836"/>
        <v>&gt; 6 months</v>
      </c>
    </row>
    <row r="3294" spans="1:46" s="12" customFormat="1">
      <c r="A3294" s="13" t="s">
        <v>42</v>
      </c>
      <c r="B3294" s="179">
        <v>2023</v>
      </c>
      <c r="C3294" s="179">
        <v>6</v>
      </c>
      <c r="D3294" s="39" t="str">
        <f t="shared" si="822"/>
        <v>Q1</v>
      </c>
      <c r="E3294" s="179" t="s">
        <v>42</v>
      </c>
      <c r="F3294" s="179">
        <v>2024</v>
      </c>
      <c r="G3294" s="179">
        <v>3</v>
      </c>
      <c r="H3294" s="191"/>
      <c r="I3294" s="39" t="str">
        <f t="shared" si="823"/>
        <v>Q4</v>
      </c>
      <c r="J3294" s="191" t="s">
        <v>2691</v>
      </c>
      <c r="K3294" s="191" t="s">
        <v>2692</v>
      </c>
      <c r="L3294" s="17" t="s">
        <v>54</v>
      </c>
      <c r="M3294" s="13" t="s">
        <v>46</v>
      </c>
      <c r="N3294" s="13">
        <v>1</v>
      </c>
      <c r="O3294" s="13"/>
      <c r="P3294" s="39" t="str">
        <f t="shared" si="824"/>
        <v>MAIN UNIT</v>
      </c>
      <c r="Q3294" s="13" t="s">
        <v>55</v>
      </c>
      <c r="R3294" s="13" t="s">
        <v>48</v>
      </c>
      <c r="S3294" s="13" t="s">
        <v>36</v>
      </c>
      <c r="T3294" s="13" t="s">
        <v>64</v>
      </c>
      <c r="U3294" s="13" t="s">
        <v>2447</v>
      </c>
      <c r="V3294" s="13" t="s">
        <v>113</v>
      </c>
      <c r="W3294" s="13" t="s">
        <v>95</v>
      </c>
      <c r="X3294" s="192">
        <v>7960000</v>
      </c>
      <c r="Y3294" s="196" t="str">
        <f t="shared" si="839"/>
        <v>1</v>
      </c>
      <c r="Z3294" s="18">
        <f t="shared" si="825"/>
        <v>7960000</v>
      </c>
      <c r="AA3294" s="13">
        <v>5.4100000000000002E-2</v>
      </c>
      <c r="AB3294" s="21">
        <f t="shared" si="838"/>
        <v>430636</v>
      </c>
      <c r="AC3294" s="185">
        <f t="shared" si="827"/>
        <v>51676.32</v>
      </c>
      <c r="AD3294" s="141">
        <v>0.12</v>
      </c>
      <c r="AE3294" s="186">
        <f t="shared" si="828"/>
        <v>1</v>
      </c>
      <c r="AF3294" s="186" t="str">
        <f>IF(AND(COUNTIFS($J$18:J3294,J3294)=1,AE3294=1),1,"")</f>
        <v/>
      </c>
      <c r="AG3294" s="186" t="str">
        <f>IF(C3294="","",IF(AND(COUNTIFS($J$18:J3294,J3294)=1,C3294&lt;&gt;""),1,""))</f>
        <v/>
      </c>
      <c r="AH3294" s="186" t="str">
        <f>IF(G3294="","",IF(AND(COUNTIFS($J$18:J3294,J3294)=1,G3294&lt;&gt;""),1,""))</f>
        <v/>
      </c>
      <c r="AI3294" s="19">
        <f t="shared" si="829"/>
        <v>16316720.938053098</v>
      </c>
      <c r="AJ3294" s="19">
        <f t="shared" si="830"/>
        <v>1958006.5125663718</v>
      </c>
      <c r="AK3294" s="20">
        <f t="shared" si="831"/>
        <v>0.12000000000000001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214" t="str">
        <f t="shared" si="835"/>
        <v>YAMAHA_Mounter</v>
      </c>
      <c r="AS3294" s="22">
        <f t="shared" si="834"/>
        <v>9</v>
      </c>
      <c r="AT3294" s="24" t="str">
        <f t="shared" si="836"/>
        <v>&gt; 6 months</v>
      </c>
    </row>
    <row r="3295" spans="1:46" s="12" customFormat="1">
      <c r="A3295" s="13" t="s">
        <v>42</v>
      </c>
      <c r="B3295" s="179">
        <v>2023</v>
      </c>
      <c r="C3295" s="179">
        <v>11</v>
      </c>
      <c r="D3295" s="39" t="str">
        <f t="shared" si="822"/>
        <v>Q3</v>
      </c>
      <c r="E3295" s="13" t="s">
        <v>42</v>
      </c>
      <c r="F3295" s="179">
        <v>2024</v>
      </c>
      <c r="G3295" s="179">
        <v>3</v>
      </c>
      <c r="H3295" s="191"/>
      <c r="I3295" s="39" t="str">
        <f t="shared" si="823"/>
        <v>Q4</v>
      </c>
      <c r="J3295" s="191" t="s">
        <v>3335</v>
      </c>
      <c r="K3295" s="191" t="s">
        <v>3015</v>
      </c>
      <c r="L3295" s="17" t="s">
        <v>78</v>
      </c>
      <c r="M3295" s="13" t="s">
        <v>46</v>
      </c>
      <c r="N3295" s="13">
        <v>1</v>
      </c>
      <c r="O3295" s="13"/>
      <c r="P3295" s="39" t="str">
        <f t="shared" si="824"/>
        <v>MAIN UNIT</v>
      </c>
      <c r="Q3295" s="13" t="s">
        <v>936</v>
      </c>
      <c r="R3295" s="13" t="s">
        <v>48</v>
      </c>
      <c r="S3295" s="13" t="s">
        <v>37</v>
      </c>
      <c r="T3295" s="13" t="s">
        <v>74</v>
      </c>
      <c r="U3295" s="13" t="s">
        <v>57</v>
      </c>
      <c r="V3295" s="13" t="s">
        <v>927</v>
      </c>
      <c r="W3295" s="13" t="s">
        <v>50</v>
      </c>
      <c r="X3295" s="192">
        <v>790000</v>
      </c>
      <c r="Y3295" s="196" t="str">
        <f t="shared" ref="Y3295:Y3322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85">
        <f t="shared" si="827"/>
        <v>91444.247787610628</v>
      </c>
      <c r="AD3295" s="141">
        <v>0.12</v>
      </c>
      <c r="AE3295" s="186">
        <f t="shared" si="828"/>
        <v>1</v>
      </c>
      <c r="AF3295" s="186">
        <f>IF(AND(COUNTIFS($J$18:J3295,J3295)=1,AE3295=1),1,"")</f>
        <v>1</v>
      </c>
      <c r="AG3295" s="186">
        <f>IF(C3295="","",IF(AND(COUNTIFS($J$18:J3295,J3295)=1,C3295&lt;&gt;""),1,""))</f>
        <v>1</v>
      </c>
      <c r="AH3295" s="186">
        <f>IF(G3295="","",IF(AND(COUNTIFS($J$18:J3295,J3295)=1,G3295&lt;&gt;""),1,""))</f>
        <v>1</v>
      </c>
      <c r="AI3295" s="19">
        <f t="shared" si="829"/>
        <v>16316720.938053098</v>
      </c>
      <c r="AJ3295" s="19">
        <f t="shared" si="830"/>
        <v>1958006.5125663718</v>
      </c>
      <c r="AK3295" s="20">
        <f t="shared" si="831"/>
        <v>0.12000000000000001</v>
      </c>
      <c r="AL3295" s="17"/>
      <c r="AM3295" s="17"/>
      <c r="AN3295" s="17"/>
      <c r="AO3295" s="17" t="s">
        <v>3336</v>
      </c>
      <c r="AP3295" s="28" t="str">
        <f t="shared" si="832"/>
        <v>20243</v>
      </c>
      <c r="AQ3295" s="28" t="str">
        <f t="shared" si="833"/>
        <v>20243RMB</v>
      </c>
      <c r="AR3295" s="214" t="str">
        <f t="shared" si="835"/>
        <v>YAMAHA_Mounter</v>
      </c>
      <c r="AS3295" s="22">
        <f t="shared" si="834"/>
        <v>4</v>
      </c>
      <c r="AT3295" s="24" t="str">
        <f t="shared" si="836"/>
        <v>4-6 months</v>
      </c>
    </row>
    <row r="3296" spans="1:46" s="12" customFormat="1">
      <c r="A3296" s="13" t="s">
        <v>42</v>
      </c>
      <c r="B3296" s="179">
        <v>2023</v>
      </c>
      <c r="C3296" s="179">
        <v>11</v>
      </c>
      <c r="D3296" s="39" t="str">
        <f t="shared" si="822"/>
        <v>Q3</v>
      </c>
      <c r="E3296" s="13" t="s">
        <v>42</v>
      </c>
      <c r="F3296" s="179">
        <v>2024</v>
      </c>
      <c r="G3296" s="179">
        <v>3</v>
      </c>
      <c r="H3296" s="191"/>
      <c r="I3296" s="39" t="str">
        <f t="shared" si="823"/>
        <v>Q4</v>
      </c>
      <c r="J3296" s="191" t="s">
        <v>3030</v>
      </c>
      <c r="K3296" s="191" t="s">
        <v>3031</v>
      </c>
      <c r="L3296" s="17" t="s">
        <v>54</v>
      </c>
      <c r="M3296" s="13" t="s">
        <v>46</v>
      </c>
      <c r="N3296" s="13">
        <v>1</v>
      </c>
      <c r="O3296" s="13"/>
      <c r="P3296" s="39" t="str">
        <f t="shared" si="824"/>
        <v>MAIN UNIT</v>
      </c>
      <c r="Q3296" s="13" t="s">
        <v>936</v>
      </c>
      <c r="R3296" s="13" t="s">
        <v>48</v>
      </c>
      <c r="S3296" s="13" t="s">
        <v>37</v>
      </c>
      <c r="T3296" s="13" t="s">
        <v>74</v>
      </c>
      <c r="U3296" s="13" t="s">
        <v>57</v>
      </c>
      <c r="V3296" s="13" t="s">
        <v>1314</v>
      </c>
      <c r="W3296" s="13" t="s">
        <v>50</v>
      </c>
      <c r="X3296" s="192">
        <v>623600</v>
      </c>
      <c r="Y3296" s="196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85">
        <f t="shared" si="827"/>
        <v>72183.079646017708</v>
      </c>
      <c r="AD3296" s="141">
        <v>0.12</v>
      </c>
      <c r="AE3296" s="186">
        <f t="shared" si="828"/>
        <v>1</v>
      </c>
      <c r="AF3296" s="186">
        <f>IF(AND(COUNTIFS($J$18:J3296,J3296)=1,AE3296=1),1,"")</f>
        <v>1</v>
      </c>
      <c r="AG3296" s="186">
        <f>IF(C3296="","",IF(AND(COUNTIFS($J$18:J3296,J3296)=1,C3296&lt;&gt;""),1,""))</f>
        <v>1</v>
      </c>
      <c r="AH3296" s="186">
        <f>IF(G3296="","",IF(AND(COUNTIFS($J$18:J3296,J3296)=1,G3296&lt;&gt;""),1,""))</f>
        <v>1</v>
      </c>
      <c r="AI3296" s="19">
        <f t="shared" si="829"/>
        <v>16316720.938053098</v>
      </c>
      <c r="AJ3296" s="19">
        <f t="shared" si="830"/>
        <v>1958006.5125663718</v>
      </c>
      <c r="AK3296" s="20">
        <f t="shared" si="831"/>
        <v>0.12000000000000001</v>
      </c>
      <c r="AL3296" s="17"/>
      <c r="AM3296" s="17"/>
      <c r="AN3296" s="17"/>
      <c r="AO3296" s="17"/>
      <c r="AP3296" s="28" t="str">
        <f t="shared" si="832"/>
        <v>20243</v>
      </c>
      <c r="AQ3296" s="28" t="str">
        <f t="shared" si="833"/>
        <v>20243RMB</v>
      </c>
      <c r="AR3296" s="214" t="str">
        <f t="shared" si="835"/>
        <v>YAMAHA_Mounter</v>
      </c>
      <c r="AS3296" s="22">
        <f t="shared" si="834"/>
        <v>4</v>
      </c>
      <c r="AT3296" s="24" t="str">
        <f t="shared" si="836"/>
        <v>4-6 months</v>
      </c>
    </row>
    <row r="3297" spans="1:46" s="12" customFormat="1">
      <c r="A3297" s="13" t="s">
        <v>42</v>
      </c>
      <c r="B3297" s="179">
        <v>2023</v>
      </c>
      <c r="C3297" s="179">
        <v>11</v>
      </c>
      <c r="D3297" s="39" t="str">
        <f t="shared" si="822"/>
        <v>Q3</v>
      </c>
      <c r="E3297" s="13" t="s">
        <v>42</v>
      </c>
      <c r="F3297" s="179">
        <v>2024</v>
      </c>
      <c r="G3297" s="179">
        <v>3</v>
      </c>
      <c r="H3297" s="191"/>
      <c r="I3297" s="39" t="str">
        <f t="shared" si="823"/>
        <v>Q4</v>
      </c>
      <c r="J3297" s="191" t="s">
        <v>3030</v>
      </c>
      <c r="K3297" s="191" t="s">
        <v>3031</v>
      </c>
      <c r="L3297" s="17" t="s">
        <v>54</v>
      </c>
      <c r="M3297" s="13" t="s">
        <v>46</v>
      </c>
      <c r="N3297" s="13">
        <v>1</v>
      </c>
      <c r="O3297" s="13"/>
      <c r="P3297" s="39" t="str">
        <f t="shared" si="824"/>
        <v>MAIN UNIT</v>
      </c>
      <c r="Q3297" s="13" t="s">
        <v>936</v>
      </c>
      <c r="R3297" s="13" t="s">
        <v>48</v>
      </c>
      <c r="S3297" s="13" t="s">
        <v>37</v>
      </c>
      <c r="T3297" s="13" t="s">
        <v>74</v>
      </c>
      <c r="U3297" s="13" t="s">
        <v>57</v>
      </c>
      <c r="V3297" s="13" t="s">
        <v>1314</v>
      </c>
      <c r="W3297" s="13" t="s">
        <v>50</v>
      </c>
      <c r="X3297" s="192">
        <v>623600</v>
      </c>
      <c r="Y3297" s="196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85">
        <f t="shared" si="827"/>
        <v>72183.079646017708</v>
      </c>
      <c r="AD3297" s="141">
        <v>0.12</v>
      </c>
      <c r="AE3297" s="186">
        <f t="shared" si="828"/>
        <v>1</v>
      </c>
      <c r="AF3297" s="186" t="str">
        <f>IF(AND(COUNTIFS($J$18:J3297,J3297)=1,AE3297=1),1,"")</f>
        <v/>
      </c>
      <c r="AG3297" s="186" t="str">
        <f>IF(C3297="","",IF(AND(COUNTIFS($J$18:J3297,J3297)=1,C3297&lt;&gt;""),1,""))</f>
        <v/>
      </c>
      <c r="AH3297" s="186" t="str">
        <f>IF(G3297="","",IF(AND(COUNTIFS($J$18:J3297,J3297)=1,G3297&lt;&gt;""),1,""))</f>
        <v/>
      </c>
      <c r="AI3297" s="19">
        <f t="shared" si="829"/>
        <v>16316720.938053098</v>
      </c>
      <c r="AJ3297" s="19">
        <f t="shared" si="830"/>
        <v>1958006.5125663718</v>
      </c>
      <c r="AK3297" s="20">
        <f t="shared" si="831"/>
        <v>0.12000000000000001</v>
      </c>
      <c r="AL3297" s="17"/>
      <c r="AM3297" s="17"/>
      <c r="AN3297" s="17"/>
      <c r="AO3297" s="17"/>
      <c r="AP3297" s="28" t="str">
        <f t="shared" si="832"/>
        <v>20243</v>
      </c>
      <c r="AQ3297" s="28" t="str">
        <f t="shared" si="833"/>
        <v>20243RMB</v>
      </c>
      <c r="AR3297" s="214" t="str">
        <f t="shared" si="835"/>
        <v>YAMAHA_Mounter</v>
      </c>
      <c r="AS3297" s="22">
        <f t="shared" si="834"/>
        <v>4</v>
      </c>
      <c r="AT3297" s="24" t="str">
        <f t="shared" si="836"/>
        <v>4-6 months</v>
      </c>
    </row>
    <row r="3298" spans="1:46" s="12" customFormat="1">
      <c r="A3298" s="195" t="s">
        <v>42</v>
      </c>
      <c r="B3298" s="23">
        <v>2024</v>
      </c>
      <c r="C3298" s="179">
        <v>1</v>
      </c>
      <c r="D3298" s="39" t="str">
        <f t="shared" si="822"/>
        <v>Q4</v>
      </c>
      <c r="E3298" s="13" t="s">
        <v>42</v>
      </c>
      <c r="F3298" s="179">
        <v>2024</v>
      </c>
      <c r="G3298" s="179">
        <v>3</v>
      </c>
      <c r="H3298" s="29"/>
      <c r="I3298" s="39" t="str">
        <f t="shared" si="823"/>
        <v>Q4</v>
      </c>
      <c r="J3298" s="29" t="s">
        <v>3229</v>
      </c>
      <c r="K3298" s="29" t="s">
        <v>3230</v>
      </c>
      <c r="L3298" s="24" t="s">
        <v>54</v>
      </c>
      <c r="M3298" s="22" t="s">
        <v>46</v>
      </c>
      <c r="N3298" s="22">
        <v>1</v>
      </c>
      <c r="O3298" s="22"/>
      <c r="P3298" s="39" t="str">
        <f t="shared" si="824"/>
        <v>MAIN UNIT</v>
      </c>
      <c r="Q3298" s="22" t="s">
        <v>55</v>
      </c>
      <c r="R3298" s="22" t="s">
        <v>48</v>
      </c>
      <c r="S3298" s="22" t="s">
        <v>36</v>
      </c>
      <c r="T3298" s="22" t="s">
        <v>370</v>
      </c>
      <c r="U3298" s="22" t="s">
        <v>1681</v>
      </c>
      <c r="V3298" s="22" t="s">
        <v>1925</v>
      </c>
      <c r="W3298" s="22" t="s">
        <v>50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41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16316720.938053098</v>
      </c>
      <c r="AJ3298" s="27">
        <f t="shared" si="830"/>
        <v>1958006.5125663718</v>
      </c>
      <c r="AK3298" s="28">
        <f t="shared" si="831"/>
        <v>0.12000000000000001</v>
      </c>
      <c r="AL3298" s="24"/>
      <c r="AM3298" s="24"/>
      <c r="AN3298" s="24"/>
      <c r="AO3298" s="24"/>
      <c r="AP3298" s="28" t="str">
        <f t="shared" si="832"/>
        <v>20243</v>
      </c>
      <c r="AQ3298" s="28" t="str">
        <f t="shared" si="833"/>
        <v>20243RMB</v>
      </c>
      <c r="AR3298" s="214" t="str">
        <f t="shared" si="835"/>
        <v>YAMAHA_Mounter</v>
      </c>
      <c r="AS3298" s="22">
        <f t="shared" si="834"/>
        <v>2</v>
      </c>
      <c r="AT3298" s="24" t="str">
        <f t="shared" si="836"/>
        <v>0-3 months</v>
      </c>
    </row>
    <row r="3299" spans="1:46" s="12" customFormat="1">
      <c r="A3299" s="195" t="s">
        <v>42</v>
      </c>
      <c r="B3299" s="23">
        <v>2024</v>
      </c>
      <c r="C3299" s="179">
        <v>1</v>
      </c>
      <c r="D3299" s="39" t="str">
        <f t="shared" si="822"/>
        <v>Q4</v>
      </c>
      <c r="E3299" s="13" t="s">
        <v>42</v>
      </c>
      <c r="F3299" s="179">
        <v>2024</v>
      </c>
      <c r="G3299" s="179">
        <v>3</v>
      </c>
      <c r="H3299" s="29"/>
      <c r="I3299" s="39" t="str">
        <f t="shared" si="823"/>
        <v>Q4</v>
      </c>
      <c r="J3299" s="29" t="s">
        <v>3248</v>
      </c>
      <c r="K3299" s="29" t="s">
        <v>2084</v>
      </c>
      <c r="L3299" s="24" t="s">
        <v>54</v>
      </c>
      <c r="M3299" s="22" t="s">
        <v>46</v>
      </c>
      <c r="N3299" s="22">
        <v>1</v>
      </c>
      <c r="O3299" s="22"/>
      <c r="P3299" s="39" t="str">
        <f t="shared" si="824"/>
        <v>MAIN UNIT</v>
      </c>
      <c r="Q3299" s="22" t="s">
        <v>47</v>
      </c>
      <c r="R3299" s="22" t="s">
        <v>48</v>
      </c>
      <c r="S3299" s="22" t="s">
        <v>36</v>
      </c>
      <c r="T3299" s="22" t="s">
        <v>107</v>
      </c>
      <c r="U3299" s="22" t="s">
        <v>2282</v>
      </c>
      <c r="V3299" s="22" t="s">
        <v>288</v>
      </c>
      <c r="W3299" s="22" t="s">
        <v>50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41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16316720.938053098</v>
      </c>
      <c r="AJ3299" s="27">
        <f t="shared" si="830"/>
        <v>1958006.5125663718</v>
      </c>
      <c r="AK3299" s="28">
        <f t="shared" si="831"/>
        <v>0.12000000000000001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214" t="str">
        <f t="shared" si="835"/>
        <v>YAMAHA_Mounter</v>
      </c>
      <c r="AS3299" s="22">
        <f t="shared" si="834"/>
        <v>2</v>
      </c>
      <c r="AT3299" s="24" t="str">
        <f t="shared" si="836"/>
        <v>0-3 months</v>
      </c>
    </row>
    <row r="3300" spans="1:46" s="12" customFormat="1">
      <c r="A3300" s="195" t="s">
        <v>42</v>
      </c>
      <c r="B3300" s="23">
        <v>2024</v>
      </c>
      <c r="C3300" s="23">
        <v>2</v>
      </c>
      <c r="D3300" s="39" t="str">
        <f t="shared" si="822"/>
        <v>Q4</v>
      </c>
      <c r="E3300" s="13" t="s">
        <v>42</v>
      </c>
      <c r="F3300" s="179">
        <v>2024</v>
      </c>
      <c r="G3300" s="179">
        <v>3</v>
      </c>
      <c r="H3300" s="29"/>
      <c r="I3300" s="39" t="str">
        <f t="shared" si="823"/>
        <v>Q4</v>
      </c>
      <c r="J3300" s="29" t="s">
        <v>3252</v>
      </c>
      <c r="K3300" s="29" t="s">
        <v>1333</v>
      </c>
      <c r="L3300" s="24" t="s">
        <v>78</v>
      </c>
      <c r="M3300" s="22" t="s">
        <v>46</v>
      </c>
      <c r="N3300" s="22">
        <v>1</v>
      </c>
      <c r="O3300" s="22"/>
      <c r="P3300" s="39" t="str">
        <f t="shared" si="824"/>
        <v>MAIN UNIT</v>
      </c>
      <c r="Q3300" s="22" t="s">
        <v>47</v>
      </c>
      <c r="R3300" s="22" t="s">
        <v>48</v>
      </c>
      <c r="S3300" s="22" t="s">
        <v>36</v>
      </c>
      <c r="T3300" s="22" t="s">
        <v>64</v>
      </c>
      <c r="U3300" s="22" t="s">
        <v>64</v>
      </c>
      <c r="V3300" s="22" t="s">
        <v>66</v>
      </c>
      <c r="W3300" s="22" t="s">
        <v>50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41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16316720.938053098</v>
      </c>
      <c r="AJ3300" s="27">
        <f t="shared" si="830"/>
        <v>1958006.5125663718</v>
      </c>
      <c r="AK3300" s="28">
        <f t="shared" si="831"/>
        <v>0.12000000000000001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214" t="str">
        <f t="shared" si="835"/>
        <v>YAMAHA_Mounter</v>
      </c>
      <c r="AS3300" s="22">
        <f t="shared" si="834"/>
        <v>1</v>
      </c>
      <c r="AT3300" s="24" t="str">
        <f t="shared" si="836"/>
        <v>0-3 months</v>
      </c>
    </row>
    <row r="3301" spans="1:46" s="12" customFormat="1">
      <c r="A3301" s="195" t="s">
        <v>42</v>
      </c>
      <c r="B3301" s="23">
        <v>2024</v>
      </c>
      <c r="C3301" s="23">
        <v>2</v>
      </c>
      <c r="D3301" s="39" t="str">
        <f t="shared" si="822"/>
        <v>Q4</v>
      </c>
      <c r="E3301" s="13" t="s">
        <v>42</v>
      </c>
      <c r="F3301" s="179">
        <v>2024</v>
      </c>
      <c r="G3301" s="179">
        <v>3</v>
      </c>
      <c r="H3301" s="29"/>
      <c r="I3301" s="39" t="str">
        <f t="shared" si="823"/>
        <v>Q4</v>
      </c>
      <c r="J3301" s="29" t="s">
        <v>3253</v>
      </c>
      <c r="K3301" s="29" t="s">
        <v>1227</v>
      </c>
      <c r="L3301" s="24" t="s">
        <v>54</v>
      </c>
      <c r="M3301" s="22" t="s">
        <v>46</v>
      </c>
      <c r="N3301" s="22">
        <v>1</v>
      </c>
      <c r="O3301" s="22"/>
      <c r="P3301" s="39" t="str">
        <f t="shared" si="824"/>
        <v>MAIN UNIT</v>
      </c>
      <c r="Q3301" s="22" t="s">
        <v>47</v>
      </c>
      <c r="R3301" s="22" t="s">
        <v>48</v>
      </c>
      <c r="S3301" s="22" t="s">
        <v>36</v>
      </c>
      <c r="T3301" s="22" t="s">
        <v>986</v>
      </c>
      <c r="U3301" s="22" t="s">
        <v>2867</v>
      </c>
      <c r="V3301" s="22" t="s">
        <v>66</v>
      </c>
      <c r="W3301" s="22" t="s">
        <v>827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41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16316720.938053098</v>
      </c>
      <c r="AJ3301" s="27">
        <f t="shared" si="830"/>
        <v>1958006.5125663718</v>
      </c>
      <c r="AK3301" s="28">
        <f t="shared" si="831"/>
        <v>0.12000000000000001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214" t="str">
        <f t="shared" si="835"/>
        <v>YAMAHA_Mounter</v>
      </c>
      <c r="AS3301" s="22">
        <f t="shared" si="834"/>
        <v>1</v>
      </c>
      <c r="AT3301" s="24" t="str">
        <f t="shared" si="836"/>
        <v>0-3 months</v>
      </c>
    </row>
    <row r="3302" spans="1:46" s="12" customFormat="1">
      <c r="A3302" s="195" t="s">
        <v>42</v>
      </c>
      <c r="B3302" s="23">
        <v>2024</v>
      </c>
      <c r="C3302" s="23">
        <v>2</v>
      </c>
      <c r="D3302" s="39" t="str">
        <f t="shared" si="822"/>
        <v>Q4</v>
      </c>
      <c r="E3302" s="13" t="s">
        <v>42</v>
      </c>
      <c r="F3302" s="179">
        <v>2024</v>
      </c>
      <c r="G3302" s="179">
        <v>3</v>
      </c>
      <c r="H3302" s="29"/>
      <c r="I3302" s="39" t="str">
        <f t="shared" si="823"/>
        <v>Q4</v>
      </c>
      <c r="J3302" s="29" t="s">
        <v>3253</v>
      </c>
      <c r="K3302" s="29" t="s">
        <v>1227</v>
      </c>
      <c r="L3302" s="24" t="s">
        <v>54</v>
      </c>
      <c r="M3302" s="22" t="s">
        <v>46</v>
      </c>
      <c r="N3302" s="22">
        <v>1</v>
      </c>
      <c r="O3302" s="22"/>
      <c r="P3302" s="39" t="str">
        <f t="shared" si="824"/>
        <v>MAIN UNIT</v>
      </c>
      <c r="Q3302" s="22" t="s">
        <v>47</v>
      </c>
      <c r="R3302" s="22" t="s">
        <v>48</v>
      </c>
      <c r="S3302" s="22" t="s">
        <v>36</v>
      </c>
      <c r="T3302" s="22" t="s">
        <v>986</v>
      </c>
      <c r="U3302" s="22" t="s">
        <v>2867</v>
      </c>
      <c r="V3302" s="22" t="s">
        <v>66</v>
      </c>
      <c r="W3302" s="22" t="s">
        <v>827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41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16316720.938053098</v>
      </c>
      <c r="AJ3302" s="27">
        <f t="shared" si="830"/>
        <v>1958006.5125663718</v>
      </c>
      <c r="AK3302" s="28">
        <f t="shared" si="831"/>
        <v>0.12000000000000001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214" t="str">
        <f t="shared" si="835"/>
        <v>YAMAHA_Mounter</v>
      </c>
      <c r="AS3302" s="22">
        <f t="shared" si="834"/>
        <v>1</v>
      </c>
      <c r="AT3302" s="24" t="str">
        <f t="shared" si="836"/>
        <v>0-3 months</v>
      </c>
    </row>
    <row r="3303" spans="1:46" s="12" customFormat="1">
      <c r="A3303" s="195" t="s">
        <v>42</v>
      </c>
      <c r="B3303" s="23">
        <v>2024</v>
      </c>
      <c r="C3303" s="23">
        <v>2</v>
      </c>
      <c r="D3303" s="39" t="str">
        <f t="shared" si="822"/>
        <v>Q4</v>
      </c>
      <c r="E3303" s="13" t="s">
        <v>42</v>
      </c>
      <c r="F3303" s="179">
        <v>2024</v>
      </c>
      <c r="G3303" s="179">
        <v>3</v>
      </c>
      <c r="H3303" s="29"/>
      <c r="I3303" s="39" t="str">
        <f t="shared" si="823"/>
        <v>Q4</v>
      </c>
      <c r="J3303" s="29" t="s">
        <v>3254</v>
      </c>
      <c r="K3303" s="29" t="s">
        <v>1227</v>
      </c>
      <c r="L3303" s="24" t="s">
        <v>54</v>
      </c>
      <c r="M3303" s="22" t="s">
        <v>46</v>
      </c>
      <c r="N3303" s="22">
        <v>1</v>
      </c>
      <c r="O3303" s="22"/>
      <c r="P3303" s="39" t="str">
        <f t="shared" si="824"/>
        <v>MAIN UNIT</v>
      </c>
      <c r="Q3303" s="22" t="s">
        <v>47</v>
      </c>
      <c r="R3303" s="22" t="s">
        <v>48</v>
      </c>
      <c r="S3303" s="22" t="s">
        <v>36</v>
      </c>
      <c r="T3303" s="22" t="s">
        <v>986</v>
      </c>
      <c r="U3303" s="22" t="s">
        <v>2867</v>
      </c>
      <c r="V3303" s="22" t="s">
        <v>66</v>
      </c>
      <c r="W3303" s="22" t="s">
        <v>827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41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16316720.938053098</v>
      </c>
      <c r="AJ3303" s="27">
        <f t="shared" si="830"/>
        <v>1958006.5125663718</v>
      </c>
      <c r="AK3303" s="28">
        <f t="shared" si="831"/>
        <v>0.12000000000000001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214" t="str">
        <f t="shared" si="835"/>
        <v>YAMAHA_Mounter</v>
      </c>
      <c r="AS3303" s="22">
        <f t="shared" si="834"/>
        <v>1</v>
      </c>
      <c r="AT3303" s="24" t="str">
        <f t="shared" si="836"/>
        <v>0-3 months</v>
      </c>
    </row>
    <row r="3304" spans="1:46" s="12" customFormat="1">
      <c r="A3304" s="195" t="s">
        <v>42</v>
      </c>
      <c r="B3304" s="23">
        <v>2024</v>
      </c>
      <c r="C3304" s="179">
        <v>1</v>
      </c>
      <c r="D3304" s="39" t="str">
        <f t="shared" si="822"/>
        <v>Q4</v>
      </c>
      <c r="E3304" s="179" t="s">
        <v>3059</v>
      </c>
      <c r="F3304" s="179">
        <v>2024</v>
      </c>
      <c r="G3304" s="179">
        <v>4</v>
      </c>
      <c r="H3304" s="29"/>
      <c r="I3304" s="39" t="str">
        <f t="shared" si="823"/>
        <v>Q1</v>
      </c>
      <c r="J3304" s="29" t="s">
        <v>3232</v>
      </c>
      <c r="K3304" s="29" t="s">
        <v>3233</v>
      </c>
      <c r="L3304" s="24" t="s">
        <v>78</v>
      </c>
      <c r="M3304" s="22" t="s">
        <v>46</v>
      </c>
      <c r="N3304" s="22">
        <v>1</v>
      </c>
      <c r="O3304" s="22"/>
      <c r="P3304" s="39" t="str">
        <f t="shared" si="824"/>
        <v>MAIN UNIT</v>
      </c>
      <c r="Q3304" s="22" t="s">
        <v>55</v>
      </c>
      <c r="R3304" s="22" t="s">
        <v>48</v>
      </c>
      <c r="S3304" s="22" t="s">
        <v>36</v>
      </c>
      <c r="T3304" s="22" t="s">
        <v>986</v>
      </c>
      <c r="U3304" s="22" t="s">
        <v>2867</v>
      </c>
      <c r="V3304" s="22" t="s">
        <v>108</v>
      </c>
      <c r="W3304" s="22" t="s">
        <v>50</v>
      </c>
      <c r="X3304" s="30">
        <v>770000</v>
      </c>
      <c r="Y3304" s="31" t="str">
        <f t="shared" si="840"/>
        <v>1.13</v>
      </c>
      <c r="Z3304" s="18">
        <f t="shared" si="825"/>
        <v>770000</v>
      </c>
      <c r="AA3304" s="22">
        <v>1.0900000000000001</v>
      </c>
      <c r="AB3304" s="21">
        <f t="shared" si="838"/>
        <v>742743.36283185845</v>
      </c>
      <c r="AC3304" s="25">
        <f t="shared" si="827"/>
        <v>89129.203539823007</v>
      </c>
      <c r="AD3304" s="141">
        <v>0.12</v>
      </c>
      <c r="AE3304" s="26">
        <f t="shared" si="828"/>
        <v>1</v>
      </c>
      <c r="AF3304" s="26">
        <f>IF(AND(COUNTIFS($J$18:J3304,J3304)=1,AE3304=1),1,"")</f>
        <v>1</v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8490044.8672566377</v>
      </c>
      <c r="AJ3304" s="27">
        <f t="shared" si="830"/>
        <v>1018805.3840707965</v>
      </c>
      <c r="AK3304" s="28">
        <f t="shared" si="831"/>
        <v>0.12000000000000001</v>
      </c>
      <c r="AL3304" s="24"/>
      <c r="AM3304" s="24"/>
      <c r="AN3304" s="24"/>
      <c r="AO3304" s="24"/>
      <c r="AP3304" s="28" t="str">
        <f t="shared" si="832"/>
        <v>20244</v>
      </c>
      <c r="AQ3304" s="28" t="str">
        <f t="shared" si="833"/>
        <v>20244RMB</v>
      </c>
      <c r="AR3304" s="214" t="str">
        <f t="shared" si="835"/>
        <v>YAMAHA_Mounter</v>
      </c>
      <c r="AS3304" s="22">
        <f t="shared" si="834"/>
        <v>3</v>
      </c>
      <c r="AT3304" s="24" t="str">
        <f t="shared" si="836"/>
        <v>0-3 months</v>
      </c>
    </row>
    <row r="3305" spans="1:46" s="12" customFormat="1">
      <c r="A3305" s="195" t="s">
        <v>42</v>
      </c>
      <c r="B3305" s="23">
        <v>2024</v>
      </c>
      <c r="C3305" s="179">
        <v>1</v>
      </c>
      <c r="D3305" s="39" t="str">
        <f t="shared" si="822"/>
        <v>Q4</v>
      </c>
      <c r="E3305" s="179" t="s">
        <v>3059</v>
      </c>
      <c r="F3305" s="179">
        <v>2024</v>
      </c>
      <c r="G3305" s="179">
        <v>4</v>
      </c>
      <c r="H3305" s="29"/>
      <c r="I3305" s="39" t="str">
        <f t="shared" si="823"/>
        <v>Q1</v>
      </c>
      <c r="J3305" s="29" t="s">
        <v>3232</v>
      </c>
      <c r="K3305" s="29" t="s">
        <v>3233</v>
      </c>
      <c r="L3305" s="24" t="s">
        <v>54</v>
      </c>
      <c r="M3305" s="22" t="s">
        <v>46</v>
      </c>
      <c r="N3305" s="22">
        <v>1</v>
      </c>
      <c r="O3305" s="22"/>
      <c r="P3305" s="39" t="str">
        <f t="shared" si="824"/>
        <v>MAIN UNIT</v>
      </c>
      <c r="Q3305" s="22" t="s">
        <v>55</v>
      </c>
      <c r="R3305" s="22" t="s">
        <v>48</v>
      </c>
      <c r="S3305" s="22" t="s">
        <v>36</v>
      </c>
      <c r="T3305" s="22" t="s">
        <v>986</v>
      </c>
      <c r="U3305" s="22" t="s">
        <v>2867</v>
      </c>
      <c r="V3305" s="22" t="s">
        <v>108</v>
      </c>
      <c r="W3305" s="22" t="s">
        <v>50</v>
      </c>
      <c r="X3305" s="30">
        <v>600000</v>
      </c>
      <c r="Y3305" s="31" t="str">
        <f t="shared" si="840"/>
        <v>1.13</v>
      </c>
      <c r="Z3305" s="18">
        <f t="shared" si="825"/>
        <v>600000</v>
      </c>
      <c r="AA3305" s="22">
        <v>1.0900000000000001</v>
      </c>
      <c r="AB3305" s="21">
        <f t="shared" si="838"/>
        <v>578761.06194690277</v>
      </c>
      <c r="AC3305" s="25">
        <f t="shared" si="827"/>
        <v>69451.327433628336</v>
      </c>
      <c r="AD3305" s="141">
        <v>0.12</v>
      </c>
      <c r="AE3305" s="26">
        <f t="shared" si="828"/>
        <v>1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829"/>
        <v>8490044.8672566377</v>
      </c>
      <c r="AJ3305" s="27">
        <f t="shared" si="830"/>
        <v>1018805.3840707965</v>
      </c>
      <c r="AK3305" s="28">
        <f t="shared" si="831"/>
        <v>0.12000000000000001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214" t="str">
        <f t="shared" si="835"/>
        <v>YAMAHA_Mounter</v>
      </c>
      <c r="AS3305" s="22">
        <f t="shared" si="834"/>
        <v>3</v>
      </c>
      <c r="AT3305" s="24" t="str">
        <f t="shared" si="836"/>
        <v>0-3 months</v>
      </c>
    </row>
    <row r="3306" spans="1:46" s="12" customFormat="1">
      <c r="A3306" s="195" t="s">
        <v>42</v>
      </c>
      <c r="B3306" s="23">
        <v>2024</v>
      </c>
      <c r="C3306" s="179">
        <v>1</v>
      </c>
      <c r="D3306" s="39" t="str">
        <f t="shared" si="822"/>
        <v>Q4</v>
      </c>
      <c r="E3306" s="13" t="s">
        <v>3059</v>
      </c>
      <c r="F3306" s="179">
        <v>2024</v>
      </c>
      <c r="G3306" s="179">
        <v>4</v>
      </c>
      <c r="H3306" s="29"/>
      <c r="I3306" s="39" t="str">
        <f t="shared" si="823"/>
        <v>Q1</v>
      </c>
      <c r="J3306" s="29" t="s">
        <v>3235</v>
      </c>
      <c r="K3306" s="29" t="s">
        <v>3236</v>
      </c>
      <c r="L3306" s="24" t="s">
        <v>78</v>
      </c>
      <c r="M3306" s="22" t="s">
        <v>46</v>
      </c>
      <c r="N3306" s="22">
        <v>1</v>
      </c>
      <c r="O3306" s="22"/>
      <c r="P3306" s="39" t="str">
        <f t="shared" si="824"/>
        <v>MAIN UNIT</v>
      </c>
      <c r="Q3306" s="22" t="s">
        <v>47</v>
      </c>
      <c r="R3306" s="22" t="s">
        <v>48</v>
      </c>
      <c r="S3306" s="22" t="s">
        <v>36</v>
      </c>
      <c r="T3306" s="22" t="s">
        <v>986</v>
      </c>
      <c r="U3306" s="22" t="s">
        <v>2867</v>
      </c>
      <c r="V3306" s="22" t="s">
        <v>108</v>
      </c>
      <c r="W3306" s="22" t="s">
        <v>95</v>
      </c>
      <c r="X3306" s="30">
        <v>12750000</v>
      </c>
      <c r="Y3306" s="31" t="str">
        <f t="shared" si="840"/>
        <v>1</v>
      </c>
      <c r="Z3306" s="18">
        <f t="shared" si="825"/>
        <v>12750000</v>
      </c>
      <c r="AA3306" s="22">
        <v>5.4100000000000002E-2</v>
      </c>
      <c r="AB3306" s="21">
        <f t="shared" si="838"/>
        <v>689775</v>
      </c>
      <c r="AC3306" s="25">
        <f t="shared" si="827"/>
        <v>82773</v>
      </c>
      <c r="AD3306" s="141">
        <v>0.12</v>
      </c>
      <c r="AE3306" s="26">
        <f t="shared" si="828"/>
        <v>0</v>
      </c>
      <c r="AF3306" s="26" t="str">
        <f>IF(AND(COUNTIFS($J$18:J3306,J3306)=1,AE3306=1),1,"")</f>
        <v/>
      </c>
      <c r="AG3306" s="26">
        <f>IF(C3306="","",IF(AND(COUNTIFS($J$18:J3306,J3306)=1,C3306&lt;&gt;""),1,""))</f>
        <v>1</v>
      </c>
      <c r="AH3306" s="26">
        <f>IF(G3306="","",IF(AND(COUNTIFS($J$18:J3306,J3306)=1,G3306&lt;&gt;""),1,""))</f>
        <v>1</v>
      </c>
      <c r="AI3306" s="27">
        <f t="shared" si="829"/>
        <v>8490044.8672566377</v>
      </c>
      <c r="AJ3306" s="27">
        <f t="shared" si="830"/>
        <v>1018805.3840707965</v>
      </c>
      <c r="AK3306" s="28">
        <f t="shared" si="831"/>
        <v>0.12000000000000001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20244JPY</v>
      </c>
      <c r="AR3306" s="214" t="str">
        <f t="shared" si="835"/>
        <v>YAMAHA_Mounter</v>
      </c>
      <c r="AS3306" s="22">
        <f t="shared" si="834"/>
        <v>3</v>
      </c>
      <c r="AT3306" s="24" t="str">
        <f t="shared" si="836"/>
        <v>0-3 months</v>
      </c>
    </row>
    <row r="3307" spans="1:46" s="12" customFormat="1">
      <c r="A3307" s="195" t="s">
        <v>42</v>
      </c>
      <c r="B3307" s="23">
        <v>2024</v>
      </c>
      <c r="C3307" s="179">
        <v>1</v>
      </c>
      <c r="D3307" s="39" t="str">
        <f t="shared" si="822"/>
        <v>Q4</v>
      </c>
      <c r="E3307" s="13" t="s">
        <v>3059</v>
      </c>
      <c r="F3307" s="179">
        <v>2024</v>
      </c>
      <c r="G3307" s="179">
        <v>4</v>
      </c>
      <c r="H3307" s="29"/>
      <c r="I3307" s="39" t="str">
        <f t="shared" si="823"/>
        <v>Q1</v>
      </c>
      <c r="J3307" s="29" t="s">
        <v>3235</v>
      </c>
      <c r="K3307" s="29" t="s">
        <v>3236</v>
      </c>
      <c r="L3307" s="24" t="s">
        <v>78</v>
      </c>
      <c r="M3307" s="22" t="s">
        <v>46</v>
      </c>
      <c r="N3307" s="22">
        <v>1</v>
      </c>
      <c r="O3307" s="22"/>
      <c r="P3307" s="39" t="str">
        <f t="shared" si="824"/>
        <v>MAIN UNIT</v>
      </c>
      <c r="Q3307" s="22" t="s">
        <v>47</v>
      </c>
      <c r="R3307" s="22" t="s">
        <v>48</v>
      </c>
      <c r="S3307" s="22" t="s">
        <v>36</v>
      </c>
      <c r="T3307" s="22" t="s">
        <v>986</v>
      </c>
      <c r="U3307" s="22" t="s">
        <v>2867</v>
      </c>
      <c r="V3307" s="22" t="s">
        <v>108</v>
      </c>
      <c r="W3307" s="22" t="s">
        <v>95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5.4100000000000002E-2</v>
      </c>
      <c r="AB3307" s="21">
        <f t="shared" si="838"/>
        <v>689775</v>
      </c>
      <c r="AC3307" s="25">
        <f t="shared" si="827"/>
        <v>82773</v>
      </c>
      <c r="AD3307" s="141">
        <v>0.12</v>
      </c>
      <c r="AE3307" s="26">
        <f t="shared" si="828"/>
        <v>0</v>
      </c>
      <c r="AF3307" s="26" t="str">
        <f>IF(AND(COUNTIFS($J$18:J3307,J3307)=1,AE3307=1),1,"")</f>
        <v/>
      </c>
      <c r="AG3307" s="26" t="str">
        <f>IF(C3307="","",IF(AND(COUNTIFS($J$18:J3307,J3307)=1,C3307&lt;&gt;""),1,""))</f>
        <v/>
      </c>
      <c r="AH3307" s="26" t="str">
        <f>IF(G3307="","",IF(AND(COUNTIFS($J$18:J3307,J3307)=1,G3307&lt;&gt;""),1,""))</f>
        <v/>
      </c>
      <c r="AI3307" s="27">
        <f t="shared" si="829"/>
        <v>8490044.8672566377</v>
      </c>
      <c r="AJ3307" s="27">
        <f t="shared" si="830"/>
        <v>1018805.3840707965</v>
      </c>
      <c r="AK3307" s="28">
        <f t="shared" si="831"/>
        <v>0.12000000000000001</v>
      </c>
      <c r="AL3307" s="24"/>
      <c r="AM3307" s="24"/>
      <c r="AN3307" s="24"/>
      <c r="AO3307" s="24"/>
      <c r="AP3307" s="28" t="str">
        <f t="shared" si="832"/>
        <v>20244</v>
      </c>
      <c r="AQ3307" s="28" t="str">
        <f t="shared" si="833"/>
        <v>20244JPY</v>
      </c>
      <c r="AR3307" s="214" t="str">
        <f t="shared" si="835"/>
        <v>YAMAHA_Mounter</v>
      </c>
      <c r="AS3307" s="22">
        <f t="shared" si="834"/>
        <v>3</v>
      </c>
      <c r="AT3307" s="24" t="str">
        <f t="shared" si="836"/>
        <v>0-3 months</v>
      </c>
    </row>
    <row r="3308" spans="1:46" s="12" customFormat="1">
      <c r="A3308" s="195" t="s">
        <v>42</v>
      </c>
      <c r="B3308" s="23">
        <v>2024</v>
      </c>
      <c r="C3308" s="179">
        <v>1</v>
      </c>
      <c r="D3308" s="39" t="str">
        <f t="shared" si="822"/>
        <v>Q4</v>
      </c>
      <c r="E3308" s="13" t="s">
        <v>3059</v>
      </c>
      <c r="F3308" s="179">
        <v>2024</v>
      </c>
      <c r="G3308" s="179">
        <v>4</v>
      </c>
      <c r="H3308" s="29"/>
      <c r="I3308" s="39" t="str">
        <f t="shared" si="823"/>
        <v>Q1</v>
      </c>
      <c r="J3308" s="29" t="s">
        <v>3235</v>
      </c>
      <c r="K3308" s="29" t="s">
        <v>3236</v>
      </c>
      <c r="L3308" s="24" t="s">
        <v>54</v>
      </c>
      <c r="M3308" s="22" t="s">
        <v>46</v>
      </c>
      <c r="N3308" s="22">
        <v>1</v>
      </c>
      <c r="O3308" s="22"/>
      <c r="P3308" s="39" t="str">
        <f t="shared" si="824"/>
        <v>MAIN UNIT</v>
      </c>
      <c r="Q3308" s="22" t="s">
        <v>47</v>
      </c>
      <c r="R3308" s="22" t="s">
        <v>48</v>
      </c>
      <c r="S3308" s="22" t="s">
        <v>36</v>
      </c>
      <c r="T3308" s="22" t="s">
        <v>986</v>
      </c>
      <c r="U3308" s="22" t="s">
        <v>2867</v>
      </c>
      <c r="V3308" s="22" t="s">
        <v>108</v>
      </c>
      <c r="W3308" s="22" t="s">
        <v>95</v>
      </c>
      <c r="X3308" s="30">
        <v>8000000</v>
      </c>
      <c r="Y3308" s="31" t="str">
        <f t="shared" si="840"/>
        <v>1</v>
      </c>
      <c r="Z3308" s="18">
        <f t="shared" si="825"/>
        <v>8000000</v>
      </c>
      <c r="AA3308" s="22">
        <v>5.4100000000000002E-2</v>
      </c>
      <c r="AB3308" s="21">
        <f t="shared" si="838"/>
        <v>432800</v>
      </c>
      <c r="AC3308" s="25">
        <f t="shared" si="827"/>
        <v>51936</v>
      </c>
      <c r="AD3308" s="141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8490044.8672566377</v>
      </c>
      <c r="AJ3308" s="27">
        <f t="shared" si="830"/>
        <v>1018805.3840707965</v>
      </c>
      <c r="AK3308" s="28">
        <f t="shared" si="831"/>
        <v>0.12000000000000001</v>
      </c>
      <c r="AL3308" s="24"/>
      <c r="AM3308" s="24"/>
      <c r="AN3308" s="24"/>
      <c r="AO3308" s="24"/>
      <c r="AP3308" s="28" t="str">
        <f t="shared" si="832"/>
        <v>20244</v>
      </c>
      <c r="AQ3308" s="28" t="str">
        <f t="shared" si="833"/>
        <v>20244JPY</v>
      </c>
      <c r="AR3308" s="214" t="str">
        <f t="shared" si="835"/>
        <v>YAMAHA_Mounter</v>
      </c>
      <c r="AS3308" s="22">
        <f t="shared" si="834"/>
        <v>3</v>
      </c>
      <c r="AT3308" s="24" t="str">
        <f t="shared" si="836"/>
        <v>0-3 months</v>
      </c>
    </row>
    <row r="3309" spans="1:46" s="12" customFormat="1">
      <c r="A3309" s="195" t="s">
        <v>42</v>
      </c>
      <c r="B3309" s="23">
        <v>2024</v>
      </c>
      <c r="C3309" s="179">
        <v>1</v>
      </c>
      <c r="D3309" s="39" t="str">
        <f t="shared" si="822"/>
        <v>Q4</v>
      </c>
      <c r="E3309" s="13" t="s">
        <v>3059</v>
      </c>
      <c r="F3309" s="179">
        <v>2024</v>
      </c>
      <c r="G3309" s="179">
        <v>4</v>
      </c>
      <c r="H3309" s="29"/>
      <c r="I3309" s="39" t="str">
        <f t="shared" si="823"/>
        <v>Q1</v>
      </c>
      <c r="J3309" s="29" t="s">
        <v>3235</v>
      </c>
      <c r="K3309" s="29" t="s">
        <v>3236</v>
      </c>
      <c r="L3309" s="24" t="s">
        <v>54</v>
      </c>
      <c r="M3309" s="22" t="s">
        <v>46</v>
      </c>
      <c r="N3309" s="22">
        <v>1</v>
      </c>
      <c r="O3309" s="22"/>
      <c r="P3309" s="39" t="str">
        <f t="shared" si="824"/>
        <v>MAIN UNIT</v>
      </c>
      <c r="Q3309" s="22" t="s">
        <v>47</v>
      </c>
      <c r="R3309" s="22" t="s">
        <v>48</v>
      </c>
      <c r="S3309" s="22" t="s">
        <v>36</v>
      </c>
      <c r="T3309" s="22" t="s">
        <v>986</v>
      </c>
      <c r="U3309" s="22" t="s">
        <v>2867</v>
      </c>
      <c r="V3309" s="22" t="s">
        <v>108</v>
      </c>
      <c r="W3309" s="22" t="s">
        <v>95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5.4100000000000002E-2</v>
      </c>
      <c r="AB3309" s="21">
        <f t="shared" si="838"/>
        <v>432800</v>
      </c>
      <c r="AC3309" s="25">
        <f t="shared" si="827"/>
        <v>51936</v>
      </c>
      <c r="AD3309" s="141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8490044.8672566377</v>
      </c>
      <c r="AJ3309" s="27">
        <f t="shared" si="830"/>
        <v>1018805.3840707965</v>
      </c>
      <c r="AK3309" s="28">
        <f t="shared" si="831"/>
        <v>0.12000000000000001</v>
      </c>
      <c r="AL3309" s="24"/>
      <c r="AM3309" s="24"/>
      <c r="AN3309" s="24"/>
      <c r="AO3309" s="24"/>
      <c r="AP3309" s="28" t="str">
        <f t="shared" si="832"/>
        <v>20244</v>
      </c>
      <c r="AQ3309" s="28" t="str">
        <f t="shared" si="833"/>
        <v>20244JPY</v>
      </c>
      <c r="AR3309" s="214" t="str">
        <f t="shared" si="835"/>
        <v>YAMAHA_Mounter</v>
      </c>
      <c r="AS3309" s="22">
        <f t="shared" si="834"/>
        <v>3</v>
      </c>
      <c r="AT3309" s="24" t="str">
        <f t="shared" si="836"/>
        <v>0-3 months</v>
      </c>
    </row>
    <row r="3310" spans="1:46" s="12" customFormat="1">
      <c r="A3310" s="195" t="s">
        <v>42</v>
      </c>
      <c r="B3310" s="23">
        <v>2024</v>
      </c>
      <c r="C3310" s="179">
        <v>1</v>
      </c>
      <c r="D3310" s="39" t="str">
        <f t="shared" si="822"/>
        <v>Q4</v>
      </c>
      <c r="E3310" s="13" t="s">
        <v>3059</v>
      </c>
      <c r="F3310" s="179">
        <v>2024</v>
      </c>
      <c r="G3310" s="179">
        <v>4</v>
      </c>
      <c r="H3310" s="29"/>
      <c r="I3310" s="39" t="str">
        <f t="shared" si="823"/>
        <v>Q1</v>
      </c>
      <c r="J3310" s="29" t="s">
        <v>3235</v>
      </c>
      <c r="K3310" s="29" t="s">
        <v>3236</v>
      </c>
      <c r="L3310" s="24" t="s">
        <v>54</v>
      </c>
      <c r="M3310" s="22" t="s">
        <v>46</v>
      </c>
      <c r="N3310" s="22">
        <v>1</v>
      </c>
      <c r="O3310" s="22"/>
      <c r="P3310" s="39" t="str">
        <f t="shared" si="824"/>
        <v>MAIN UNIT</v>
      </c>
      <c r="Q3310" s="22" t="s">
        <v>47</v>
      </c>
      <c r="R3310" s="22" t="s">
        <v>48</v>
      </c>
      <c r="S3310" s="22" t="s">
        <v>36</v>
      </c>
      <c r="T3310" s="22" t="s">
        <v>986</v>
      </c>
      <c r="U3310" s="22" t="s">
        <v>2867</v>
      </c>
      <c r="V3310" s="22" t="s">
        <v>108</v>
      </c>
      <c r="W3310" s="22" t="s">
        <v>95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5.4100000000000002E-2</v>
      </c>
      <c r="AB3310" s="21">
        <f t="shared" si="838"/>
        <v>432800</v>
      </c>
      <c r="AC3310" s="25">
        <f t="shared" si="827"/>
        <v>51936</v>
      </c>
      <c r="AD3310" s="141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8490044.8672566377</v>
      </c>
      <c r="AJ3310" s="27">
        <f t="shared" si="830"/>
        <v>1018805.3840707965</v>
      </c>
      <c r="AK3310" s="28">
        <f t="shared" si="831"/>
        <v>0.12000000000000001</v>
      </c>
      <c r="AL3310" s="24"/>
      <c r="AM3310" s="24"/>
      <c r="AN3310" s="24"/>
      <c r="AO3310" s="24"/>
      <c r="AP3310" s="28" t="str">
        <f t="shared" si="832"/>
        <v>20244</v>
      </c>
      <c r="AQ3310" s="28" t="str">
        <f t="shared" si="833"/>
        <v>20244JPY</v>
      </c>
      <c r="AR3310" s="214" t="str">
        <f t="shared" si="835"/>
        <v>YAMAHA_Mounter</v>
      </c>
      <c r="AS3310" s="22">
        <f t="shared" si="834"/>
        <v>3</v>
      </c>
      <c r="AT3310" s="24" t="str">
        <f t="shared" si="836"/>
        <v>0-3 months</v>
      </c>
    </row>
    <row r="3311" spans="1:46" s="12" customFormat="1">
      <c r="A3311" s="195" t="s">
        <v>42</v>
      </c>
      <c r="B3311" s="23">
        <v>2024</v>
      </c>
      <c r="C3311" s="179">
        <v>1</v>
      </c>
      <c r="D3311" s="39" t="str">
        <f t="shared" si="822"/>
        <v>Q4</v>
      </c>
      <c r="E3311" s="179" t="s">
        <v>3059</v>
      </c>
      <c r="F3311" s="179">
        <v>2024</v>
      </c>
      <c r="G3311" s="179">
        <v>4</v>
      </c>
      <c r="H3311" s="29"/>
      <c r="I3311" s="39" t="str">
        <f t="shared" si="823"/>
        <v>Q1</v>
      </c>
      <c r="J3311" s="29" t="s">
        <v>3237</v>
      </c>
      <c r="K3311" s="29" t="s">
        <v>3236</v>
      </c>
      <c r="L3311" s="24" t="s">
        <v>78</v>
      </c>
      <c r="M3311" s="22" t="s">
        <v>46</v>
      </c>
      <c r="N3311" s="22">
        <v>1</v>
      </c>
      <c r="O3311" s="22"/>
      <c r="P3311" s="39" t="str">
        <f t="shared" si="824"/>
        <v>MAIN UNIT</v>
      </c>
      <c r="Q3311" s="22" t="s">
        <v>47</v>
      </c>
      <c r="R3311" s="22" t="s">
        <v>48</v>
      </c>
      <c r="S3311" s="22" t="s">
        <v>36</v>
      </c>
      <c r="T3311" s="22" t="s">
        <v>986</v>
      </c>
      <c r="U3311" s="22" t="s">
        <v>2867</v>
      </c>
      <c r="V3311" s="22" t="s">
        <v>108</v>
      </c>
      <c r="W3311" s="22" t="s">
        <v>95</v>
      </c>
      <c r="X3311" s="30">
        <v>12700000</v>
      </c>
      <c r="Y3311" s="31" t="str">
        <f t="shared" si="840"/>
        <v>1</v>
      </c>
      <c r="Z3311" s="18">
        <f t="shared" si="825"/>
        <v>12700000</v>
      </c>
      <c r="AA3311" s="22">
        <v>5.4100000000000002E-2</v>
      </c>
      <c r="AB3311" s="21">
        <f t="shared" si="838"/>
        <v>687070</v>
      </c>
      <c r="AC3311" s="25">
        <f t="shared" si="827"/>
        <v>82448.399999999994</v>
      </c>
      <c r="AD3311" s="141">
        <v>0.12</v>
      </c>
      <c r="AE3311" s="26">
        <f t="shared" si="828"/>
        <v>0</v>
      </c>
      <c r="AF3311" s="26" t="str">
        <f>IF(AND(COUNTIFS($J$18:J3311,J3311)=1,AE3311=1),1,"")</f>
        <v/>
      </c>
      <c r="AG3311" s="26">
        <f>IF(C3311="","",IF(AND(COUNTIFS($J$18:J3311,J3311)=1,C3311&lt;&gt;""),1,""))</f>
        <v>1</v>
      </c>
      <c r="AH3311" s="26">
        <f>IF(G3311="","",IF(AND(COUNTIFS($J$18:J3311,J3311)=1,G3311&lt;&gt;""),1,""))</f>
        <v>1</v>
      </c>
      <c r="AI3311" s="27">
        <f t="shared" si="829"/>
        <v>8490044.8672566377</v>
      </c>
      <c r="AJ3311" s="27">
        <f t="shared" si="830"/>
        <v>1018805.3840707965</v>
      </c>
      <c r="AK3311" s="28">
        <f t="shared" si="831"/>
        <v>0.12000000000000001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214" t="str">
        <f t="shared" si="835"/>
        <v>YAMAHA_Mounter</v>
      </c>
      <c r="AS3311" s="22">
        <f t="shared" si="834"/>
        <v>3</v>
      </c>
      <c r="AT3311" s="24" t="str">
        <f t="shared" si="836"/>
        <v>0-3 months</v>
      </c>
    </row>
    <row r="3312" spans="1:46" s="12" customFormat="1">
      <c r="A3312" s="195" t="s">
        <v>42</v>
      </c>
      <c r="B3312" s="23">
        <v>2024</v>
      </c>
      <c r="C3312" s="179">
        <v>1</v>
      </c>
      <c r="D3312" s="39" t="str">
        <f t="shared" si="822"/>
        <v>Q4</v>
      </c>
      <c r="E3312" s="179" t="s">
        <v>3059</v>
      </c>
      <c r="F3312" s="179">
        <v>2024</v>
      </c>
      <c r="G3312" s="179">
        <v>4</v>
      </c>
      <c r="H3312" s="29"/>
      <c r="I3312" s="39" t="str">
        <f t="shared" si="823"/>
        <v>Q1</v>
      </c>
      <c r="J3312" s="29" t="s">
        <v>3237</v>
      </c>
      <c r="K3312" s="29" t="s">
        <v>3236</v>
      </c>
      <c r="L3312" s="24" t="s">
        <v>78</v>
      </c>
      <c r="M3312" s="22" t="s">
        <v>46</v>
      </c>
      <c r="N3312" s="22">
        <v>1</v>
      </c>
      <c r="O3312" s="22"/>
      <c r="P3312" s="39" t="str">
        <f t="shared" si="824"/>
        <v>MAIN UNIT</v>
      </c>
      <c r="Q3312" s="22" t="s">
        <v>47</v>
      </c>
      <c r="R3312" s="22" t="s">
        <v>48</v>
      </c>
      <c r="S3312" s="22" t="s">
        <v>36</v>
      </c>
      <c r="T3312" s="22" t="s">
        <v>986</v>
      </c>
      <c r="U3312" s="22" t="s">
        <v>2867</v>
      </c>
      <c r="V3312" s="22" t="s">
        <v>108</v>
      </c>
      <c r="W3312" s="22" t="s">
        <v>95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5.4100000000000002E-2</v>
      </c>
      <c r="AB3312" s="21">
        <f t="shared" si="838"/>
        <v>687070</v>
      </c>
      <c r="AC3312" s="25">
        <f t="shared" si="827"/>
        <v>82448.399999999994</v>
      </c>
      <c r="AD3312" s="141">
        <v>0.12</v>
      </c>
      <c r="AE3312" s="26">
        <f t="shared" si="828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829"/>
        <v>8490044.8672566377</v>
      </c>
      <c r="AJ3312" s="27">
        <f t="shared" si="830"/>
        <v>1018805.3840707965</v>
      </c>
      <c r="AK3312" s="28">
        <f t="shared" si="831"/>
        <v>0.12000000000000001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214" t="str">
        <f t="shared" si="835"/>
        <v>YAMAHA_Mounter</v>
      </c>
      <c r="AS3312" s="22">
        <f t="shared" si="834"/>
        <v>3</v>
      </c>
      <c r="AT3312" s="24" t="str">
        <f t="shared" si="836"/>
        <v>0-3 months</v>
      </c>
    </row>
    <row r="3313" spans="1:46" s="12" customFormat="1">
      <c r="A3313" s="195" t="s">
        <v>42</v>
      </c>
      <c r="B3313" s="23">
        <v>2024</v>
      </c>
      <c r="C3313" s="179">
        <v>1</v>
      </c>
      <c r="D3313" s="39" t="str">
        <f t="shared" si="822"/>
        <v>Q4</v>
      </c>
      <c r="E3313" s="179" t="s">
        <v>3059</v>
      </c>
      <c r="F3313" s="179">
        <v>2024</v>
      </c>
      <c r="G3313" s="179">
        <v>4</v>
      </c>
      <c r="H3313" s="29"/>
      <c r="I3313" s="39" t="str">
        <f t="shared" si="823"/>
        <v>Q1</v>
      </c>
      <c r="J3313" s="29" t="s">
        <v>3237</v>
      </c>
      <c r="K3313" s="29" t="s">
        <v>3236</v>
      </c>
      <c r="L3313" s="24" t="s">
        <v>54</v>
      </c>
      <c r="M3313" s="22" t="s">
        <v>46</v>
      </c>
      <c r="N3313" s="22">
        <v>1</v>
      </c>
      <c r="O3313" s="22"/>
      <c r="P3313" s="39" t="str">
        <f t="shared" si="824"/>
        <v>MAIN UNIT</v>
      </c>
      <c r="Q3313" s="22" t="s">
        <v>47</v>
      </c>
      <c r="R3313" s="22" t="s">
        <v>48</v>
      </c>
      <c r="S3313" s="22" t="s">
        <v>36</v>
      </c>
      <c r="T3313" s="22" t="s">
        <v>986</v>
      </c>
      <c r="U3313" s="22" t="s">
        <v>2867</v>
      </c>
      <c r="V3313" s="22" t="s">
        <v>108</v>
      </c>
      <c r="W3313" s="22" t="s">
        <v>95</v>
      </c>
      <c r="X3313" s="30">
        <v>8000000</v>
      </c>
      <c r="Y3313" s="31" t="str">
        <f t="shared" si="840"/>
        <v>1</v>
      </c>
      <c r="Z3313" s="18">
        <f t="shared" si="825"/>
        <v>8000000</v>
      </c>
      <c r="AA3313" s="22">
        <v>5.4100000000000002E-2</v>
      </c>
      <c r="AB3313" s="21">
        <f t="shared" si="838"/>
        <v>432800</v>
      </c>
      <c r="AC3313" s="25">
        <f t="shared" si="827"/>
        <v>51936</v>
      </c>
      <c r="AD3313" s="141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8490044.8672566377</v>
      </c>
      <c r="AJ3313" s="27">
        <f t="shared" si="830"/>
        <v>1018805.3840707965</v>
      </c>
      <c r="AK3313" s="28">
        <f t="shared" si="831"/>
        <v>0.12000000000000001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214" t="str">
        <f t="shared" si="835"/>
        <v>YAMAHA_Mounter</v>
      </c>
      <c r="AS3313" s="22">
        <f t="shared" si="834"/>
        <v>3</v>
      </c>
      <c r="AT3313" s="24" t="str">
        <f t="shared" si="836"/>
        <v>0-3 months</v>
      </c>
    </row>
    <row r="3314" spans="1:46" s="12" customFormat="1">
      <c r="A3314" s="195" t="s">
        <v>42</v>
      </c>
      <c r="B3314" s="23">
        <v>2024</v>
      </c>
      <c r="C3314" s="179">
        <v>1</v>
      </c>
      <c r="D3314" s="39" t="str">
        <f t="shared" si="822"/>
        <v>Q4</v>
      </c>
      <c r="E3314" s="179" t="s">
        <v>3059</v>
      </c>
      <c r="F3314" s="179">
        <v>2024</v>
      </c>
      <c r="G3314" s="179">
        <v>4</v>
      </c>
      <c r="H3314" s="29"/>
      <c r="I3314" s="39" t="str">
        <f t="shared" si="823"/>
        <v>Q1</v>
      </c>
      <c r="J3314" s="29" t="s">
        <v>3237</v>
      </c>
      <c r="K3314" s="29" t="s">
        <v>3236</v>
      </c>
      <c r="L3314" s="24" t="s">
        <v>54</v>
      </c>
      <c r="M3314" s="22" t="s">
        <v>46</v>
      </c>
      <c r="N3314" s="22">
        <v>1</v>
      </c>
      <c r="O3314" s="22"/>
      <c r="P3314" s="39" t="str">
        <f t="shared" si="824"/>
        <v>MAIN UNIT</v>
      </c>
      <c r="Q3314" s="22" t="s">
        <v>47</v>
      </c>
      <c r="R3314" s="22" t="s">
        <v>48</v>
      </c>
      <c r="S3314" s="22" t="s">
        <v>36</v>
      </c>
      <c r="T3314" s="22" t="s">
        <v>986</v>
      </c>
      <c r="U3314" s="22" t="s">
        <v>2867</v>
      </c>
      <c r="V3314" s="22" t="s">
        <v>108</v>
      </c>
      <c r="W3314" s="22" t="s">
        <v>95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5.4100000000000002E-2</v>
      </c>
      <c r="AB3314" s="21">
        <f t="shared" si="838"/>
        <v>432800</v>
      </c>
      <c r="AC3314" s="25">
        <f t="shared" si="827"/>
        <v>51936</v>
      </c>
      <c r="AD3314" s="141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8490044.8672566377</v>
      </c>
      <c r="AJ3314" s="27">
        <f t="shared" si="830"/>
        <v>1018805.3840707965</v>
      </c>
      <c r="AK3314" s="28">
        <f t="shared" si="831"/>
        <v>0.12000000000000001</v>
      </c>
      <c r="AL3314" s="24"/>
      <c r="AM3314" s="24"/>
      <c r="AN3314" s="24"/>
      <c r="AO3314" s="24"/>
      <c r="AP3314" s="28" t="str">
        <f t="shared" si="832"/>
        <v>20244</v>
      </c>
      <c r="AQ3314" s="28" t="str">
        <f t="shared" si="833"/>
        <v>20244JPY</v>
      </c>
      <c r="AR3314" s="214" t="str">
        <f t="shared" si="835"/>
        <v>YAMAHA_Mounter</v>
      </c>
      <c r="AS3314" s="22">
        <f t="shared" si="834"/>
        <v>3</v>
      </c>
      <c r="AT3314" s="24" t="str">
        <f t="shared" si="836"/>
        <v>0-3 months</v>
      </c>
    </row>
    <row r="3315" spans="1:46" s="12" customFormat="1">
      <c r="A3315" s="195" t="s">
        <v>42</v>
      </c>
      <c r="B3315" s="23">
        <v>2024</v>
      </c>
      <c r="C3315" s="179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79" t="s">
        <v>3059</v>
      </c>
      <c r="F3315" s="179">
        <v>2024</v>
      </c>
      <c r="G3315" s="179">
        <v>4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3238</v>
      </c>
      <c r="K3315" s="29" t="s">
        <v>3236</v>
      </c>
      <c r="L3315" s="24" t="s">
        <v>2540</v>
      </c>
      <c r="M3315" s="22" t="s">
        <v>46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47</v>
      </c>
      <c r="R3315" s="22" t="s">
        <v>1968</v>
      </c>
      <c r="S3315" s="22" t="s">
        <v>36</v>
      </c>
      <c r="T3315" s="22" t="s">
        <v>986</v>
      </c>
      <c r="U3315" s="22" t="s">
        <v>2867</v>
      </c>
      <c r="V3315" s="22" t="s">
        <v>108</v>
      </c>
      <c r="W3315" s="22" t="s">
        <v>95</v>
      </c>
      <c r="X3315" s="30">
        <v>8500000</v>
      </c>
      <c r="Y3315" s="31" t="str">
        <f t="shared" si="840"/>
        <v>1</v>
      </c>
      <c r="Z3315" s="18">
        <f t="shared" ref="Z3315:Z3378" si="844">IF(X3315="","",X3315*MAX(O3315,N3315))</f>
        <v>8500000</v>
      </c>
      <c r="AA3315" s="22">
        <v>5.4100000000000002E-2</v>
      </c>
      <c r="AB3315" s="21">
        <f t="shared" si="838"/>
        <v>459850</v>
      </c>
      <c r="AC3315" s="25">
        <f t="shared" ref="AC3315:AC3378" si="845">IF(R3315&lt;&gt;"",AB3315*AD3315,"")</f>
        <v>55182</v>
      </c>
      <c r="AD3315" s="141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ref="AI3315:AI3378" si="847">IF(P3315="C66 SERVICE","",SUMIFS(AB:AB,F:F,F3315,G:G,G3315,E:E,E3315))</f>
        <v>8490044.8672566377</v>
      </c>
      <c r="AJ3315" s="27">
        <f t="shared" ref="AJ3315:AJ3378" si="848">IF(P3315="C66 SERVICE","",SUMIFS(AC:AC,F:F,F3315,G:G,G3315,E:E,E3315))</f>
        <v>1018805.3840707965</v>
      </c>
      <c r="AK3315" s="28">
        <f t="shared" ref="AK3315:AK3378" si="849">IF(AJ3315&gt;0,AJ3315/AI3315,"")</f>
        <v>0.12000000000000001</v>
      </c>
      <c r="AL3315" s="24"/>
      <c r="AM3315" s="24"/>
      <c r="AN3315" s="24"/>
      <c r="AO3315" s="24"/>
      <c r="AP3315" s="28" t="str">
        <f t="shared" ref="AP3315:AP3378" si="850">IF(F3315="","",F3315&amp;G3315)</f>
        <v>20244</v>
      </c>
      <c r="AQ3315" s="28" t="str">
        <f t="shared" ref="AQ3315:AQ3378" si="851">IF(W3315="","",F3315&amp;G3315&amp;W3315)</f>
        <v>20244JPY</v>
      </c>
      <c r="AR3315" s="214" t="str">
        <f t="shared" si="835"/>
        <v>YAMAHA_Non_Mounter</v>
      </c>
      <c r="AS3315" s="22">
        <f t="shared" si="834"/>
        <v>3</v>
      </c>
      <c r="AT3315" s="24" t="str">
        <f t="shared" si="836"/>
        <v>0-3 months</v>
      </c>
    </row>
    <row r="3316" spans="1:46" s="12" customFormat="1">
      <c r="A3316" s="195" t="s">
        <v>42</v>
      </c>
      <c r="B3316" s="23">
        <v>2024</v>
      </c>
      <c r="C3316" s="179">
        <v>1</v>
      </c>
      <c r="D3316" s="39" t="str">
        <f t="shared" si="841"/>
        <v>Q4</v>
      </c>
      <c r="E3316" s="179" t="s">
        <v>3059</v>
      </c>
      <c r="F3316" s="179">
        <v>2024</v>
      </c>
      <c r="G3316" s="179">
        <v>4</v>
      </c>
      <c r="H3316" s="29"/>
      <c r="I3316" s="39" t="str">
        <f t="shared" si="842"/>
        <v>Q1</v>
      </c>
      <c r="J3316" s="29" t="s">
        <v>3239</v>
      </c>
      <c r="K3316" s="29" t="s">
        <v>3236</v>
      </c>
      <c r="L3316" s="24" t="s">
        <v>2540</v>
      </c>
      <c r="M3316" s="22" t="s">
        <v>46</v>
      </c>
      <c r="N3316" s="22">
        <v>1</v>
      </c>
      <c r="O3316" s="22"/>
      <c r="P3316" s="39" t="str">
        <f t="shared" si="843"/>
        <v>MAIN UNIT</v>
      </c>
      <c r="Q3316" s="22" t="s">
        <v>47</v>
      </c>
      <c r="R3316" s="22" t="s">
        <v>1968</v>
      </c>
      <c r="S3316" s="22" t="s">
        <v>36</v>
      </c>
      <c r="T3316" s="22" t="s">
        <v>986</v>
      </c>
      <c r="U3316" s="22" t="s">
        <v>2867</v>
      </c>
      <c r="V3316" s="22" t="s">
        <v>108</v>
      </c>
      <c r="W3316" s="22" t="s">
        <v>95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5.4100000000000002E-2</v>
      </c>
      <c r="AB3316" s="21">
        <f t="shared" si="838"/>
        <v>459850</v>
      </c>
      <c r="AC3316" s="25">
        <f t="shared" si="845"/>
        <v>55182</v>
      </c>
      <c r="AD3316" s="141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8490044.8672566377</v>
      </c>
      <c r="AJ3316" s="27">
        <f t="shared" si="848"/>
        <v>1018805.3840707965</v>
      </c>
      <c r="AK3316" s="28">
        <f t="shared" si="849"/>
        <v>0.12000000000000001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214" t="str">
        <f t="shared" si="835"/>
        <v>YAMAHA_Non_Mounter</v>
      </c>
      <c r="AS3316" s="22">
        <f t="shared" si="834"/>
        <v>3</v>
      </c>
      <c r="AT3316" s="24" t="str">
        <f t="shared" si="836"/>
        <v>0-3 months</v>
      </c>
    </row>
    <row r="3317" spans="1:46" s="12" customFormat="1">
      <c r="A3317" s="195" t="s">
        <v>42</v>
      </c>
      <c r="B3317" s="23">
        <v>2024</v>
      </c>
      <c r="C3317" s="179">
        <v>1</v>
      </c>
      <c r="D3317" s="39" t="str">
        <f t="shared" si="841"/>
        <v>Q4</v>
      </c>
      <c r="E3317" s="179" t="s">
        <v>3059</v>
      </c>
      <c r="F3317" s="179">
        <v>2024</v>
      </c>
      <c r="G3317" s="179">
        <v>4</v>
      </c>
      <c r="H3317" s="29"/>
      <c r="I3317" s="39" t="str">
        <f t="shared" si="842"/>
        <v>Q1</v>
      </c>
      <c r="J3317" s="29" t="s">
        <v>3250</v>
      </c>
      <c r="K3317" s="29" t="s">
        <v>3251</v>
      </c>
      <c r="L3317" s="24" t="s">
        <v>54</v>
      </c>
      <c r="M3317" s="22" t="s">
        <v>46</v>
      </c>
      <c r="N3317" s="22">
        <v>1</v>
      </c>
      <c r="O3317" s="22"/>
      <c r="P3317" s="39" t="str">
        <f t="shared" si="843"/>
        <v>MAIN UNIT</v>
      </c>
      <c r="Q3317" s="22" t="s">
        <v>55</v>
      </c>
      <c r="R3317" s="22" t="s">
        <v>48</v>
      </c>
      <c r="S3317" s="22" t="s">
        <v>36</v>
      </c>
      <c r="T3317" s="22" t="s">
        <v>986</v>
      </c>
      <c r="U3317" s="22" t="s">
        <v>2867</v>
      </c>
      <c r="V3317" s="22" t="s">
        <v>1925</v>
      </c>
      <c r="W3317" s="22" t="s">
        <v>50</v>
      </c>
      <c r="X3317" s="30">
        <v>530000</v>
      </c>
      <c r="Y3317" s="31" t="str">
        <f t="shared" si="840"/>
        <v>1.13</v>
      </c>
      <c r="Z3317" s="18">
        <f t="shared" si="844"/>
        <v>530000</v>
      </c>
      <c r="AA3317" s="22">
        <v>1.0900000000000001</v>
      </c>
      <c r="AB3317" s="21">
        <f t="shared" si="838"/>
        <v>511238.93805309746</v>
      </c>
      <c r="AC3317" s="25">
        <f t="shared" si="845"/>
        <v>61348.672566371693</v>
      </c>
      <c r="AD3317" s="141">
        <v>0.12</v>
      </c>
      <c r="AE3317" s="26">
        <f t="shared" si="846"/>
        <v>1</v>
      </c>
      <c r="AF3317" s="26">
        <f>IF(AND(COUNTIFS($J$18:J3317,J3317)=1,AE3317=1),1,"")</f>
        <v>1</v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8490044.8672566377</v>
      </c>
      <c r="AJ3317" s="27">
        <f t="shared" si="848"/>
        <v>1018805.3840707965</v>
      </c>
      <c r="AK3317" s="28">
        <f t="shared" si="849"/>
        <v>0.12000000000000001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20244RMB</v>
      </c>
      <c r="AR3317" s="214" t="str">
        <f t="shared" si="835"/>
        <v>YAMAHA_Mounter</v>
      </c>
      <c r="AS3317" s="22">
        <f t="shared" si="834"/>
        <v>3</v>
      </c>
      <c r="AT3317" s="24" t="str">
        <f t="shared" si="836"/>
        <v>0-3 months</v>
      </c>
    </row>
    <row r="3318" spans="1:46" s="12" customFormat="1">
      <c r="A3318" s="195" t="s">
        <v>42</v>
      </c>
      <c r="B3318" s="23">
        <v>2024</v>
      </c>
      <c r="C3318" s="179">
        <v>1</v>
      </c>
      <c r="D3318" s="39" t="str">
        <f t="shared" si="841"/>
        <v>Q4</v>
      </c>
      <c r="E3318" s="179" t="s">
        <v>3059</v>
      </c>
      <c r="F3318" s="179">
        <v>2024</v>
      </c>
      <c r="G3318" s="179">
        <v>4</v>
      </c>
      <c r="H3318" s="29"/>
      <c r="I3318" s="39" t="str">
        <f t="shared" si="842"/>
        <v>Q1</v>
      </c>
      <c r="J3318" s="29" t="s">
        <v>3250</v>
      </c>
      <c r="K3318" s="29" t="s">
        <v>3251</v>
      </c>
      <c r="L3318" s="24" t="s">
        <v>78</v>
      </c>
      <c r="M3318" s="22" t="s">
        <v>46</v>
      </c>
      <c r="N3318" s="22">
        <v>1</v>
      </c>
      <c r="O3318" s="22"/>
      <c r="P3318" s="39" t="str">
        <f t="shared" si="843"/>
        <v>MAIN UNIT</v>
      </c>
      <c r="Q3318" s="22" t="s">
        <v>55</v>
      </c>
      <c r="R3318" s="22" t="s">
        <v>48</v>
      </c>
      <c r="S3318" s="22" t="s">
        <v>36</v>
      </c>
      <c r="T3318" s="22" t="s">
        <v>986</v>
      </c>
      <c r="U3318" s="22" t="s">
        <v>2867</v>
      </c>
      <c r="V3318" s="22" t="s">
        <v>1925</v>
      </c>
      <c r="W3318" s="22" t="s">
        <v>50</v>
      </c>
      <c r="X3318" s="30">
        <v>850000</v>
      </c>
      <c r="Y3318" s="31" t="str">
        <f t="shared" si="840"/>
        <v>1.13</v>
      </c>
      <c r="Z3318" s="18">
        <f t="shared" si="844"/>
        <v>850000</v>
      </c>
      <c r="AA3318" s="22">
        <v>1.0900000000000001</v>
      </c>
      <c r="AB3318" s="21">
        <f t="shared" si="838"/>
        <v>819911.50442477886</v>
      </c>
      <c r="AC3318" s="25">
        <f t="shared" si="845"/>
        <v>98389.38053097346</v>
      </c>
      <c r="AD3318" s="141">
        <v>0.12</v>
      </c>
      <c r="AE3318" s="26">
        <f t="shared" si="846"/>
        <v>1</v>
      </c>
      <c r="AF3318" s="26" t="str">
        <f>IF(AND(COUNTIFS($J$18:J3318,J3318)=1,AE3318=1),1,"")</f>
        <v/>
      </c>
      <c r="AG3318" s="26" t="str">
        <f>IF(C3318="","",IF(AND(COUNTIFS($J$18:J3318,J3318)=1,C3318&lt;&gt;""),1,""))</f>
        <v/>
      </c>
      <c r="AH3318" s="26" t="str">
        <f>IF(G3318="","",IF(AND(COUNTIFS($J$18:J3318,J3318)=1,G3318&lt;&gt;""),1,""))</f>
        <v/>
      </c>
      <c r="AI3318" s="27">
        <f t="shared" si="847"/>
        <v>8490044.8672566377</v>
      </c>
      <c r="AJ3318" s="27">
        <f t="shared" si="848"/>
        <v>1018805.3840707965</v>
      </c>
      <c r="AK3318" s="28">
        <f t="shared" si="849"/>
        <v>0.12000000000000001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214" t="str">
        <f t="shared" si="835"/>
        <v>YAMAHA_Mounter</v>
      </c>
      <c r="AS3318" s="22">
        <f t="shared" si="834"/>
        <v>3</v>
      </c>
      <c r="AT3318" s="24" t="str">
        <f t="shared" si="836"/>
        <v>0-3 months</v>
      </c>
    </row>
    <row r="3319" spans="1:46" s="12" customFormat="1">
      <c r="A3319" s="195" t="s">
        <v>42</v>
      </c>
      <c r="B3319" s="23">
        <v>2023</v>
      </c>
      <c r="C3319" s="179">
        <v>12</v>
      </c>
      <c r="D3319" s="39" t="str">
        <f t="shared" si="841"/>
        <v>Q3</v>
      </c>
      <c r="E3319" s="179" t="s">
        <v>3059</v>
      </c>
      <c r="F3319" s="179">
        <v>2024</v>
      </c>
      <c r="G3319" s="179">
        <v>5</v>
      </c>
      <c r="H3319" s="29"/>
      <c r="I3319" s="39" t="str">
        <f t="shared" si="842"/>
        <v>Q1</v>
      </c>
      <c r="J3319" s="29" t="s">
        <v>3158</v>
      </c>
      <c r="K3319" s="29" t="s">
        <v>3094</v>
      </c>
      <c r="L3319" s="24" t="s">
        <v>2540</v>
      </c>
      <c r="M3319" s="22" t="s">
        <v>46</v>
      </c>
      <c r="N3319" s="22">
        <v>1</v>
      </c>
      <c r="O3319" s="22"/>
      <c r="P3319" s="39" t="str">
        <f t="shared" si="843"/>
        <v>MAIN UNIT</v>
      </c>
      <c r="Q3319" s="22" t="s">
        <v>47</v>
      </c>
      <c r="R3319" s="22" t="s">
        <v>1968</v>
      </c>
      <c r="S3319" s="22" t="s">
        <v>39</v>
      </c>
      <c r="T3319" s="22" t="s">
        <v>385</v>
      </c>
      <c r="U3319" s="22" t="s">
        <v>991</v>
      </c>
      <c r="V3319" s="22" t="s">
        <v>131</v>
      </c>
      <c r="W3319" s="22" t="s">
        <v>50</v>
      </c>
      <c r="X3319" s="30">
        <v>350000</v>
      </c>
      <c r="Y3319" s="31" t="str">
        <f t="shared" si="840"/>
        <v>1.13</v>
      </c>
      <c r="Z3319" s="18">
        <f t="shared" si="844"/>
        <v>350000</v>
      </c>
      <c r="AA3319" s="22">
        <v>1.0900000000000001</v>
      </c>
      <c r="AB3319" s="21">
        <f t="shared" si="838"/>
        <v>337610.61946902657</v>
      </c>
      <c r="AC3319" s="25">
        <f t="shared" si="845"/>
        <v>40513.27433628319</v>
      </c>
      <c r="AD3319" s="141">
        <v>0.12</v>
      </c>
      <c r="AE3319" s="26">
        <f t="shared" si="846"/>
        <v>0</v>
      </c>
      <c r="AF3319" s="26" t="str">
        <f>IF(AND(COUNTIFS($J$18:J3318,#REF!)=1,AE3319=1),1,"")</f>
        <v/>
      </c>
      <c r="AG3319" s="26" t="str">
        <f>IF(C3319="","",IF(AND(COUNTIFS($J$18:J3318,#REF!)=1,C3319&lt;&gt;""),1,""))</f>
        <v/>
      </c>
      <c r="AH3319" s="26" t="str">
        <f>IF(G3319="","",IF(AND(COUNTIFS($J$18:J3318,#REF!)=1,G3319&lt;&gt;""),1,""))</f>
        <v/>
      </c>
      <c r="AI3319" s="27">
        <f t="shared" si="847"/>
        <v>3829006.5486725667</v>
      </c>
      <c r="AJ3319" s="27">
        <f t="shared" si="848"/>
        <v>430303.57384070801</v>
      </c>
      <c r="AK3319" s="28">
        <f t="shared" si="849"/>
        <v>0.11237995244220329</v>
      </c>
      <c r="AL3319" s="24"/>
      <c r="AM3319" s="24"/>
      <c r="AN3319" s="24"/>
      <c r="AO3319" s="24"/>
      <c r="AP3319" s="28" t="str">
        <f t="shared" si="850"/>
        <v>20245</v>
      </c>
      <c r="AQ3319" s="28" t="str">
        <f t="shared" si="851"/>
        <v>20245RMB</v>
      </c>
      <c r="AR3319" s="214" t="str">
        <f t="shared" si="835"/>
        <v>YAMAHA_Non_Mounter</v>
      </c>
      <c r="AS3319" s="22">
        <f t="shared" si="834"/>
        <v>5</v>
      </c>
      <c r="AT3319" s="24" t="str">
        <f t="shared" si="836"/>
        <v>4-6 months</v>
      </c>
    </row>
    <row r="3320" spans="1:46" s="12" customFormat="1">
      <c r="A3320" s="195" t="s">
        <v>42</v>
      </c>
      <c r="B3320" s="23">
        <v>2023</v>
      </c>
      <c r="C3320" s="179">
        <v>12</v>
      </c>
      <c r="D3320" s="39" t="str">
        <f t="shared" si="841"/>
        <v>Q3</v>
      </c>
      <c r="E3320" s="179" t="s">
        <v>3059</v>
      </c>
      <c r="F3320" s="179">
        <v>2024</v>
      </c>
      <c r="G3320" s="179">
        <v>5</v>
      </c>
      <c r="H3320" s="29"/>
      <c r="I3320" s="39" t="str">
        <f t="shared" si="842"/>
        <v>Q1</v>
      </c>
      <c r="J3320" s="29" t="s">
        <v>3158</v>
      </c>
      <c r="K3320" s="29" t="s">
        <v>3094</v>
      </c>
      <c r="L3320" s="24" t="s">
        <v>2540</v>
      </c>
      <c r="M3320" s="22" t="s">
        <v>46</v>
      </c>
      <c r="N3320" s="22">
        <v>1</v>
      </c>
      <c r="O3320" s="22"/>
      <c r="P3320" s="39" t="str">
        <f t="shared" si="843"/>
        <v>MAIN UNIT</v>
      </c>
      <c r="Q3320" s="22" t="s">
        <v>47</v>
      </c>
      <c r="R3320" s="22" t="s">
        <v>1968</v>
      </c>
      <c r="S3320" s="22" t="s">
        <v>39</v>
      </c>
      <c r="T3320" s="22" t="s">
        <v>385</v>
      </c>
      <c r="U3320" s="22" t="s">
        <v>991</v>
      </c>
      <c r="V3320" s="22" t="s">
        <v>131</v>
      </c>
      <c r="W3320" s="22" t="s">
        <v>50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41">
        <v>0.12</v>
      </c>
      <c r="AE3320" s="26">
        <f t="shared" si="846"/>
        <v>0</v>
      </c>
      <c r="AF3320" s="26" t="str">
        <f>IF(AND(COUNTIFS($J$18:J3320,#REF!)=1,AE3320=1),1,"")</f>
        <v/>
      </c>
      <c r="AG3320" s="26" t="str">
        <f>IF(C3320="","",IF(AND(COUNTIFS($J$18:J3320,#REF!)=1,C3320&lt;&gt;""),1,""))</f>
        <v/>
      </c>
      <c r="AH3320" s="26" t="str">
        <f>IF(G3320="","",IF(AND(COUNTIFS($J$18:J3320,#REF!)=1,G3320&lt;&gt;""),1,""))</f>
        <v/>
      </c>
      <c r="AI3320" s="27">
        <f t="shared" si="847"/>
        <v>3829006.5486725667</v>
      </c>
      <c r="AJ3320" s="27">
        <f t="shared" si="848"/>
        <v>430303.57384070801</v>
      </c>
      <c r="AK3320" s="28">
        <f t="shared" si="849"/>
        <v>0.11237995244220329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214" t="str">
        <f t="shared" si="835"/>
        <v>YAMAHA_Non_Mounter</v>
      </c>
      <c r="AS3320" s="22">
        <f t="shared" si="834"/>
        <v>5</v>
      </c>
      <c r="AT3320" s="24" t="str">
        <f t="shared" si="836"/>
        <v>4-6 months</v>
      </c>
    </row>
    <row r="3321" spans="1:46" s="12" customFormat="1">
      <c r="A3321" s="195" t="s">
        <v>42</v>
      </c>
      <c r="B3321" s="23">
        <v>2024</v>
      </c>
      <c r="C3321" s="179">
        <v>1</v>
      </c>
      <c r="D3321" s="39" t="str">
        <f t="shared" si="841"/>
        <v>Q4</v>
      </c>
      <c r="E3321" s="179" t="s">
        <v>3059</v>
      </c>
      <c r="F3321" s="179">
        <v>2024</v>
      </c>
      <c r="G3321" s="179">
        <v>5</v>
      </c>
      <c r="H3321" s="29"/>
      <c r="I3321" s="39" t="str">
        <f t="shared" si="842"/>
        <v>Q1</v>
      </c>
      <c r="J3321" s="29" t="s">
        <v>3234</v>
      </c>
      <c r="K3321" s="29" t="s">
        <v>1227</v>
      </c>
      <c r="L3321" s="24" t="s">
        <v>54</v>
      </c>
      <c r="M3321" s="22" t="s">
        <v>46</v>
      </c>
      <c r="N3321" s="22">
        <v>1</v>
      </c>
      <c r="O3321" s="22"/>
      <c r="P3321" s="39" t="str">
        <f t="shared" si="843"/>
        <v>MAIN UNIT</v>
      </c>
      <c r="Q3321" s="22" t="s">
        <v>47</v>
      </c>
      <c r="R3321" s="22" t="s">
        <v>48</v>
      </c>
      <c r="S3321" s="22" t="s">
        <v>36</v>
      </c>
      <c r="T3321" s="22" t="s">
        <v>986</v>
      </c>
      <c r="U3321" s="22" t="s">
        <v>2867</v>
      </c>
      <c r="V3321" s="22" t="s">
        <v>66</v>
      </c>
      <c r="W3321" s="22" t="s">
        <v>827</v>
      </c>
      <c r="X3321" s="30">
        <v>60000</v>
      </c>
      <c r="Y3321" s="31" t="str">
        <f t="shared" si="840"/>
        <v>1</v>
      </c>
      <c r="Z3321" s="18">
        <f t="shared" si="844"/>
        <v>60000</v>
      </c>
      <c r="AA3321" s="22">
        <v>7.8</v>
      </c>
      <c r="AB3321" s="21">
        <f t="shared" si="838"/>
        <v>468000</v>
      </c>
      <c r="AC3321" s="25">
        <f t="shared" si="845"/>
        <v>56160</v>
      </c>
      <c r="AD3321" s="141">
        <v>0.12</v>
      </c>
      <c r="AE3321" s="26">
        <f t="shared" si="846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847"/>
        <v>3829006.5486725667</v>
      </c>
      <c r="AJ3321" s="27">
        <f t="shared" si="848"/>
        <v>430303.57384070801</v>
      </c>
      <c r="AK3321" s="28">
        <f t="shared" si="849"/>
        <v>0.11237995244220329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20245USD</v>
      </c>
      <c r="AR3321" s="214" t="str">
        <f t="shared" si="835"/>
        <v>YAMAHA_Mounter</v>
      </c>
      <c r="AS3321" s="22">
        <f t="shared" si="834"/>
        <v>4</v>
      </c>
      <c r="AT3321" s="24" t="str">
        <f t="shared" si="836"/>
        <v>4-6 months</v>
      </c>
    </row>
    <row r="3322" spans="1:46" s="12" customFormat="1">
      <c r="A3322" s="195" t="s">
        <v>42</v>
      </c>
      <c r="B3322" s="23">
        <v>2024</v>
      </c>
      <c r="C3322" s="179">
        <v>1</v>
      </c>
      <c r="D3322" s="39" t="str">
        <f t="shared" si="841"/>
        <v>Q4</v>
      </c>
      <c r="E3322" s="179" t="s">
        <v>3059</v>
      </c>
      <c r="F3322" s="179">
        <v>2024</v>
      </c>
      <c r="G3322" s="179">
        <v>5</v>
      </c>
      <c r="H3322" s="29"/>
      <c r="I3322" s="39" t="str">
        <f t="shared" si="842"/>
        <v>Q1</v>
      </c>
      <c r="J3322" s="29" t="s">
        <v>3234</v>
      </c>
      <c r="K3322" s="29" t="s">
        <v>1227</v>
      </c>
      <c r="L3322" s="24" t="s">
        <v>54</v>
      </c>
      <c r="M3322" s="22" t="s">
        <v>46</v>
      </c>
      <c r="N3322" s="22">
        <v>1</v>
      </c>
      <c r="O3322" s="22"/>
      <c r="P3322" s="39" t="str">
        <f t="shared" si="843"/>
        <v>MAIN UNIT</v>
      </c>
      <c r="Q3322" s="22" t="s">
        <v>47</v>
      </c>
      <c r="R3322" s="22" t="s">
        <v>48</v>
      </c>
      <c r="S3322" s="22" t="s">
        <v>36</v>
      </c>
      <c r="T3322" s="22" t="s">
        <v>986</v>
      </c>
      <c r="U3322" s="22" t="s">
        <v>2867</v>
      </c>
      <c r="V3322" s="22" t="s">
        <v>66</v>
      </c>
      <c r="W3322" s="22" t="s">
        <v>827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41">
        <v>0.12</v>
      </c>
      <c r="AE3322" s="26">
        <f t="shared" si="846"/>
        <v>0</v>
      </c>
      <c r="AF3322" s="26" t="str">
        <f>IF(AND(COUNTIFS($J$18:J3322,J3322)=1,AE3322=1),1,"")</f>
        <v/>
      </c>
      <c r="AG3322" s="26" t="str">
        <f>IF(C3322="","",IF(AND(COUNTIFS($J$18:J3322,J3322)=1,C3322&lt;&gt;""),1,""))</f>
        <v/>
      </c>
      <c r="AH3322" s="26" t="str">
        <f>IF(G3322="","",IF(AND(COUNTIFS($J$18:J3322,J3322)=1,G3322&lt;&gt;""),1,""))</f>
        <v/>
      </c>
      <c r="AI3322" s="27">
        <f t="shared" si="847"/>
        <v>3829006.5486725667</v>
      </c>
      <c r="AJ3322" s="27">
        <f t="shared" si="848"/>
        <v>430303.57384070801</v>
      </c>
      <c r="AK3322" s="28">
        <f t="shared" si="849"/>
        <v>0.11237995244220329</v>
      </c>
      <c r="AL3322" s="24"/>
      <c r="AM3322" s="24"/>
      <c r="AN3322" s="24"/>
      <c r="AO3322" s="24"/>
      <c r="AP3322" s="28" t="str">
        <f t="shared" si="850"/>
        <v>20245</v>
      </c>
      <c r="AQ3322" s="28" t="str">
        <f t="shared" si="851"/>
        <v>20245USD</v>
      </c>
      <c r="AR3322" s="214" t="str">
        <f t="shared" si="835"/>
        <v>YAMAHA_Mounter</v>
      </c>
      <c r="AS3322" s="22">
        <f t="shared" si="834"/>
        <v>4</v>
      </c>
      <c r="AT3322" s="24" t="str">
        <f t="shared" si="836"/>
        <v>4-6 months</v>
      </c>
    </row>
    <row r="3323" spans="1:46" s="12" customFormat="1">
      <c r="A3323" s="13" t="s">
        <v>42</v>
      </c>
      <c r="B3323" s="179">
        <v>2023</v>
      </c>
      <c r="C3323" s="179">
        <v>8</v>
      </c>
      <c r="D3323" s="39" t="str">
        <f t="shared" si="841"/>
        <v>Q2</v>
      </c>
      <c r="E3323" s="13" t="s">
        <v>3059</v>
      </c>
      <c r="F3323" s="179">
        <v>2024</v>
      </c>
      <c r="G3323" s="179">
        <v>5</v>
      </c>
      <c r="H3323" s="191"/>
      <c r="I3323" s="39" t="str">
        <f t="shared" si="842"/>
        <v>Q1</v>
      </c>
      <c r="J3323" s="191" t="s">
        <v>2530</v>
      </c>
      <c r="K3323" s="191" t="s">
        <v>2531</v>
      </c>
      <c r="L3323" s="17" t="s">
        <v>2532</v>
      </c>
      <c r="M3323" s="13" t="s">
        <v>46</v>
      </c>
      <c r="N3323" s="13">
        <v>1</v>
      </c>
      <c r="O3323" s="13"/>
      <c r="P3323" s="39" t="str">
        <f t="shared" si="843"/>
        <v>MAIN UNIT</v>
      </c>
      <c r="Q3323" s="13" t="s">
        <v>47</v>
      </c>
      <c r="R3323" s="13" t="s">
        <v>48</v>
      </c>
      <c r="S3323" s="13" t="s">
        <v>39</v>
      </c>
      <c r="T3323" s="13" t="s">
        <v>2250</v>
      </c>
      <c r="U3323" s="13" t="s">
        <v>2251</v>
      </c>
      <c r="V3323" s="13" t="s">
        <v>66</v>
      </c>
      <c r="W3323" s="13" t="s">
        <v>50</v>
      </c>
      <c r="X3323" s="192">
        <v>740000</v>
      </c>
      <c r="Y3323" s="196" t="str">
        <f>IF(W3323="RMB","1.13", "1")</f>
        <v>1.13</v>
      </c>
      <c r="Z3323" s="18">
        <f t="shared" si="844"/>
        <v>740000</v>
      </c>
      <c r="AA3323" s="13">
        <v>1.0900000000000001</v>
      </c>
      <c r="AB3323" s="21">
        <f t="shared" si="838"/>
        <v>713805.3097345134</v>
      </c>
      <c r="AC3323" s="185">
        <f t="shared" si="845"/>
        <v>85656.637168141606</v>
      </c>
      <c r="AD3323" s="141">
        <v>0.12</v>
      </c>
      <c r="AE3323" s="186">
        <f t="shared" si="846"/>
        <v>0</v>
      </c>
      <c r="AF3323" s="186" t="str">
        <f>IF(AND(COUNTIFS($J$18:J3323,J3323)=1,AE3323=1),1,"")</f>
        <v/>
      </c>
      <c r="AG3323" s="186">
        <f>IF(C3323="","",IF(AND(COUNTIFS($J$18:J3323,J3323)=1,C3323&lt;&gt;""),1,""))</f>
        <v>1</v>
      </c>
      <c r="AH3323" s="186">
        <f>IF(G3323="","",IF(AND(COUNTIFS($J$18:J3323,J3323)=1,G3323&lt;&gt;""),1,""))</f>
        <v>1</v>
      </c>
      <c r="AI3323" s="19">
        <f t="shared" si="847"/>
        <v>3829006.5486725667</v>
      </c>
      <c r="AJ3323" s="19">
        <f t="shared" si="848"/>
        <v>430303.57384070801</v>
      </c>
      <c r="AK3323" s="20">
        <f t="shared" si="849"/>
        <v>0.11237995244220329</v>
      </c>
      <c r="AL3323" s="17"/>
      <c r="AM3323" s="17"/>
      <c r="AN3323" s="17"/>
      <c r="AO3323" s="17"/>
      <c r="AP3323" s="28" t="str">
        <f t="shared" si="850"/>
        <v>20245</v>
      </c>
      <c r="AQ3323" s="28" t="str">
        <f t="shared" si="851"/>
        <v>20245RMB</v>
      </c>
      <c r="AR3323" s="214" t="str">
        <f t="shared" si="835"/>
        <v>YAMAHA_Mounter</v>
      </c>
      <c r="AS3323" s="22">
        <f t="shared" si="834"/>
        <v>9</v>
      </c>
      <c r="AT3323" s="24" t="str">
        <f t="shared" si="836"/>
        <v>&gt; 6 months</v>
      </c>
    </row>
    <row r="3324" spans="1:46" s="12" customFormat="1">
      <c r="A3324" s="13" t="s">
        <v>41</v>
      </c>
      <c r="B3324" s="179">
        <v>2022</v>
      </c>
      <c r="C3324" s="179">
        <v>4</v>
      </c>
      <c r="D3324" s="39" t="str">
        <f t="shared" si="841"/>
        <v>Q1</v>
      </c>
      <c r="E3324" s="179" t="s">
        <v>3059</v>
      </c>
      <c r="F3324" s="179">
        <v>2024</v>
      </c>
      <c r="G3324" s="179">
        <v>5</v>
      </c>
      <c r="H3324" s="191"/>
      <c r="I3324" s="39" t="str">
        <f t="shared" si="842"/>
        <v>Q1</v>
      </c>
      <c r="J3324" s="191" t="s">
        <v>2153</v>
      </c>
      <c r="K3324" s="191" t="s">
        <v>1660</v>
      </c>
      <c r="L3324" s="17" t="s">
        <v>78</v>
      </c>
      <c r="M3324" s="13" t="s">
        <v>46</v>
      </c>
      <c r="N3324" s="13">
        <v>1</v>
      </c>
      <c r="O3324" s="13"/>
      <c r="P3324" s="39" t="str">
        <f t="shared" si="843"/>
        <v>MAIN UNIT</v>
      </c>
      <c r="Q3324" s="13" t="s">
        <v>47</v>
      </c>
      <c r="R3324" s="13" t="s">
        <v>48</v>
      </c>
      <c r="S3324" s="13" t="s">
        <v>36</v>
      </c>
      <c r="T3324" s="13" t="s">
        <v>64</v>
      </c>
      <c r="U3324" s="13" t="s">
        <v>65</v>
      </c>
      <c r="V3324" s="13" t="s">
        <v>113</v>
      </c>
      <c r="W3324" s="13" t="s">
        <v>95</v>
      </c>
      <c r="X3324" s="192">
        <v>13900000</v>
      </c>
      <c r="Y3324" s="196" t="str">
        <f>IF(W3324="RMB","1.13", "1")</f>
        <v>1</v>
      </c>
      <c r="Z3324" s="18">
        <f t="shared" si="844"/>
        <v>13900000</v>
      </c>
      <c r="AA3324" s="13">
        <v>5.4100000000000002E-2</v>
      </c>
      <c r="AB3324" s="21">
        <f t="shared" si="838"/>
        <v>751990</v>
      </c>
      <c r="AC3324" s="185">
        <f t="shared" si="845"/>
        <v>75650.194000000003</v>
      </c>
      <c r="AD3324" s="141">
        <v>0.10059999999999999</v>
      </c>
      <c r="AE3324" s="186">
        <f t="shared" si="846"/>
        <v>0</v>
      </c>
      <c r="AF3324" s="186" t="str">
        <f>IF(AND(COUNTIFS($J$18:J3324,J3324)=1,AE3324=1),1,"")</f>
        <v/>
      </c>
      <c r="AG3324" s="186" t="str">
        <f>IF(C3324="","",IF(AND(COUNTIFS($J$18:J3324,J3324)=1,C3324&lt;&gt;""),1,""))</f>
        <v/>
      </c>
      <c r="AH3324" s="186" t="str">
        <f>IF(G3324="","",IF(AND(COUNTIFS($J$18:J3324,J3324)=1,G3324&lt;&gt;""),1,""))</f>
        <v/>
      </c>
      <c r="AI3324" s="19">
        <f t="shared" si="847"/>
        <v>3829006.5486725667</v>
      </c>
      <c r="AJ3324" s="19">
        <f t="shared" si="848"/>
        <v>430303.57384070801</v>
      </c>
      <c r="AK3324" s="20">
        <f t="shared" si="849"/>
        <v>0.11237995244220329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20245JPY</v>
      </c>
      <c r="AR3324" s="214" t="str">
        <f t="shared" si="835"/>
        <v>YAMAHA_Mounter</v>
      </c>
      <c r="AS3324" s="22">
        <f t="shared" si="834"/>
        <v>25</v>
      </c>
      <c r="AT3324" s="24" t="str">
        <f t="shared" si="836"/>
        <v>&gt; 6 months</v>
      </c>
    </row>
    <row r="3325" spans="1:46" s="12" customFormat="1" ht="39.6">
      <c r="A3325" s="22"/>
      <c r="B3325" s="23"/>
      <c r="C3325" s="23"/>
      <c r="D3325" s="39" t="str">
        <f t="shared" si="841"/>
        <v/>
      </c>
      <c r="E3325" s="22" t="s">
        <v>42</v>
      </c>
      <c r="F3325" s="23">
        <v>2024</v>
      </c>
      <c r="G3325" s="23">
        <v>1</v>
      </c>
      <c r="H3325" s="29"/>
      <c r="I3325" s="39" t="str">
        <f t="shared" si="842"/>
        <v>Q4</v>
      </c>
      <c r="J3325" s="29"/>
      <c r="K3325" s="29"/>
      <c r="L3325" s="24" t="s">
        <v>30</v>
      </c>
      <c r="M3325" s="22" t="s">
        <v>30</v>
      </c>
      <c r="N3325" s="22">
        <v>0</v>
      </c>
      <c r="O3325" s="22"/>
      <c r="P3325" s="39" t="str">
        <f t="shared" si="843"/>
        <v>C66 SERVICE/OTHERS</v>
      </c>
      <c r="Q3325" s="22" t="s">
        <v>32</v>
      </c>
      <c r="R3325" s="22" t="s">
        <v>32</v>
      </c>
      <c r="S3325" s="22" t="s">
        <v>39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149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21594188.700884957</v>
      </c>
      <c r="AJ3325" s="27">
        <f t="shared" si="848"/>
        <v>2559339.3921844242</v>
      </c>
      <c r="AK3325" s="28">
        <f t="shared" si="849"/>
        <v>0.11851982158883048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214" t="str">
        <f t="shared" si="835"/>
        <v>C66 SERVICE</v>
      </c>
      <c r="AS3325" s="22" t="str">
        <f t="shared" si="834"/>
        <v/>
      </c>
      <c r="AT3325" s="24" t="str">
        <f t="shared" si="836"/>
        <v/>
      </c>
    </row>
    <row r="3326" spans="1:46" s="12" customFormat="1" ht="39.6">
      <c r="A3326" s="22"/>
      <c r="B3326" s="23"/>
      <c r="C3326" s="23"/>
      <c r="D3326" s="39" t="str">
        <f t="shared" si="841"/>
        <v/>
      </c>
      <c r="E3326" s="22" t="s">
        <v>42</v>
      </c>
      <c r="F3326" s="23">
        <v>2024</v>
      </c>
      <c r="G3326" s="23">
        <v>1</v>
      </c>
      <c r="H3326" s="29"/>
      <c r="I3326" s="39" t="str">
        <f t="shared" si="842"/>
        <v>Q4</v>
      </c>
      <c r="J3326" s="29"/>
      <c r="K3326" s="29"/>
      <c r="L3326" s="24" t="s">
        <v>30</v>
      </c>
      <c r="M3326" s="22" t="s">
        <v>30</v>
      </c>
      <c r="N3326" s="22">
        <v>0</v>
      </c>
      <c r="O3326" s="22"/>
      <c r="P3326" s="39" t="str">
        <f t="shared" si="843"/>
        <v>C66 SERVICE/OTHERS</v>
      </c>
      <c r="Q3326" s="22" t="s">
        <v>32</v>
      </c>
      <c r="R3326" s="22" t="s">
        <v>32</v>
      </c>
      <c r="S3326" s="22" t="s">
        <v>38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149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21594188.700884957</v>
      </c>
      <c r="AJ3326" s="27">
        <f t="shared" si="848"/>
        <v>2559339.3921844242</v>
      </c>
      <c r="AK3326" s="28">
        <f t="shared" si="849"/>
        <v>0.11851982158883048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214" t="str">
        <f t="shared" si="835"/>
        <v>C66 SERVICE</v>
      </c>
      <c r="AS3326" s="22" t="str">
        <f t="shared" si="834"/>
        <v/>
      </c>
      <c r="AT3326" s="24" t="str">
        <f t="shared" si="836"/>
        <v/>
      </c>
    </row>
    <row r="3327" spans="1:46" s="12" customFormat="1" ht="39.6">
      <c r="A3327" s="22"/>
      <c r="B3327" s="23"/>
      <c r="C3327" s="23"/>
      <c r="D3327" s="39" t="str">
        <f t="shared" si="841"/>
        <v/>
      </c>
      <c r="E3327" s="22" t="s">
        <v>42</v>
      </c>
      <c r="F3327" s="23">
        <v>2024</v>
      </c>
      <c r="G3327" s="23">
        <v>1</v>
      </c>
      <c r="H3327" s="29"/>
      <c r="I3327" s="39" t="str">
        <f t="shared" si="842"/>
        <v>Q4</v>
      </c>
      <c r="J3327" s="29"/>
      <c r="K3327" s="29"/>
      <c r="L3327" s="24" t="s">
        <v>30</v>
      </c>
      <c r="M3327" s="22" t="s">
        <v>30</v>
      </c>
      <c r="N3327" s="22">
        <v>0</v>
      </c>
      <c r="O3327" s="22"/>
      <c r="P3327" s="39" t="str">
        <f t="shared" si="843"/>
        <v>C66 SERVICE/OTHERS</v>
      </c>
      <c r="Q3327" s="22" t="s">
        <v>32</v>
      </c>
      <c r="R3327" s="22" t="s">
        <v>32</v>
      </c>
      <c r="S3327" s="22" t="s">
        <v>37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149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21594188.700884957</v>
      </c>
      <c r="AJ3327" s="27">
        <f t="shared" si="848"/>
        <v>2559339.3921844242</v>
      </c>
      <c r="AK3327" s="28">
        <f t="shared" si="849"/>
        <v>0.11851982158883048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214" t="str">
        <f t="shared" si="835"/>
        <v>C66 SERVICE</v>
      </c>
      <c r="AS3327" s="22" t="str">
        <f t="shared" si="834"/>
        <v/>
      </c>
      <c r="AT3327" s="24" t="str">
        <f t="shared" si="836"/>
        <v/>
      </c>
    </row>
    <row r="3328" spans="1:46" s="12" customFormat="1" ht="39.6">
      <c r="A3328" s="22"/>
      <c r="B3328" s="23"/>
      <c r="C3328" s="23"/>
      <c r="D3328" s="39" t="str">
        <f t="shared" si="841"/>
        <v/>
      </c>
      <c r="E3328" s="22" t="s">
        <v>42</v>
      </c>
      <c r="F3328" s="23">
        <v>2024</v>
      </c>
      <c r="G3328" s="23">
        <v>1</v>
      </c>
      <c r="H3328" s="29"/>
      <c r="I3328" s="39" t="str">
        <f t="shared" si="842"/>
        <v>Q4</v>
      </c>
      <c r="J3328" s="29"/>
      <c r="K3328" s="29"/>
      <c r="L3328" s="24" t="s">
        <v>30</v>
      </c>
      <c r="M3328" s="22" t="s">
        <v>30</v>
      </c>
      <c r="N3328" s="22">
        <v>0</v>
      </c>
      <c r="O3328" s="22"/>
      <c r="P3328" s="39" t="str">
        <f t="shared" si="843"/>
        <v>C66 SERVICE/OTHERS</v>
      </c>
      <c r="Q3328" s="22" t="s">
        <v>32</v>
      </c>
      <c r="R3328" s="22" t="s">
        <v>32</v>
      </c>
      <c r="S3328" s="22" t="s">
        <v>36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149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21594188.700884957</v>
      </c>
      <c r="AJ3328" s="27">
        <f t="shared" si="848"/>
        <v>2559339.3921844242</v>
      </c>
      <c r="AK3328" s="28">
        <f t="shared" si="849"/>
        <v>0.11851982158883048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214" t="str">
        <f t="shared" si="835"/>
        <v>C66 SERVICE</v>
      </c>
      <c r="AS3328" s="22" t="str">
        <f t="shared" si="834"/>
        <v/>
      </c>
      <c r="AT3328" s="24" t="str">
        <f t="shared" si="836"/>
        <v/>
      </c>
    </row>
    <row r="3329" spans="1:46" s="12" customFormat="1">
      <c r="A3329" s="195" t="s">
        <v>42</v>
      </c>
      <c r="B3329" s="23">
        <v>2024</v>
      </c>
      <c r="C3329" s="179">
        <v>2</v>
      </c>
      <c r="D3329" s="39" t="str">
        <f t="shared" si="841"/>
        <v>Q4</v>
      </c>
      <c r="E3329" s="179" t="s">
        <v>2498</v>
      </c>
      <c r="F3329" s="179" t="s">
        <v>2506</v>
      </c>
      <c r="G3329" s="179" t="s">
        <v>2506</v>
      </c>
      <c r="H3329" s="29"/>
      <c r="I3329" s="39" t="str">
        <f t="shared" si="842"/>
        <v>TBA</v>
      </c>
      <c r="J3329" s="29" t="s">
        <v>3300</v>
      </c>
      <c r="K3329" s="29" t="s">
        <v>2423</v>
      </c>
      <c r="L3329" s="24" t="s">
        <v>54</v>
      </c>
      <c r="M3329" s="13" t="s">
        <v>46</v>
      </c>
      <c r="N3329" s="13">
        <v>1</v>
      </c>
      <c r="O3329" s="22"/>
      <c r="P3329" s="39" t="str">
        <f t="shared" si="843"/>
        <v>MAIN UNIT</v>
      </c>
      <c r="Q3329" s="22" t="s">
        <v>47</v>
      </c>
      <c r="R3329" s="22" t="s">
        <v>48</v>
      </c>
      <c r="S3329" s="22" t="s">
        <v>36</v>
      </c>
      <c r="T3329" s="22" t="s">
        <v>64</v>
      </c>
      <c r="U3329" s="22" t="s">
        <v>3020</v>
      </c>
      <c r="V3329" s="22" t="s">
        <v>66</v>
      </c>
      <c r="W3329" s="22" t="s">
        <v>50</v>
      </c>
      <c r="X3329" s="151">
        <v>500000</v>
      </c>
      <c r="Y3329" s="196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60" si="852">IF(AND(R3329&lt;&gt;"C66",R3329&lt;&gt;""),Z3329/Y3329*AA3329,"")</f>
        <v>482300.88495575229</v>
      </c>
      <c r="AC3329" s="185">
        <f t="shared" si="845"/>
        <v>57876.10619469027</v>
      </c>
      <c r="AD3329" s="141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27590767.192920357</v>
      </c>
      <c r="AJ3329" s="27">
        <f t="shared" si="848"/>
        <v>3241766.9481504429</v>
      </c>
      <c r="AK3329" s="28">
        <f t="shared" si="849"/>
        <v>0.11749462874603439</v>
      </c>
      <c r="AL3329" s="24"/>
      <c r="AM3329" s="24"/>
      <c r="AN3329" s="24"/>
      <c r="AO3329" s="24"/>
      <c r="AP3329" s="155" t="str">
        <f t="shared" si="850"/>
        <v>TBATBA</v>
      </c>
      <c r="AQ3329" s="28" t="str">
        <f t="shared" si="851"/>
        <v>TBATBARMB</v>
      </c>
      <c r="AR3329" s="214" t="str">
        <f t="shared" si="835"/>
        <v>YAMAHA_Mounter</v>
      </c>
      <c r="AS3329" s="22" t="str">
        <f t="shared" si="834"/>
        <v/>
      </c>
      <c r="AT3329" s="24" t="str">
        <f t="shared" si="836"/>
        <v/>
      </c>
    </row>
    <row r="3330" spans="1:46" s="12" customFormat="1">
      <c r="A3330" s="195" t="s">
        <v>42</v>
      </c>
      <c r="B3330" s="23">
        <v>2024</v>
      </c>
      <c r="C3330" s="179">
        <v>2</v>
      </c>
      <c r="D3330" s="39" t="str">
        <f t="shared" si="841"/>
        <v>Q4</v>
      </c>
      <c r="E3330" s="179" t="s">
        <v>2498</v>
      </c>
      <c r="F3330" s="179" t="s">
        <v>2506</v>
      </c>
      <c r="G3330" s="179" t="s">
        <v>2506</v>
      </c>
      <c r="H3330" s="29"/>
      <c r="I3330" s="39" t="str">
        <f t="shared" si="842"/>
        <v>TBA</v>
      </c>
      <c r="J3330" s="29" t="s">
        <v>3301</v>
      </c>
      <c r="K3330" s="29" t="s">
        <v>883</v>
      </c>
      <c r="L3330" s="24" t="s">
        <v>54</v>
      </c>
      <c r="M3330" s="13" t="s">
        <v>46</v>
      </c>
      <c r="N3330" s="22">
        <v>1</v>
      </c>
      <c r="O3330" s="22"/>
      <c r="P3330" s="39" t="str">
        <f t="shared" si="843"/>
        <v>MAIN UNIT</v>
      </c>
      <c r="Q3330" s="22" t="s">
        <v>47</v>
      </c>
      <c r="R3330" s="22" t="s">
        <v>48</v>
      </c>
      <c r="S3330" s="22" t="s">
        <v>36</v>
      </c>
      <c r="T3330" s="22" t="s">
        <v>64</v>
      </c>
      <c r="U3330" s="22" t="s">
        <v>64</v>
      </c>
      <c r="V3330" s="22" t="s">
        <v>113</v>
      </c>
      <c r="W3330" s="22" t="s">
        <v>95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2"/>
        <v>439292</v>
      </c>
      <c r="AC3330" s="25">
        <f t="shared" si="845"/>
        <v>52715.040000000001</v>
      </c>
      <c r="AD3330" s="141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27590767.192920357</v>
      </c>
      <c r="AJ3330" s="27">
        <f t="shared" si="848"/>
        <v>3241766.9481504429</v>
      </c>
      <c r="AK3330" s="28">
        <f t="shared" si="849"/>
        <v>0.11749462874603439</v>
      </c>
      <c r="AL3330" s="24"/>
      <c r="AM3330" s="24"/>
      <c r="AN3330" s="24"/>
      <c r="AO3330" s="24"/>
      <c r="AP3330" s="28" t="str">
        <f t="shared" si="850"/>
        <v>TBATBA</v>
      </c>
      <c r="AQ3330" s="28" t="str">
        <f t="shared" si="851"/>
        <v>TBATBAJPY</v>
      </c>
      <c r="AR3330" s="214" t="str">
        <f t="shared" si="835"/>
        <v>YAMAHA_Mounter</v>
      </c>
      <c r="AS3330" s="22" t="str">
        <f t="shared" ref="AS3330:AS3393" si="853">IFERROR(IF(OR(G3330="TBA", G3330=""), "", DATEDIF(DATE(B3330, C3330, 1), DATE(F3330, G3330, 1), "M")),"")</f>
        <v/>
      </c>
      <c r="AT3330" s="24" t="str">
        <f t="shared" si="836"/>
        <v/>
      </c>
    </row>
    <row r="3331" spans="1:46" s="12" customFormat="1">
      <c r="A3331" s="13" t="s">
        <v>41</v>
      </c>
      <c r="B3331" s="179">
        <v>2022</v>
      </c>
      <c r="C3331" s="179">
        <v>4</v>
      </c>
      <c r="D3331" s="39" t="str">
        <f t="shared" si="841"/>
        <v>Q1</v>
      </c>
      <c r="E3331" s="179" t="s">
        <v>3059</v>
      </c>
      <c r="F3331" s="179">
        <v>2024</v>
      </c>
      <c r="G3331" s="179">
        <v>5</v>
      </c>
      <c r="H3331" s="191"/>
      <c r="I3331" s="39" t="str">
        <f t="shared" si="842"/>
        <v>Q1</v>
      </c>
      <c r="J3331" s="191" t="s">
        <v>2153</v>
      </c>
      <c r="K3331" s="191" t="s">
        <v>1660</v>
      </c>
      <c r="L3331" s="17" t="s">
        <v>78</v>
      </c>
      <c r="M3331" s="13" t="s">
        <v>46</v>
      </c>
      <c r="N3331" s="13">
        <v>1</v>
      </c>
      <c r="O3331" s="13"/>
      <c r="P3331" s="39" t="str">
        <f t="shared" si="843"/>
        <v>MAIN UNIT</v>
      </c>
      <c r="Q3331" s="13" t="s">
        <v>47</v>
      </c>
      <c r="R3331" s="13" t="s">
        <v>48</v>
      </c>
      <c r="S3331" s="13" t="s">
        <v>36</v>
      </c>
      <c r="T3331" s="13" t="s">
        <v>64</v>
      </c>
      <c r="U3331" s="13" t="s">
        <v>65</v>
      </c>
      <c r="V3331" s="13" t="s">
        <v>113</v>
      </c>
      <c r="W3331" s="13" t="s">
        <v>95</v>
      </c>
      <c r="X3331" s="192">
        <v>13900000</v>
      </c>
      <c r="Y3331" s="196" t="str">
        <f>IF(W3331="RMB","1.13", "1")</f>
        <v>1</v>
      </c>
      <c r="Z3331" s="18">
        <f t="shared" si="844"/>
        <v>13900000</v>
      </c>
      <c r="AA3331" s="13">
        <v>5.4100000000000002E-2</v>
      </c>
      <c r="AB3331" s="21">
        <f t="shared" si="852"/>
        <v>751990</v>
      </c>
      <c r="AC3331" s="185">
        <f t="shared" si="845"/>
        <v>75650.194000000003</v>
      </c>
      <c r="AD3331" s="141">
        <v>0.10059999999999999</v>
      </c>
      <c r="AE3331" s="186">
        <f t="shared" si="846"/>
        <v>0</v>
      </c>
      <c r="AF3331" s="186" t="str">
        <f>IF(AND(COUNTIFS($J$18:J3331,J3331)=1,AE3331=1),1,"")</f>
        <v/>
      </c>
      <c r="AG3331" s="186" t="str">
        <f>IF(C3331="","",IF(AND(COUNTIFS($J$18:J3331,J3331)=1,C3331&lt;&gt;""),1,""))</f>
        <v/>
      </c>
      <c r="AH3331" s="186" t="str">
        <f>IF(G3331="","",IF(AND(COUNTIFS($J$18:J3331,J3331)=1,G3331&lt;&gt;""),1,""))</f>
        <v/>
      </c>
      <c r="AI3331" s="19">
        <f t="shared" si="847"/>
        <v>3829006.5486725667</v>
      </c>
      <c r="AJ3331" s="19">
        <f t="shared" si="848"/>
        <v>430303.57384070801</v>
      </c>
      <c r="AK3331" s="20">
        <f t="shared" si="849"/>
        <v>0.11237995244220329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214" t="str">
        <f t="shared" ref="AR3331:AR3394" si="854">IFERROR(IF(AND(M3331="YAMAHA", R3331="C28"), "YAMAHA_Non_Mounter", IF(AND(M3331="YAMAHA", R3331="C49"), "YAMAHA_Mounter", M3331)),"")</f>
        <v>YAMAHA_Mounter</v>
      </c>
      <c r="AS3331" s="22">
        <f t="shared" si="853"/>
        <v>25</v>
      </c>
      <c r="AT3331" s="24" t="str">
        <f t="shared" ref="AT3331:AT3394" si="855">IF(ISNUMBER(AS3331), IF(AS3331&gt;=0, IF(AS3331&lt;=3, "0-3 months", IF(AS3331&lt;=6, "4-6 months", "&gt; 6 months"))), "")</f>
        <v>&gt; 6 months</v>
      </c>
    </row>
    <row r="3332" spans="1:46" s="12" customFormat="1">
      <c r="A3332" s="195" t="s">
        <v>42</v>
      </c>
      <c r="B3332" s="23">
        <v>2024</v>
      </c>
      <c r="C3332" s="179">
        <v>2</v>
      </c>
      <c r="D3332" s="39" t="str">
        <f t="shared" si="841"/>
        <v>Q4</v>
      </c>
      <c r="E3332" s="179" t="s">
        <v>42</v>
      </c>
      <c r="F3332" s="179">
        <v>2024</v>
      </c>
      <c r="G3332" s="179">
        <v>3</v>
      </c>
      <c r="H3332" s="29"/>
      <c r="I3332" s="39" t="str">
        <f t="shared" si="842"/>
        <v>Q4</v>
      </c>
      <c r="J3332" s="29" t="s">
        <v>3306</v>
      </c>
      <c r="K3332" s="29" t="s">
        <v>2123</v>
      </c>
      <c r="L3332" s="24" t="s">
        <v>2540</v>
      </c>
      <c r="M3332" s="13" t="s">
        <v>46</v>
      </c>
      <c r="N3332" s="22">
        <v>1</v>
      </c>
      <c r="O3332" s="22"/>
      <c r="P3332" s="39" t="str">
        <f t="shared" si="843"/>
        <v>MAIN UNIT</v>
      </c>
      <c r="Q3332" s="22" t="s">
        <v>47</v>
      </c>
      <c r="R3332" s="22" t="s">
        <v>1968</v>
      </c>
      <c r="S3332" s="22" t="s">
        <v>37</v>
      </c>
      <c r="T3332" s="22" t="s">
        <v>220</v>
      </c>
      <c r="U3332" s="22" t="s">
        <v>57</v>
      </c>
      <c r="V3332" s="22" t="s">
        <v>80</v>
      </c>
      <c r="W3332" s="22" t="s">
        <v>50</v>
      </c>
      <c r="X3332" s="30">
        <v>365000</v>
      </c>
      <c r="Y3332" s="31" t="str">
        <f t="shared" ref="Y3332:Y3363" si="856">IF(W3332="","",IF(W3332="RMB","1.13", "1"))</f>
        <v>1.13</v>
      </c>
      <c r="Z3332" s="18">
        <f t="shared" si="844"/>
        <v>365000</v>
      </c>
      <c r="AA3332" s="22">
        <v>1.0900000000000001</v>
      </c>
      <c r="AB3332" s="21">
        <f t="shared" si="852"/>
        <v>352079.64601769915</v>
      </c>
      <c r="AC3332" s="25">
        <f t="shared" si="845"/>
        <v>42249.557522123898</v>
      </c>
      <c r="AD3332" s="141">
        <v>0.12</v>
      </c>
      <c r="AE3332" s="26">
        <f t="shared" si="846"/>
        <v>0</v>
      </c>
      <c r="AF3332" s="26" t="str">
        <f>IF(AND(COUNTIFS($J$18:J3332,J3332)=1,AE3332=1),1,"")</f>
        <v/>
      </c>
      <c r="AG3332" s="26">
        <f>IF(C3332="","",IF(AND(COUNTIFS($J$18:J3332,J3332)=1,C3332&lt;&gt;""),1,""))</f>
        <v>1</v>
      </c>
      <c r="AH3332" s="26">
        <f>IF(G3332="","",IF(AND(COUNTIFS($J$18:J3332,J3332)=1,G3332&lt;&gt;""),1,""))</f>
        <v>1</v>
      </c>
      <c r="AI3332" s="27">
        <f t="shared" si="847"/>
        <v>16316720.938053098</v>
      </c>
      <c r="AJ3332" s="27">
        <f t="shared" si="848"/>
        <v>1958006.5125663718</v>
      </c>
      <c r="AK3332" s="28">
        <f t="shared" si="849"/>
        <v>0.12000000000000001</v>
      </c>
      <c r="AL3332" s="24"/>
      <c r="AM3332" s="24"/>
      <c r="AN3332" s="24"/>
      <c r="AO3332" s="24"/>
      <c r="AP3332" s="28" t="str">
        <f t="shared" si="850"/>
        <v>20243</v>
      </c>
      <c r="AQ3332" s="28" t="str">
        <f t="shared" si="851"/>
        <v>20243RMB</v>
      </c>
      <c r="AR3332" s="214" t="str">
        <f t="shared" si="854"/>
        <v>YAMAHA_Non_Mounter</v>
      </c>
      <c r="AS3332" s="22">
        <f t="shared" si="853"/>
        <v>1</v>
      </c>
      <c r="AT3332" s="24" t="str">
        <f t="shared" si="855"/>
        <v>0-3 months</v>
      </c>
    </row>
    <row r="3333" spans="1:46" s="12" customFormat="1">
      <c r="A3333" s="195" t="s">
        <v>42</v>
      </c>
      <c r="B3333" s="23">
        <v>2024</v>
      </c>
      <c r="C3333" s="179">
        <v>2</v>
      </c>
      <c r="D3333" s="39" t="str">
        <f t="shared" si="841"/>
        <v>Q4</v>
      </c>
      <c r="E3333" s="179" t="s">
        <v>2498</v>
      </c>
      <c r="F3333" s="179" t="s">
        <v>2506</v>
      </c>
      <c r="G3333" s="179" t="s">
        <v>2506</v>
      </c>
      <c r="H3333" s="29"/>
      <c r="I3333" s="39" t="str">
        <f t="shared" si="842"/>
        <v>TBA</v>
      </c>
      <c r="J3333" s="146" t="s">
        <v>3337</v>
      </c>
      <c r="K3333" s="29" t="s">
        <v>953</v>
      </c>
      <c r="L3333" s="17" t="s">
        <v>78</v>
      </c>
      <c r="M3333" s="13" t="s">
        <v>46</v>
      </c>
      <c r="N3333" s="22">
        <v>1</v>
      </c>
      <c r="O3333" s="22"/>
      <c r="P3333" s="39" t="str">
        <f t="shared" si="843"/>
        <v>MAIN UNIT</v>
      </c>
      <c r="Q3333" s="22" t="s">
        <v>47</v>
      </c>
      <c r="R3333" s="22" t="s">
        <v>48</v>
      </c>
      <c r="S3333" s="22" t="s">
        <v>36</v>
      </c>
      <c r="T3333" s="22" t="s">
        <v>64</v>
      </c>
      <c r="U3333" s="22" t="s">
        <v>955</v>
      </c>
      <c r="V3333" s="22" t="s">
        <v>66</v>
      </c>
      <c r="W3333" s="22" t="s">
        <v>827</v>
      </c>
      <c r="X3333" s="30">
        <v>94600</v>
      </c>
      <c r="Y3333" s="31" t="str">
        <f t="shared" si="856"/>
        <v>1</v>
      </c>
      <c r="Z3333" s="18">
        <f t="shared" si="844"/>
        <v>94600</v>
      </c>
      <c r="AA3333" s="22">
        <v>7.8</v>
      </c>
      <c r="AB3333" s="21">
        <f t="shared" si="852"/>
        <v>737880</v>
      </c>
      <c r="AC3333" s="25">
        <f t="shared" si="845"/>
        <v>88545.599999999991</v>
      </c>
      <c r="AD3333" s="141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27590767.192920357</v>
      </c>
      <c r="AJ3333" s="27">
        <f t="shared" si="848"/>
        <v>3241766.9481504429</v>
      </c>
      <c r="AK3333" s="28">
        <f t="shared" si="849"/>
        <v>0.11749462874603439</v>
      </c>
      <c r="AL3333" s="24"/>
      <c r="AM3333" s="24"/>
      <c r="AN3333" s="24"/>
      <c r="AO3333" s="24"/>
      <c r="AP3333" s="28" t="str">
        <f t="shared" si="850"/>
        <v>TBATBA</v>
      </c>
      <c r="AQ3333" s="28" t="str">
        <f t="shared" si="851"/>
        <v>TBATBAUSD</v>
      </c>
      <c r="AR3333" s="214" t="str">
        <f t="shared" si="854"/>
        <v>YAMAHA_Mounter</v>
      </c>
      <c r="AS3333" s="22" t="str">
        <f t="shared" si="853"/>
        <v/>
      </c>
      <c r="AT3333" s="24" t="str">
        <f t="shared" si="855"/>
        <v/>
      </c>
    </row>
    <row r="3334" spans="1:46" s="12" customFormat="1">
      <c r="A3334" s="195" t="s">
        <v>42</v>
      </c>
      <c r="B3334" s="23">
        <v>2024</v>
      </c>
      <c r="C3334" s="179">
        <v>2</v>
      </c>
      <c r="D3334" s="39" t="str">
        <f t="shared" si="841"/>
        <v>Q4</v>
      </c>
      <c r="E3334" s="179" t="s">
        <v>2498</v>
      </c>
      <c r="F3334" s="179" t="s">
        <v>2506</v>
      </c>
      <c r="G3334" s="179" t="s">
        <v>2506</v>
      </c>
      <c r="H3334" s="29"/>
      <c r="I3334" s="39" t="str">
        <f t="shared" si="842"/>
        <v>TBA</v>
      </c>
      <c r="J3334" s="146" t="s">
        <v>3335</v>
      </c>
      <c r="K3334" s="29" t="s">
        <v>3339</v>
      </c>
      <c r="L3334" s="24" t="s">
        <v>78</v>
      </c>
      <c r="M3334" s="13" t="s">
        <v>46</v>
      </c>
      <c r="N3334" s="22">
        <v>1</v>
      </c>
      <c r="O3334" s="22"/>
      <c r="P3334" s="39" t="str">
        <f t="shared" si="843"/>
        <v>MAIN UNIT</v>
      </c>
      <c r="Q3334" s="22" t="s">
        <v>936</v>
      </c>
      <c r="R3334" s="22" t="s">
        <v>48</v>
      </c>
      <c r="S3334" s="22" t="s">
        <v>37</v>
      </c>
      <c r="T3334" s="22" t="s">
        <v>74</v>
      </c>
      <c r="U3334" s="22" t="s">
        <v>57</v>
      </c>
      <c r="V3334" s="22" t="s">
        <v>927</v>
      </c>
      <c r="W3334" s="22" t="s">
        <v>50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2"/>
        <v>762035.39823008864</v>
      </c>
      <c r="AC3334" s="25">
        <f t="shared" si="845"/>
        <v>91444.247787610628</v>
      </c>
      <c r="AD3334" s="141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27590767.192920357</v>
      </c>
      <c r="AJ3334" s="27">
        <f t="shared" si="848"/>
        <v>3241766.9481504429</v>
      </c>
      <c r="AK3334" s="28">
        <f t="shared" si="849"/>
        <v>0.11749462874603439</v>
      </c>
      <c r="AL3334" s="24"/>
      <c r="AM3334" s="24"/>
      <c r="AN3334" s="24"/>
      <c r="AO3334" s="24"/>
      <c r="AP3334" s="28" t="str">
        <f t="shared" si="850"/>
        <v>TBATBA</v>
      </c>
      <c r="AQ3334" s="28" t="str">
        <f t="shared" si="851"/>
        <v>TBATBARMB</v>
      </c>
      <c r="AR3334" s="214" t="str">
        <f t="shared" si="854"/>
        <v>YAMAHA_Mounter</v>
      </c>
      <c r="AS3334" s="22" t="str">
        <f t="shared" si="853"/>
        <v/>
      </c>
      <c r="AT3334" s="24" t="str">
        <f t="shared" si="855"/>
        <v/>
      </c>
    </row>
    <row r="3335" spans="1:46" s="12" customFormat="1">
      <c r="A3335" s="195" t="s">
        <v>42</v>
      </c>
      <c r="B3335" s="23">
        <v>2024</v>
      </c>
      <c r="C3335" s="179">
        <v>2</v>
      </c>
      <c r="D3335" s="39" t="str">
        <f t="shared" si="841"/>
        <v>Q4</v>
      </c>
      <c r="E3335" s="179" t="s">
        <v>2498</v>
      </c>
      <c r="F3335" s="179" t="s">
        <v>2506</v>
      </c>
      <c r="G3335" s="179" t="s">
        <v>2506</v>
      </c>
      <c r="H3335" s="29"/>
      <c r="I3335" s="39" t="str">
        <f t="shared" si="842"/>
        <v>TBA</v>
      </c>
      <c r="J3335" s="146" t="s">
        <v>3338</v>
      </c>
      <c r="K3335" s="29" t="s">
        <v>3340</v>
      </c>
      <c r="L3335" s="24" t="s">
        <v>78</v>
      </c>
      <c r="M3335" s="13" t="s">
        <v>46</v>
      </c>
      <c r="N3335" s="22">
        <v>1</v>
      </c>
      <c r="O3335" s="22"/>
      <c r="P3335" s="39" t="str">
        <f t="shared" si="843"/>
        <v>MAIN UNIT</v>
      </c>
      <c r="Q3335" s="22" t="s">
        <v>47</v>
      </c>
      <c r="R3335" s="22" t="s">
        <v>48</v>
      </c>
      <c r="S3335" s="22" t="s">
        <v>37</v>
      </c>
      <c r="T3335" s="22" t="s">
        <v>301</v>
      </c>
      <c r="U3335" s="22" t="s">
        <v>57</v>
      </c>
      <c r="V3335" s="22" t="s">
        <v>88</v>
      </c>
      <c r="W3335" s="22" t="s">
        <v>50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2"/>
        <v>834380.53097345144</v>
      </c>
      <c r="AC3335" s="25">
        <f t="shared" si="845"/>
        <v>100125.66371681418</v>
      </c>
      <c r="AD3335" s="141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27590767.192920357</v>
      </c>
      <c r="AJ3335" s="27">
        <f t="shared" si="848"/>
        <v>3241766.9481504429</v>
      </c>
      <c r="AK3335" s="28">
        <f t="shared" si="849"/>
        <v>0.11749462874603439</v>
      </c>
      <c r="AL3335" s="24"/>
      <c r="AM3335" s="24"/>
      <c r="AN3335" s="24"/>
      <c r="AO3335" s="24"/>
      <c r="AP3335" s="28" t="str">
        <f t="shared" si="850"/>
        <v>TBATBA</v>
      </c>
      <c r="AQ3335" s="28" t="str">
        <f t="shared" si="851"/>
        <v>TBATBARMB</v>
      </c>
      <c r="AR3335" s="214" t="str">
        <f t="shared" si="854"/>
        <v>YAMAHA_Mounter</v>
      </c>
      <c r="AS3335" s="22" t="str">
        <f t="shared" si="853"/>
        <v/>
      </c>
      <c r="AT3335" s="24" t="str">
        <f t="shared" si="855"/>
        <v/>
      </c>
    </row>
    <row r="3336" spans="1:46" s="12" customFormat="1">
      <c r="A3336" s="195" t="s">
        <v>42</v>
      </c>
      <c r="B3336" s="23">
        <v>2024</v>
      </c>
      <c r="C3336" s="179">
        <v>3</v>
      </c>
      <c r="D3336" s="39" t="str">
        <f t="shared" si="841"/>
        <v>Q4</v>
      </c>
      <c r="E3336" s="179" t="s">
        <v>2498</v>
      </c>
      <c r="F3336" s="179" t="s">
        <v>2506</v>
      </c>
      <c r="G3336" s="179" t="s">
        <v>2506</v>
      </c>
      <c r="H3336" s="29"/>
      <c r="I3336" s="39" t="str">
        <f t="shared" si="842"/>
        <v>TBA</v>
      </c>
      <c r="J3336" s="29" t="s">
        <v>2498</v>
      </c>
      <c r="K3336" s="29" t="s">
        <v>2082</v>
      </c>
      <c r="L3336" s="24" t="s">
        <v>2540</v>
      </c>
      <c r="M3336" s="13" t="s">
        <v>46</v>
      </c>
      <c r="N3336" s="22">
        <v>1</v>
      </c>
      <c r="O3336" s="22"/>
      <c r="P3336" s="39" t="str">
        <f t="shared" si="843"/>
        <v>MAIN UNIT</v>
      </c>
      <c r="Q3336" s="22" t="s">
        <v>47</v>
      </c>
      <c r="R3336" s="22" t="s">
        <v>1968</v>
      </c>
      <c r="S3336" s="22" t="s">
        <v>38</v>
      </c>
      <c r="T3336" s="22" t="s">
        <v>324</v>
      </c>
      <c r="U3336" s="22" t="s">
        <v>136</v>
      </c>
      <c r="V3336" s="22" t="s">
        <v>877</v>
      </c>
      <c r="W3336" s="22" t="s">
        <v>50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2"/>
        <v>335681.41592920362</v>
      </c>
      <c r="AC3336" s="25">
        <f t="shared" si="845"/>
        <v>40281.769911504431</v>
      </c>
      <c r="AD3336" s="141">
        <v>0.12</v>
      </c>
      <c r="AE3336" s="26">
        <f t="shared" si="846"/>
        <v>0</v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27590767.192920357</v>
      </c>
      <c r="AJ3336" s="27">
        <f t="shared" si="848"/>
        <v>3241766.9481504429</v>
      </c>
      <c r="AK3336" s="28">
        <f t="shared" si="849"/>
        <v>0.11749462874603439</v>
      </c>
      <c r="AL3336" s="24"/>
      <c r="AM3336" s="24"/>
      <c r="AN3336" s="24"/>
      <c r="AO3336" s="24"/>
      <c r="AP3336" s="28" t="str">
        <f t="shared" si="850"/>
        <v>TBATBA</v>
      </c>
      <c r="AQ3336" s="28" t="str">
        <f t="shared" si="851"/>
        <v>TBATBARMB</v>
      </c>
      <c r="AR3336" s="214" t="str">
        <f t="shared" si="854"/>
        <v>YAMAHA_Non_Mounter</v>
      </c>
      <c r="AS3336" s="22" t="str">
        <f t="shared" si="853"/>
        <v/>
      </c>
      <c r="AT3336" s="24" t="str">
        <f t="shared" si="855"/>
        <v/>
      </c>
    </row>
    <row r="3337" spans="1:46" s="12" customFormat="1">
      <c r="A3337" s="195" t="s">
        <v>42</v>
      </c>
      <c r="B3337" s="23">
        <v>2024</v>
      </c>
      <c r="C3337" s="179">
        <v>3</v>
      </c>
      <c r="D3337" s="39" t="str">
        <f t="shared" si="841"/>
        <v>Q4</v>
      </c>
      <c r="E3337" s="179" t="s">
        <v>2498</v>
      </c>
      <c r="F3337" s="179" t="s">
        <v>2506</v>
      </c>
      <c r="G3337" s="179" t="s">
        <v>2506</v>
      </c>
      <c r="H3337" s="29"/>
      <c r="I3337" s="39" t="str">
        <f t="shared" si="842"/>
        <v>TBA</v>
      </c>
      <c r="J3337" s="29" t="s">
        <v>3344</v>
      </c>
      <c r="K3337" s="29" t="s">
        <v>2045</v>
      </c>
      <c r="L3337" s="24" t="s">
        <v>78</v>
      </c>
      <c r="M3337" s="13" t="s">
        <v>46</v>
      </c>
      <c r="N3337" s="22">
        <v>1</v>
      </c>
      <c r="O3337" s="22"/>
      <c r="P3337" s="39" t="str">
        <f t="shared" si="843"/>
        <v>MAIN UNIT</v>
      </c>
      <c r="Q3337" s="22" t="s">
        <v>47</v>
      </c>
      <c r="R3337" s="22" t="s">
        <v>48</v>
      </c>
      <c r="S3337" s="22" t="s">
        <v>36</v>
      </c>
      <c r="T3337" s="22" t="s">
        <v>64</v>
      </c>
      <c r="U3337" s="22" t="s">
        <v>64</v>
      </c>
      <c r="V3337" s="22" t="s">
        <v>1925</v>
      </c>
      <c r="W3337" s="22" t="s">
        <v>95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2"/>
        <v>811500</v>
      </c>
      <c r="AC3337" s="25">
        <f t="shared" si="845"/>
        <v>97380</v>
      </c>
      <c r="AD3337" s="141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27590767.192920357</v>
      </c>
      <c r="AJ3337" s="27">
        <f t="shared" si="848"/>
        <v>3241766.9481504429</v>
      </c>
      <c r="AK3337" s="28">
        <f t="shared" si="849"/>
        <v>0.11749462874603439</v>
      </c>
      <c r="AL3337" s="24"/>
      <c r="AM3337" s="24"/>
      <c r="AN3337" s="24"/>
      <c r="AO3337" s="24"/>
      <c r="AP3337" s="28" t="str">
        <f t="shared" si="850"/>
        <v>TBATBA</v>
      </c>
      <c r="AQ3337" s="28" t="str">
        <f t="shared" si="851"/>
        <v>TBATBAJPY</v>
      </c>
      <c r="AR3337" s="214" t="str">
        <f t="shared" si="854"/>
        <v>YAMAHA_Mounter</v>
      </c>
      <c r="AS3337" s="22" t="str">
        <f t="shared" si="853"/>
        <v/>
      </c>
      <c r="AT3337" s="24" t="str">
        <f t="shared" si="855"/>
        <v/>
      </c>
    </row>
    <row r="3338" spans="1:46" s="12" customFormat="1">
      <c r="A3338" s="195" t="s">
        <v>42</v>
      </c>
      <c r="B3338" s="23">
        <v>2024</v>
      </c>
      <c r="C3338" s="179">
        <v>3</v>
      </c>
      <c r="D3338" s="39" t="str">
        <f t="shared" si="841"/>
        <v>Q4</v>
      </c>
      <c r="E3338" s="179" t="s">
        <v>2498</v>
      </c>
      <c r="F3338" s="179" t="s">
        <v>2506</v>
      </c>
      <c r="G3338" s="179" t="s">
        <v>2506</v>
      </c>
      <c r="H3338" s="29"/>
      <c r="I3338" s="39" t="str">
        <f t="shared" si="842"/>
        <v>TBA</v>
      </c>
      <c r="J3338" s="29" t="s">
        <v>3344</v>
      </c>
      <c r="K3338" s="29" t="s">
        <v>2045</v>
      </c>
      <c r="L3338" s="24" t="s">
        <v>54</v>
      </c>
      <c r="M3338" s="13" t="s">
        <v>46</v>
      </c>
      <c r="N3338" s="22">
        <v>1</v>
      </c>
      <c r="O3338" s="22"/>
      <c r="P3338" s="39" t="str">
        <f t="shared" si="843"/>
        <v>MAIN UNIT</v>
      </c>
      <c r="Q3338" s="22" t="s">
        <v>47</v>
      </c>
      <c r="R3338" s="22" t="s">
        <v>48</v>
      </c>
      <c r="S3338" s="22" t="s">
        <v>36</v>
      </c>
      <c r="T3338" s="22" t="s">
        <v>64</v>
      </c>
      <c r="U3338" s="22" t="s">
        <v>64</v>
      </c>
      <c r="V3338" s="22" t="s">
        <v>1925</v>
      </c>
      <c r="W3338" s="22" t="s">
        <v>95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2"/>
        <v>691398</v>
      </c>
      <c r="AC3338" s="25">
        <f t="shared" si="845"/>
        <v>82967.759999999995</v>
      </c>
      <c r="AD3338" s="141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27590767.192920357</v>
      </c>
      <c r="AJ3338" s="27">
        <f t="shared" si="848"/>
        <v>3241766.9481504429</v>
      </c>
      <c r="AK3338" s="28">
        <f t="shared" si="849"/>
        <v>0.11749462874603439</v>
      </c>
      <c r="AL3338" s="24"/>
      <c r="AM3338" s="24"/>
      <c r="AN3338" s="24"/>
      <c r="AO3338" s="24"/>
      <c r="AP3338" s="28" t="str">
        <f t="shared" si="850"/>
        <v>TBATBA</v>
      </c>
      <c r="AQ3338" s="28" t="str">
        <f t="shared" si="851"/>
        <v>TBATBAJPY</v>
      </c>
      <c r="AR3338" s="214" t="str">
        <f t="shared" si="854"/>
        <v>YAMAHA_Mounter</v>
      </c>
      <c r="AS3338" s="22" t="str">
        <f t="shared" si="853"/>
        <v/>
      </c>
      <c r="AT3338" s="24" t="str">
        <f t="shared" si="855"/>
        <v/>
      </c>
    </row>
    <row r="3339" spans="1:46" s="12" customFormat="1">
      <c r="A3339" s="22"/>
      <c r="B3339" s="23"/>
      <c r="C3339" s="23"/>
      <c r="D3339" s="39" t="str">
        <f t="shared" si="841"/>
        <v/>
      </c>
      <c r="E3339" s="22"/>
      <c r="F3339" s="23"/>
      <c r="G3339" s="23"/>
      <c r="H3339" s="29"/>
      <c r="I3339" s="39" t="str">
        <f t="shared" si="842"/>
        <v/>
      </c>
      <c r="J3339" s="29"/>
      <c r="K3339" s="29"/>
      <c r="L3339" s="24"/>
      <c r="M3339" s="22"/>
      <c r="N3339" s="22"/>
      <c r="O3339" s="22"/>
      <c r="P3339" s="39" t="str">
        <f t="shared" si="843"/>
        <v/>
      </c>
      <c r="Q3339" s="22"/>
      <c r="R3339" s="22"/>
      <c r="S3339" s="22"/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 t="str">
        <f t="shared" si="852"/>
        <v/>
      </c>
      <c r="AC3339" s="25" t="str">
        <f t="shared" si="845"/>
        <v/>
      </c>
      <c r="AD3339" s="149"/>
      <c r="AE3339" s="26" t="str">
        <f t="shared" si="846"/>
        <v/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0</v>
      </c>
      <c r="AJ3339" s="27">
        <f t="shared" si="848"/>
        <v>0</v>
      </c>
      <c r="AK3339" s="28" t="str">
        <f t="shared" si="849"/>
        <v/>
      </c>
      <c r="AL3339" s="24"/>
      <c r="AM3339" s="24"/>
      <c r="AN3339" s="24"/>
      <c r="AO3339" s="24"/>
      <c r="AP3339" s="28" t="str">
        <f t="shared" si="850"/>
        <v/>
      </c>
      <c r="AQ3339" s="28" t="str">
        <f t="shared" si="851"/>
        <v/>
      </c>
      <c r="AR3339" s="214">
        <f t="shared" si="854"/>
        <v>0</v>
      </c>
      <c r="AS3339" s="22" t="str">
        <f t="shared" si="853"/>
        <v/>
      </c>
      <c r="AT3339" s="24" t="str">
        <f t="shared" si="855"/>
        <v/>
      </c>
    </row>
    <row r="3340" spans="1:46" s="12" customFormat="1">
      <c r="A3340" s="22"/>
      <c r="B3340" s="23"/>
      <c r="C3340" s="23"/>
      <c r="D3340" s="39" t="str">
        <f t="shared" si="841"/>
        <v/>
      </c>
      <c r="E3340" s="22"/>
      <c r="F3340" s="23"/>
      <c r="G3340" s="23"/>
      <c r="H3340" s="29"/>
      <c r="I3340" s="39" t="str">
        <f t="shared" si="842"/>
        <v/>
      </c>
      <c r="J3340" s="29"/>
      <c r="K3340" s="29"/>
      <c r="L3340" s="24"/>
      <c r="M3340" s="22"/>
      <c r="N3340" s="22"/>
      <c r="O3340" s="22"/>
      <c r="P3340" s="39" t="str">
        <f t="shared" si="843"/>
        <v/>
      </c>
      <c r="Q3340" s="22"/>
      <c r="R3340" s="22"/>
      <c r="S3340" s="22"/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 t="str">
        <f t="shared" si="852"/>
        <v/>
      </c>
      <c r="AC3340" s="25" t="str">
        <f t="shared" si="845"/>
        <v/>
      </c>
      <c r="AD3340" s="149"/>
      <c r="AE3340" s="26" t="str">
        <f t="shared" si="846"/>
        <v/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0</v>
      </c>
      <c r="AJ3340" s="27">
        <f t="shared" si="848"/>
        <v>0</v>
      </c>
      <c r="AK3340" s="28" t="str">
        <f t="shared" si="849"/>
        <v/>
      </c>
      <c r="AL3340" s="24"/>
      <c r="AM3340" s="24"/>
      <c r="AN3340" s="24"/>
      <c r="AO3340" s="24"/>
      <c r="AP3340" s="28" t="str">
        <f t="shared" si="850"/>
        <v/>
      </c>
      <c r="AQ3340" s="28" t="str">
        <f t="shared" si="851"/>
        <v/>
      </c>
      <c r="AR3340" s="214">
        <f t="shared" si="854"/>
        <v>0</v>
      </c>
      <c r="AS3340" s="22" t="str">
        <f t="shared" si="853"/>
        <v/>
      </c>
      <c r="AT3340" s="24" t="str">
        <f t="shared" si="855"/>
        <v/>
      </c>
    </row>
    <row r="3341" spans="1:46" s="12" customFormat="1">
      <c r="A3341" s="22"/>
      <c r="B3341" s="23"/>
      <c r="C3341" s="23"/>
      <c r="D3341" s="39" t="str">
        <f t="shared" si="841"/>
        <v/>
      </c>
      <c r="E3341" s="22"/>
      <c r="F3341" s="23"/>
      <c r="G3341" s="23"/>
      <c r="H3341" s="29"/>
      <c r="I3341" s="39" t="str">
        <f t="shared" si="842"/>
        <v/>
      </c>
      <c r="J3341" s="29"/>
      <c r="K3341" s="29"/>
      <c r="L3341" s="24"/>
      <c r="M3341" s="22"/>
      <c r="N3341" s="22"/>
      <c r="O3341" s="22"/>
      <c r="P3341" s="39" t="str">
        <f t="shared" si="843"/>
        <v/>
      </c>
      <c r="Q3341" s="22"/>
      <c r="R3341" s="22"/>
      <c r="S3341" s="22"/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 t="str">
        <f t="shared" si="852"/>
        <v/>
      </c>
      <c r="AC3341" s="25" t="str">
        <f t="shared" si="845"/>
        <v/>
      </c>
      <c r="AD3341" s="149"/>
      <c r="AE3341" s="26" t="str">
        <f t="shared" si="846"/>
        <v/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0</v>
      </c>
      <c r="AJ3341" s="27">
        <f t="shared" si="848"/>
        <v>0</v>
      </c>
      <c r="AK3341" s="28" t="str">
        <f t="shared" si="849"/>
        <v/>
      </c>
      <c r="AL3341" s="24"/>
      <c r="AM3341" s="24"/>
      <c r="AN3341" s="24"/>
      <c r="AO3341" s="24"/>
      <c r="AP3341" s="28" t="str">
        <f t="shared" si="850"/>
        <v/>
      </c>
      <c r="AQ3341" s="28" t="str">
        <f t="shared" si="851"/>
        <v/>
      </c>
      <c r="AR3341" s="214">
        <f t="shared" si="854"/>
        <v>0</v>
      </c>
      <c r="AS3341" s="22" t="str">
        <f t="shared" si="853"/>
        <v/>
      </c>
      <c r="AT3341" s="24" t="str">
        <f t="shared" si="855"/>
        <v/>
      </c>
    </row>
    <row r="3342" spans="1:46" s="12" customFormat="1">
      <c r="A3342" s="22"/>
      <c r="B3342" s="23"/>
      <c r="C3342" s="23"/>
      <c r="D3342" s="39" t="str">
        <f t="shared" si="841"/>
        <v/>
      </c>
      <c r="E3342" s="22"/>
      <c r="F3342" s="23"/>
      <c r="G3342" s="23"/>
      <c r="H3342" s="29"/>
      <c r="I3342" s="39" t="str">
        <f t="shared" si="842"/>
        <v/>
      </c>
      <c r="J3342" s="29"/>
      <c r="K3342" s="29"/>
      <c r="L3342" s="24"/>
      <c r="M3342" s="22"/>
      <c r="N3342" s="22"/>
      <c r="O3342" s="22"/>
      <c r="P3342" s="39" t="str">
        <f t="shared" si="843"/>
        <v/>
      </c>
      <c r="Q3342" s="22"/>
      <c r="R3342" s="22"/>
      <c r="S3342" s="22"/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 t="str">
        <f t="shared" si="852"/>
        <v/>
      </c>
      <c r="AC3342" s="25" t="str">
        <f t="shared" si="845"/>
        <v/>
      </c>
      <c r="AD3342" s="149"/>
      <c r="AE3342" s="26" t="str">
        <f t="shared" si="846"/>
        <v/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0</v>
      </c>
      <c r="AJ3342" s="27">
        <f t="shared" si="848"/>
        <v>0</v>
      </c>
      <c r="AK3342" s="28" t="str">
        <f t="shared" si="849"/>
        <v/>
      </c>
      <c r="AL3342" s="24"/>
      <c r="AM3342" s="24"/>
      <c r="AN3342" s="24"/>
      <c r="AO3342" s="24"/>
      <c r="AP3342" s="28" t="str">
        <f t="shared" si="850"/>
        <v/>
      </c>
      <c r="AQ3342" s="28" t="str">
        <f t="shared" si="851"/>
        <v/>
      </c>
      <c r="AR3342" s="214">
        <f t="shared" si="854"/>
        <v>0</v>
      </c>
      <c r="AS3342" s="22" t="str">
        <f t="shared" si="853"/>
        <v/>
      </c>
      <c r="AT3342" s="24" t="str">
        <f t="shared" si="855"/>
        <v/>
      </c>
    </row>
    <row r="3343" spans="1:46" s="12" customFormat="1">
      <c r="A3343" s="22"/>
      <c r="B3343" s="23"/>
      <c r="C3343" s="23"/>
      <c r="D3343" s="39" t="str">
        <f t="shared" si="841"/>
        <v/>
      </c>
      <c r="E3343" s="22"/>
      <c r="F3343" s="23"/>
      <c r="G3343" s="23"/>
      <c r="H3343" s="29"/>
      <c r="I3343" s="39" t="str">
        <f t="shared" si="842"/>
        <v/>
      </c>
      <c r="J3343" s="29"/>
      <c r="K3343" s="29"/>
      <c r="L3343" s="24"/>
      <c r="M3343" s="22"/>
      <c r="N3343" s="22"/>
      <c r="O3343" s="22"/>
      <c r="P3343" s="39" t="str">
        <f t="shared" si="843"/>
        <v/>
      </c>
      <c r="Q3343" s="22"/>
      <c r="R3343" s="22"/>
      <c r="S3343" s="22"/>
      <c r="T3343" s="22"/>
      <c r="U3343" s="22"/>
      <c r="V3343" s="22"/>
      <c r="W3343" s="22"/>
      <c r="X3343" s="30"/>
      <c r="Y3343" s="31" t="str">
        <f t="shared" si="856"/>
        <v/>
      </c>
      <c r="Z3343" s="18" t="str">
        <f t="shared" si="844"/>
        <v/>
      </c>
      <c r="AA3343" s="22"/>
      <c r="AB3343" s="21" t="str">
        <f t="shared" si="852"/>
        <v/>
      </c>
      <c r="AC3343" s="25" t="str">
        <f t="shared" si="845"/>
        <v/>
      </c>
      <c r="AD3343" s="149"/>
      <c r="AE3343" s="26" t="str">
        <f t="shared" si="846"/>
        <v/>
      </c>
      <c r="AF3343" s="26" t="str">
        <f>IF(AND(COUNTIFS($J$18:J3343,J3343)=1,AE3343=1),1,"")</f>
        <v/>
      </c>
      <c r="AG3343" s="26" t="str">
        <f>IF(C3343="","",IF(AND(COUNTIFS($J$18:J3343,J3343)=1,C3343&lt;&gt;""),1,""))</f>
        <v/>
      </c>
      <c r="AH3343" s="26" t="str">
        <f>IF(G3343="","",IF(AND(COUNTIFS($J$18:J3343,J3343)=1,G3343&lt;&gt;""),1,""))</f>
        <v/>
      </c>
      <c r="AI3343" s="27">
        <f t="shared" si="847"/>
        <v>0</v>
      </c>
      <c r="AJ3343" s="27">
        <f t="shared" si="848"/>
        <v>0</v>
      </c>
      <c r="AK3343" s="28" t="str">
        <f t="shared" si="849"/>
        <v/>
      </c>
      <c r="AL3343" s="24"/>
      <c r="AM3343" s="24"/>
      <c r="AN3343" s="24"/>
      <c r="AO3343" s="24"/>
      <c r="AP3343" s="28" t="str">
        <f t="shared" si="850"/>
        <v/>
      </c>
      <c r="AQ3343" s="28" t="str">
        <f t="shared" si="851"/>
        <v/>
      </c>
      <c r="AR3343" s="214">
        <f t="shared" si="854"/>
        <v>0</v>
      </c>
      <c r="AS3343" s="22" t="str">
        <f t="shared" si="853"/>
        <v/>
      </c>
      <c r="AT3343" s="24" t="str">
        <f t="shared" si="855"/>
        <v/>
      </c>
    </row>
    <row r="3344" spans="1:46" s="12" customFormat="1">
      <c r="A3344" s="22"/>
      <c r="B3344" s="23"/>
      <c r="C3344" s="23"/>
      <c r="D3344" s="39" t="str">
        <f t="shared" si="841"/>
        <v/>
      </c>
      <c r="E3344" s="22"/>
      <c r="F3344" s="23"/>
      <c r="G3344" s="23"/>
      <c r="H3344" s="29"/>
      <c r="I3344" s="39" t="str">
        <f t="shared" si="842"/>
        <v/>
      </c>
      <c r="J3344" s="29"/>
      <c r="K3344" s="29"/>
      <c r="L3344" s="24"/>
      <c r="M3344" s="22"/>
      <c r="N3344" s="22"/>
      <c r="O3344" s="22"/>
      <c r="P3344" s="39" t="str">
        <f t="shared" si="843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856"/>
        <v/>
      </c>
      <c r="Z3344" s="18" t="str">
        <f t="shared" si="844"/>
        <v/>
      </c>
      <c r="AA3344" s="22"/>
      <c r="AB3344" s="21" t="str">
        <f t="shared" si="852"/>
        <v/>
      </c>
      <c r="AC3344" s="25" t="str">
        <f t="shared" si="845"/>
        <v/>
      </c>
      <c r="AD3344" s="149"/>
      <c r="AE3344" s="26" t="str">
        <f t="shared" si="846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847"/>
        <v>0</v>
      </c>
      <c r="AJ3344" s="27">
        <f t="shared" si="848"/>
        <v>0</v>
      </c>
      <c r="AK3344" s="28" t="str">
        <f t="shared" si="849"/>
        <v/>
      </c>
      <c r="AL3344" s="24"/>
      <c r="AM3344" s="24"/>
      <c r="AN3344" s="24"/>
      <c r="AO3344" s="24"/>
      <c r="AP3344" s="28" t="str">
        <f t="shared" si="850"/>
        <v/>
      </c>
      <c r="AQ3344" s="28" t="str">
        <f t="shared" si="851"/>
        <v/>
      </c>
      <c r="AR3344" s="214">
        <f t="shared" si="854"/>
        <v>0</v>
      </c>
      <c r="AS3344" s="22" t="str">
        <f t="shared" si="853"/>
        <v/>
      </c>
      <c r="AT3344" s="24" t="str">
        <f t="shared" si="855"/>
        <v/>
      </c>
    </row>
    <row r="3345" spans="1:46" s="12" customFormat="1">
      <c r="A3345" s="22"/>
      <c r="B3345" s="23"/>
      <c r="C3345" s="23"/>
      <c r="D3345" s="39" t="str">
        <f t="shared" si="841"/>
        <v/>
      </c>
      <c r="E3345" s="22"/>
      <c r="F3345" s="23"/>
      <c r="G3345" s="23"/>
      <c r="H3345" s="29"/>
      <c r="I3345" s="39" t="str">
        <f t="shared" si="842"/>
        <v/>
      </c>
      <c r="J3345" s="29"/>
      <c r="K3345" s="29"/>
      <c r="L3345" s="24"/>
      <c r="M3345" s="22"/>
      <c r="N3345" s="22"/>
      <c r="O3345" s="22"/>
      <c r="P3345" s="39" t="str">
        <f t="shared" si="843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856"/>
        <v/>
      </c>
      <c r="Z3345" s="18" t="str">
        <f t="shared" si="844"/>
        <v/>
      </c>
      <c r="AA3345" s="22"/>
      <c r="AB3345" s="21" t="str">
        <f t="shared" si="852"/>
        <v/>
      </c>
      <c r="AC3345" s="25" t="str">
        <f t="shared" si="845"/>
        <v/>
      </c>
      <c r="AD3345" s="149"/>
      <c r="AE3345" s="26" t="str">
        <f t="shared" si="846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0</v>
      </c>
      <c r="AJ3345" s="27">
        <f t="shared" si="848"/>
        <v>0</v>
      </c>
      <c r="AK3345" s="28" t="str">
        <f t="shared" si="849"/>
        <v/>
      </c>
      <c r="AL3345" s="24"/>
      <c r="AM3345" s="24"/>
      <c r="AN3345" s="24"/>
      <c r="AO3345" s="24"/>
      <c r="AP3345" s="28" t="str">
        <f t="shared" si="850"/>
        <v/>
      </c>
      <c r="AQ3345" s="28" t="str">
        <f t="shared" si="851"/>
        <v/>
      </c>
      <c r="AR3345" s="214">
        <f t="shared" si="854"/>
        <v>0</v>
      </c>
      <c r="AS3345" s="22" t="str">
        <f t="shared" si="853"/>
        <v/>
      </c>
      <c r="AT3345" s="24" t="str">
        <f t="shared" si="855"/>
        <v/>
      </c>
    </row>
    <row r="3346" spans="1:46" s="12" customFormat="1">
      <c r="A3346" s="22"/>
      <c r="B3346" s="23"/>
      <c r="C3346" s="23"/>
      <c r="D3346" s="39" t="str">
        <f t="shared" si="841"/>
        <v/>
      </c>
      <c r="E3346" s="22"/>
      <c r="F3346" s="23"/>
      <c r="G3346" s="23"/>
      <c r="H3346" s="29"/>
      <c r="I3346" s="39" t="str">
        <f t="shared" si="842"/>
        <v/>
      </c>
      <c r="J3346" s="29"/>
      <c r="K3346" s="29"/>
      <c r="L3346" s="24"/>
      <c r="M3346" s="22"/>
      <c r="N3346" s="22"/>
      <c r="O3346" s="22"/>
      <c r="P3346" s="39" t="str">
        <f t="shared" si="843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856"/>
        <v/>
      </c>
      <c r="Z3346" s="18" t="str">
        <f t="shared" si="844"/>
        <v/>
      </c>
      <c r="AA3346" s="22"/>
      <c r="AB3346" s="21" t="str">
        <f t="shared" si="852"/>
        <v/>
      </c>
      <c r="AC3346" s="25" t="str">
        <f t="shared" si="845"/>
        <v/>
      </c>
      <c r="AD3346" s="149"/>
      <c r="AE3346" s="26" t="str">
        <f t="shared" si="846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847"/>
        <v>0</v>
      </c>
      <c r="AJ3346" s="27">
        <f t="shared" si="848"/>
        <v>0</v>
      </c>
      <c r="AK3346" s="28" t="str">
        <f t="shared" si="849"/>
        <v/>
      </c>
      <c r="AL3346" s="24"/>
      <c r="AM3346" s="24"/>
      <c r="AN3346" s="24"/>
      <c r="AO3346" s="24"/>
      <c r="AP3346" s="28" t="str">
        <f t="shared" si="850"/>
        <v/>
      </c>
      <c r="AQ3346" s="28" t="str">
        <f t="shared" si="851"/>
        <v/>
      </c>
      <c r="AR3346" s="214">
        <f t="shared" si="854"/>
        <v>0</v>
      </c>
      <c r="AS3346" s="22" t="str">
        <f t="shared" si="853"/>
        <v/>
      </c>
      <c r="AT3346" s="24" t="str">
        <f t="shared" si="855"/>
        <v/>
      </c>
    </row>
    <row r="3347" spans="1:46" s="12" customFormat="1">
      <c r="A3347" s="22"/>
      <c r="B3347" s="23"/>
      <c r="C3347" s="23"/>
      <c r="D3347" s="39" t="str">
        <f t="shared" si="841"/>
        <v/>
      </c>
      <c r="E3347" s="22"/>
      <c r="F3347" s="23"/>
      <c r="G3347" s="23"/>
      <c r="H3347" s="29"/>
      <c r="I3347" s="39" t="str">
        <f t="shared" si="842"/>
        <v/>
      </c>
      <c r="J3347" s="29"/>
      <c r="K3347" s="29"/>
      <c r="L3347" s="24"/>
      <c r="M3347" s="22"/>
      <c r="N3347" s="22"/>
      <c r="O3347" s="22"/>
      <c r="P3347" s="39" t="str">
        <f t="shared" si="843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856"/>
        <v/>
      </c>
      <c r="Z3347" s="18" t="str">
        <f t="shared" si="844"/>
        <v/>
      </c>
      <c r="AA3347" s="22"/>
      <c r="AB3347" s="21" t="str">
        <f t="shared" si="852"/>
        <v/>
      </c>
      <c r="AC3347" s="25" t="str">
        <f t="shared" si="845"/>
        <v/>
      </c>
      <c r="AD3347" s="149"/>
      <c r="AE3347" s="26" t="str">
        <f t="shared" si="846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847"/>
        <v>0</v>
      </c>
      <c r="AJ3347" s="27">
        <f t="shared" si="848"/>
        <v>0</v>
      </c>
      <c r="AK3347" s="28" t="str">
        <f t="shared" si="849"/>
        <v/>
      </c>
      <c r="AL3347" s="24"/>
      <c r="AM3347" s="24"/>
      <c r="AN3347" s="24"/>
      <c r="AO3347" s="24"/>
      <c r="AP3347" s="28" t="str">
        <f t="shared" si="850"/>
        <v/>
      </c>
      <c r="AQ3347" s="28" t="str">
        <f t="shared" si="851"/>
        <v/>
      </c>
      <c r="AR3347" s="214">
        <f t="shared" si="854"/>
        <v>0</v>
      </c>
      <c r="AS3347" s="22" t="str">
        <f t="shared" si="853"/>
        <v/>
      </c>
      <c r="AT3347" s="24" t="str">
        <f t="shared" si="855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9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si="852"/>
        <v/>
      </c>
      <c r="AC3348" s="25" t="str">
        <f t="shared" si="845"/>
        <v/>
      </c>
      <c r="AD3348" s="149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214">
        <f t="shared" si="854"/>
        <v>0</v>
      </c>
      <c r="AS3348" s="22" t="str">
        <f t="shared" si="853"/>
        <v/>
      </c>
      <c r="AT3348" s="24" t="str">
        <f t="shared" si="855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9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2"/>
        <v/>
      </c>
      <c r="AC3349" s="25" t="str">
        <f t="shared" si="845"/>
        <v/>
      </c>
      <c r="AD3349" s="149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214">
        <f t="shared" si="854"/>
        <v>0</v>
      </c>
      <c r="AS3349" s="22" t="str">
        <f t="shared" si="853"/>
        <v/>
      </c>
      <c r="AT3349" s="24" t="str">
        <f t="shared" si="855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9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2"/>
        <v/>
      </c>
      <c r="AC3350" s="25" t="str">
        <f t="shared" si="845"/>
        <v/>
      </c>
      <c r="AD3350" s="149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214">
        <f t="shared" si="854"/>
        <v>0</v>
      </c>
      <c r="AS3350" s="22" t="str">
        <f t="shared" si="853"/>
        <v/>
      </c>
      <c r="AT3350" s="24" t="str">
        <f t="shared" si="855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9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2"/>
        <v/>
      </c>
      <c r="AC3351" s="25" t="str">
        <f t="shared" si="845"/>
        <v/>
      </c>
      <c r="AD3351" s="149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214">
        <f t="shared" si="854"/>
        <v>0</v>
      </c>
      <c r="AS3351" s="22" t="str">
        <f t="shared" si="853"/>
        <v/>
      </c>
      <c r="AT3351" s="24" t="str">
        <f t="shared" si="855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9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2"/>
        <v/>
      </c>
      <c r="AC3352" s="25" t="str">
        <f t="shared" si="845"/>
        <v/>
      </c>
      <c r="AD3352" s="149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214">
        <f t="shared" si="854"/>
        <v>0</v>
      </c>
      <c r="AS3352" s="22" t="str">
        <f t="shared" si="853"/>
        <v/>
      </c>
      <c r="AT3352" s="24" t="str">
        <f t="shared" si="855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9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2"/>
        <v/>
      </c>
      <c r="AC3353" s="25" t="str">
        <f t="shared" si="845"/>
        <v/>
      </c>
      <c r="AD3353" s="149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214">
        <f t="shared" si="854"/>
        <v>0</v>
      </c>
      <c r="AS3353" s="22" t="str">
        <f t="shared" si="853"/>
        <v/>
      </c>
      <c r="AT3353" s="24" t="str">
        <f t="shared" si="855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9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2"/>
        <v/>
      </c>
      <c r="AC3354" s="25" t="str">
        <f t="shared" si="845"/>
        <v/>
      </c>
      <c r="AD3354" s="149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214">
        <f t="shared" si="854"/>
        <v>0</v>
      </c>
      <c r="AS3354" s="22" t="str">
        <f t="shared" si="853"/>
        <v/>
      </c>
      <c r="AT3354" s="24" t="str">
        <f t="shared" si="855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9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2"/>
        <v/>
      </c>
      <c r="AC3355" s="25" t="str">
        <f t="shared" si="845"/>
        <v/>
      </c>
      <c r="AD3355" s="149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214">
        <f t="shared" si="854"/>
        <v>0</v>
      </c>
      <c r="AS3355" s="22" t="str">
        <f t="shared" si="853"/>
        <v/>
      </c>
      <c r="AT3355" s="24" t="str">
        <f t="shared" si="855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9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2"/>
        <v/>
      </c>
      <c r="AC3356" s="25" t="str">
        <f t="shared" si="845"/>
        <v/>
      </c>
      <c r="AD3356" s="149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214">
        <f t="shared" si="854"/>
        <v>0</v>
      </c>
      <c r="AS3356" s="22" t="str">
        <f t="shared" si="853"/>
        <v/>
      </c>
      <c r="AT3356" s="24" t="str">
        <f t="shared" si="855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9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2"/>
        <v/>
      </c>
      <c r="AC3357" s="25" t="str">
        <f t="shared" si="845"/>
        <v/>
      </c>
      <c r="AD3357" s="149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214">
        <f t="shared" si="854"/>
        <v>0</v>
      </c>
      <c r="AS3357" s="22" t="str">
        <f t="shared" si="853"/>
        <v/>
      </c>
      <c r="AT3357" s="24" t="str">
        <f t="shared" si="855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9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2"/>
        <v/>
      </c>
      <c r="AC3358" s="25" t="str">
        <f t="shared" si="845"/>
        <v/>
      </c>
      <c r="AD3358" s="149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214">
        <f t="shared" si="854"/>
        <v>0</v>
      </c>
      <c r="AS3358" s="22" t="str">
        <f t="shared" si="853"/>
        <v/>
      </c>
      <c r="AT3358" s="24" t="str">
        <f t="shared" si="855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9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2"/>
        <v/>
      </c>
      <c r="AC3359" s="25" t="str">
        <f t="shared" si="845"/>
        <v/>
      </c>
      <c r="AD3359" s="149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214">
        <f t="shared" si="854"/>
        <v>0</v>
      </c>
      <c r="AS3359" s="22" t="str">
        <f t="shared" si="853"/>
        <v/>
      </c>
      <c r="AT3359" s="24" t="str">
        <f t="shared" si="855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9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2"/>
        <v/>
      </c>
      <c r="AC3360" s="25" t="str">
        <f t="shared" si="845"/>
        <v/>
      </c>
      <c r="AD3360" s="149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214">
        <f t="shared" si="854"/>
        <v>0</v>
      </c>
      <c r="AS3360" s="22" t="str">
        <f t="shared" si="853"/>
        <v/>
      </c>
      <c r="AT3360" s="24" t="str">
        <f t="shared" si="855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9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ref="AB3361:AB3392" si="857">IF(AND(R3361&lt;&gt;"C66",R3361&lt;&gt;""),Z3361/Y3361*AA3361,"")</f>
        <v/>
      </c>
      <c r="AC3361" s="25" t="str">
        <f t="shared" si="845"/>
        <v/>
      </c>
      <c r="AD3361" s="149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214">
        <f t="shared" si="854"/>
        <v>0</v>
      </c>
      <c r="AS3361" s="22" t="str">
        <f t="shared" si="853"/>
        <v/>
      </c>
      <c r="AT3361" s="24" t="str">
        <f t="shared" si="855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9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149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214">
        <f t="shared" si="854"/>
        <v>0</v>
      </c>
      <c r="AS3362" s="22" t="str">
        <f t="shared" si="853"/>
        <v/>
      </c>
      <c r="AT3362" s="24" t="str">
        <f t="shared" si="855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9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149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214">
        <f t="shared" si="854"/>
        <v>0</v>
      </c>
      <c r="AS3363" s="22" t="str">
        <f t="shared" si="853"/>
        <v/>
      </c>
      <c r="AT3363" s="24" t="str">
        <f t="shared" si="855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9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ref="Y3364:Y3395" si="858">IF(W3364="","",IF(W3364="RMB","1.13", "1"))</f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149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214">
        <f t="shared" si="854"/>
        <v>0</v>
      </c>
      <c r="AS3364" s="22" t="str">
        <f t="shared" si="853"/>
        <v/>
      </c>
      <c r="AT3364" s="24" t="str">
        <f t="shared" si="855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9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si="858"/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149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214">
        <f t="shared" si="854"/>
        <v>0</v>
      </c>
      <c r="AS3365" s="22" t="str">
        <f t="shared" si="853"/>
        <v/>
      </c>
      <c r="AT3365" s="24" t="str">
        <f t="shared" si="855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9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58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149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214">
        <f t="shared" si="854"/>
        <v>0</v>
      </c>
      <c r="AS3366" s="22" t="str">
        <f t="shared" si="853"/>
        <v/>
      </c>
      <c r="AT3366" s="24" t="str">
        <f t="shared" si="855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9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58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149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214">
        <f t="shared" si="854"/>
        <v>0</v>
      </c>
      <c r="AS3367" s="22" t="str">
        <f t="shared" si="853"/>
        <v/>
      </c>
      <c r="AT3367" s="24" t="str">
        <f t="shared" si="855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9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58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149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214">
        <f t="shared" si="854"/>
        <v>0</v>
      </c>
      <c r="AS3368" s="22" t="str">
        <f t="shared" si="853"/>
        <v/>
      </c>
      <c r="AT3368" s="24" t="str">
        <f t="shared" si="855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9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58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149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214">
        <f t="shared" si="854"/>
        <v>0</v>
      </c>
      <c r="AS3369" s="22" t="str">
        <f t="shared" si="853"/>
        <v/>
      </c>
      <c r="AT3369" s="24" t="str">
        <f t="shared" si="855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9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58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149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214">
        <f t="shared" si="854"/>
        <v>0</v>
      </c>
      <c r="AS3370" s="22" t="str">
        <f t="shared" si="853"/>
        <v/>
      </c>
      <c r="AT3370" s="24" t="str">
        <f t="shared" si="855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9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58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149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214">
        <f t="shared" si="854"/>
        <v>0</v>
      </c>
      <c r="AS3371" s="22" t="str">
        <f t="shared" si="853"/>
        <v/>
      </c>
      <c r="AT3371" s="24" t="str">
        <f t="shared" si="855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9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58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149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214">
        <f t="shared" si="854"/>
        <v>0</v>
      </c>
      <c r="AS3372" s="22" t="str">
        <f t="shared" si="853"/>
        <v/>
      </c>
      <c r="AT3372" s="24" t="str">
        <f t="shared" si="855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9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58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149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214">
        <f t="shared" si="854"/>
        <v>0</v>
      </c>
      <c r="AS3373" s="22" t="str">
        <f t="shared" si="853"/>
        <v/>
      </c>
      <c r="AT3373" s="24" t="str">
        <f t="shared" si="855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9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58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149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214">
        <f t="shared" si="854"/>
        <v>0</v>
      </c>
      <c r="AS3374" s="22" t="str">
        <f t="shared" si="853"/>
        <v/>
      </c>
      <c r="AT3374" s="24" t="str">
        <f t="shared" si="855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9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58"/>
        <v/>
      </c>
      <c r="Z3375" s="18" t="str">
        <f t="shared" si="844"/>
        <v/>
      </c>
      <c r="AA3375" s="22"/>
      <c r="AB3375" s="21" t="str">
        <f t="shared" si="857"/>
        <v/>
      </c>
      <c r="AC3375" s="25" t="str">
        <f t="shared" si="845"/>
        <v/>
      </c>
      <c r="AD3375" s="149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214">
        <f t="shared" si="854"/>
        <v>0</v>
      </c>
      <c r="AS3375" s="22" t="str">
        <f t="shared" si="853"/>
        <v/>
      </c>
      <c r="AT3375" s="24" t="str">
        <f t="shared" si="855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9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58"/>
        <v/>
      </c>
      <c r="Z3376" s="18" t="str">
        <f t="shared" si="844"/>
        <v/>
      </c>
      <c r="AA3376" s="22"/>
      <c r="AB3376" s="21" t="str">
        <f t="shared" si="857"/>
        <v/>
      </c>
      <c r="AC3376" s="25" t="str">
        <f t="shared" si="845"/>
        <v/>
      </c>
      <c r="AD3376" s="149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214">
        <f t="shared" si="854"/>
        <v>0</v>
      </c>
      <c r="AS3376" s="22" t="str">
        <f t="shared" si="853"/>
        <v/>
      </c>
      <c r="AT3376" s="24" t="str">
        <f t="shared" si="855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9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58"/>
        <v/>
      </c>
      <c r="Z3377" s="18" t="str">
        <f t="shared" si="844"/>
        <v/>
      </c>
      <c r="AA3377" s="22"/>
      <c r="AB3377" s="21" t="str">
        <f t="shared" si="857"/>
        <v/>
      </c>
      <c r="AC3377" s="25" t="str">
        <f t="shared" si="845"/>
        <v/>
      </c>
      <c r="AD3377" s="149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214">
        <f t="shared" si="854"/>
        <v>0</v>
      </c>
      <c r="AS3377" s="22" t="str">
        <f t="shared" si="853"/>
        <v/>
      </c>
      <c r="AT3377" s="24" t="str">
        <f t="shared" si="855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9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58"/>
        <v/>
      </c>
      <c r="Z3378" s="18" t="str">
        <f t="shared" si="844"/>
        <v/>
      </c>
      <c r="AA3378" s="22"/>
      <c r="AB3378" s="21" t="str">
        <f t="shared" si="857"/>
        <v/>
      </c>
      <c r="AC3378" s="25" t="str">
        <f t="shared" si="845"/>
        <v/>
      </c>
      <c r="AD3378" s="149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214">
        <f t="shared" si="854"/>
        <v>0</v>
      </c>
      <c r="AS3378" s="22" t="str">
        <f t="shared" si="853"/>
        <v/>
      </c>
      <c r="AT3378" s="24" t="str">
        <f t="shared" si="855"/>
        <v/>
      </c>
    </row>
    <row r="3379" spans="1:46" s="12" customFormat="1">
      <c r="A3379" s="22"/>
      <c r="B3379" s="23"/>
      <c r="C3379" s="23"/>
      <c r="D3379" s="39" t="str">
        <f t="shared" ref="D3379:D3442" si="859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0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9"/>
      <c r="K3379" s="29"/>
      <c r="L3379" s="24"/>
      <c r="M3379" s="22"/>
      <c r="N3379" s="22"/>
      <c r="O3379" s="22"/>
      <c r="P3379" s="39" t="str">
        <f t="shared" ref="P3379:P3442" si="861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58"/>
        <v/>
      </c>
      <c r="Z3379" s="18" t="str">
        <f t="shared" ref="Z3379:Z3442" si="862">IF(X3379="","",X3379*MAX(O3379,N3379))</f>
        <v/>
      </c>
      <c r="AA3379" s="22"/>
      <c r="AB3379" s="21" t="str">
        <f t="shared" si="857"/>
        <v/>
      </c>
      <c r="AC3379" s="25" t="str">
        <f t="shared" ref="AC3379:AC3442" si="863">IF(R3379&lt;&gt;"",AB3379*AD3379,"")</f>
        <v/>
      </c>
      <c r="AD3379" s="149"/>
      <c r="AE3379" s="26" t="str">
        <f t="shared" ref="AE3379:AE3442" si="864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5">IF(P3379="C66 SERVICE","",SUMIFS(AB:AB,F:F,F3379,G:G,G3379,E:E,E3379))</f>
        <v>0</v>
      </c>
      <c r="AJ3379" s="27">
        <f t="shared" ref="AJ3379:AJ3442" si="866">IF(P3379="C66 SERVICE","",SUMIFS(AC:AC,F:F,F3379,G:G,G3379,E:E,E3379))</f>
        <v>0</v>
      </c>
      <c r="AK3379" s="28" t="str">
        <f t="shared" ref="AK3379:AK3442" si="867">IF(AJ3379&gt;0,AJ3379/AI3379,"")</f>
        <v/>
      </c>
      <c r="AL3379" s="24"/>
      <c r="AM3379" s="24"/>
      <c r="AN3379" s="24"/>
      <c r="AO3379" s="24"/>
      <c r="AP3379" s="28" t="str">
        <f t="shared" ref="AP3379:AP3442" si="868">IF(F3379="","",F3379&amp;G3379)</f>
        <v/>
      </c>
      <c r="AQ3379" s="28" t="str">
        <f t="shared" ref="AQ3379:AQ3442" si="869">IF(W3379="","",F3379&amp;G3379&amp;W3379)</f>
        <v/>
      </c>
      <c r="AR3379" s="214">
        <f t="shared" si="854"/>
        <v>0</v>
      </c>
      <c r="AS3379" s="22" t="str">
        <f t="shared" si="853"/>
        <v/>
      </c>
      <c r="AT3379" s="24" t="str">
        <f t="shared" si="855"/>
        <v/>
      </c>
    </row>
    <row r="3380" spans="1:46" s="12" customFormat="1">
      <c r="A3380" s="22"/>
      <c r="B3380" s="23"/>
      <c r="C3380" s="23"/>
      <c r="D3380" s="39" t="str">
        <f t="shared" si="859"/>
        <v/>
      </c>
      <c r="E3380" s="22"/>
      <c r="F3380" s="23"/>
      <c r="G3380" s="23"/>
      <c r="H3380" s="29"/>
      <c r="I3380" s="39" t="str">
        <f t="shared" si="860"/>
        <v/>
      </c>
      <c r="J3380" s="29"/>
      <c r="K3380" s="29"/>
      <c r="L3380" s="24"/>
      <c r="M3380" s="22"/>
      <c r="N3380" s="22"/>
      <c r="O3380" s="22"/>
      <c r="P3380" s="39" t="str">
        <f t="shared" si="861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58"/>
        <v/>
      </c>
      <c r="Z3380" s="18" t="str">
        <f t="shared" si="862"/>
        <v/>
      </c>
      <c r="AA3380" s="22"/>
      <c r="AB3380" s="21" t="str">
        <f t="shared" si="857"/>
        <v/>
      </c>
      <c r="AC3380" s="25" t="str">
        <f t="shared" si="863"/>
        <v/>
      </c>
      <c r="AD3380" s="149"/>
      <c r="AE3380" s="26" t="str">
        <f t="shared" si="864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5"/>
        <v>0</v>
      </c>
      <c r="AJ3380" s="27">
        <f t="shared" si="866"/>
        <v>0</v>
      </c>
      <c r="AK3380" s="28" t="str">
        <f t="shared" si="867"/>
        <v/>
      </c>
      <c r="AL3380" s="24"/>
      <c r="AM3380" s="24"/>
      <c r="AN3380" s="24"/>
      <c r="AO3380" s="24"/>
      <c r="AP3380" s="28" t="str">
        <f t="shared" si="868"/>
        <v/>
      </c>
      <c r="AQ3380" s="28" t="str">
        <f t="shared" si="869"/>
        <v/>
      </c>
      <c r="AR3380" s="214">
        <f t="shared" si="854"/>
        <v>0</v>
      </c>
      <c r="AS3380" s="22" t="str">
        <f t="shared" si="853"/>
        <v/>
      </c>
      <c r="AT3380" s="24" t="str">
        <f t="shared" si="855"/>
        <v/>
      </c>
    </row>
    <row r="3381" spans="1:46" s="12" customFormat="1">
      <c r="A3381" s="22"/>
      <c r="B3381" s="23"/>
      <c r="C3381" s="23"/>
      <c r="D3381" s="39" t="str">
        <f t="shared" si="859"/>
        <v/>
      </c>
      <c r="E3381" s="22"/>
      <c r="F3381" s="23"/>
      <c r="G3381" s="23"/>
      <c r="H3381" s="29"/>
      <c r="I3381" s="39" t="str">
        <f t="shared" si="860"/>
        <v/>
      </c>
      <c r="J3381" s="29"/>
      <c r="K3381" s="29"/>
      <c r="L3381" s="24"/>
      <c r="M3381" s="22"/>
      <c r="N3381" s="22"/>
      <c r="O3381" s="22"/>
      <c r="P3381" s="39" t="str">
        <f t="shared" si="861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58"/>
        <v/>
      </c>
      <c r="Z3381" s="18" t="str">
        <f t="shared" si="862"/>
        <v/>
      </c>
      <c r="AA3381" s="22"/>
      <c r="AB3381" s="21" t="str">
        <f t="shared" si="857"/>
        <v/>
      </c>
      <c r="AC3381" s="25" t="str">
        <f t="shared" si="863"/>
        <v/>
      </c>
      <c r="AD3381" s="149"/>
      <c r="AE3381" s="26" t="str">
        <f t="shared" si="864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5"/>
        <v>0</v>
      </c>
      <c r="AJ3381" s="27">
        <f t="shared" si="866"/>
        <v>0</v>
      </c>
      <c r="AK3381" s="28" t="str">
        <f t="shared" si="867"/>
        <v/>
      </c>
      <c r="AL3381" s="24"/>
      <c r="AM3381" s="24"/>
      <c r="AN3381" s="24"/>
      <c r="AO3381" s="24"/>
      <c r="AP3381" s="28" t="str">
        <f t="shared" si="868"/>
        <v/>
      </c>
      <c r="AQ3381" s="28" t="str">
        <f t="shared" si="869"/>
        <v/>
      </c>
      <c r="AR3381" s="214">
        <f t="shared" si="854"/>
        <v>0</v>
      </c>
      <c r="AS3381" s="22" t="str">
        <f t="shared" si="853"/>
        <v/>
      </c>
      <c r="AT3381" s="24" t="str">
        <f t="shared" si="855"/>
        <v/>
      </c>
    </row>
    <row r="3382" spans="1:46" s="12" customFormat="1">
      <c r="A3382" s="22"/>
      <c r="B3382" s="23"/>
      <c r="C3382" s="23"/>
      <c r="D3382" s="39" t="str">
        <f t="shared" si="859"/>
        <v/>
      </c>
      <c r="E3382" s="22"/>
      <c r="F3382" s="23"/>
      <c r="G3382" s="23"/>
      <c r="H3382" s="29"/>
      <c r="I3382" s="39" t="str">
        <f t="shared" si="860"/>
        <v/>
      </c>
      <c r="J3382" s="29"/>
      <c r="K3382" s="29"/>
      <c r="L3382" s="24"/>
      <c r="M3382" s="22"/>
      <c r="N3382" s="22"/>
      <c r="O3382" s="22"/>
      <c r="P3382" s="39" t="str">
        <f t="shared" si="861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58"/>
        <v/>
      </c>
      <c r="Z3382" s="18" t="str">
        <f t="shared" si="862"/>
        <v/>
      </c>
      <c r="AA3382" s="22"/>
      <c r="AB3382" s="21" t="str">
        <f t="shared" si="857"/>
        <v/>
      </c>
      <c r="AC3382" s="25" t="str">
        <f t="shared" si="863"/>
        <v/>
      </c>
      <c r="AD3382" s="149"/>
      <c r="AE3382" s="26" t="str">
        <f t="shared" si="864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5"/>
        <v>0</v>
      </c>
      <c r="AJ3382" s="27">
        <f t="shared" si="866"/>
        <v>0</v>
      </c>
      <c r="AK3382" s="28" t="str">
        <f t="shared" si="867"/>
        <v/>
      </c>
      <c r="AL3382" s="24"/>
      <c r="AM3382" s="24"/>
      <c r="AN3382" s="24"/>
      <c r="AO3382" s="24"/>
      <c r="AP3382" s="28" t="str">
        <f t="shared" si="868"/>
        <v/>
      </c>
      <c r="AQ3382" s="28" t="str">
        <f t="shared" si="869"/>
        <v/>
      </c>
      <c r="AR3382" s="214">
        <f t="shared" si="854"/>
        <v>0</v>
      </c>
      <c r="AS3382" s="22" t="str">
        <f t="shared" si="853"/>
        <v/>
      </c>
      <c r="AT3382" s="24" t="str">
        <f t="shared" si="855"/>
        <v/>
      </c>
    </row>
    <row r="3383" spans="1:46" s="12" customFormat="1">
      <c r="A3383" s="22"/>
      <c r="B3383" s="23"/>
      <c r="C3383" s="23"/>
      <c r="D3383" s="39" t="str">
        <f t="shared" si="859"/>
        <v/>
      </c>
      <c r="E3383" s="22"/>
      <c r="F3383" s="23"/>
      <c r="G3383" s="23"/>
      <c r="H3383" s="29"/>
      <c r="I3383" s="39" t="str">
        <f t="shared" si="860"/>
        <v/>
      </c>
      <c r="J3383" s="29"/>
      <c r="K3383" s="29"/>
      <c r="L3383" s="24"/>
      <c r="M3383" s="22"/>
      <c r="N3383" s="22"/>
      <c r="O3383" s="22"/>
      <c r="P3383" s="39" t="str">
        <f t="shared" si="861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58"/>
        <v/>
      </c>
      <c r="Z3383" s="18" t="str">
        <f t="shared" si="862"/>
        <v/>
      </c>
      <c r="AA3383" s="22"/>
      <c r="AB3383" s="21" t="str">
        <f t="shared" si="857"/>
        <v/>
      </c>
      <c r="AC3383" s="25" t="str">
        <f t="shared" si="863"/>
        <v/>
      </c>
      <c r="AD3383" s="149"/>
      <c r="AE3383" s="26" t="str">
        <f t="shared" si="864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5"/>
        <v>0</v>
      </c>
      <c r="AJ3383" s="27">
        <f t="shared" si="866"/>
        <v>0</v>
      </c>
      <c r="AK3383" s="28" t="str">
        <f t="shared" si="867"/>
        <v/>
      </c>
      <c r="AL3383" s="24"/>
      <c r="AM3383" s="24"/>
      <c r="AN3383" s="24"/>
      <c r="AO3383" s="24"/>
      <c r="AP3383" s="28" t="str">
        <f t="shared" si="868"/>
        <v/>
      </c>
      <c r="AQ3383" s="28" t="str">
        <f t="shared" si="869"/>
        <v/>
      </c>
      <c r="AR3383" s="214">
        <f t="shared" si="854"/>
        <v>0</v>
      </c>
      <c r="AS3383" s="22" t="str">
        <f t="shared" si="853"/>
        <v/>
      </c>
      <c r="AT3383" s="24" t="str">
        <f t="shared" si="855"/>
        <v/>
      </c>
    </row>
    <row r="3384" spans="1:46" s="12" customFormat="1">
      <c r="A3384" s="22"/>
      <c r="B3384" s="23"/>
      <c r="C3384" s="23"/>
      <c r="D3384" s="39" t="str">
        <f t="shared" si="859"/>
        <v/>
      </c>
      <c r="E3384" s="22"/>
      <c r="F3384" s="23"/>
      <c r="G3384" s="23"/>
      <c r="H3384" s="29"/>
      <c r="I3384" s="39" t="str">
        <f t="shared" si="860"/>
        <v/>
      </c>
      <c r="J3384" s="29"/>
      <c r="K3384" s="29"/>
      <c r="L3384" s="24"/>
      <c r="M3384" s="22"/>
      <c r="N3384" s="22"/>
      <c r="O3384" s="22"/>
      <c r="P3384" s="39" t="str">
        <f t="shared" si="861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58"/>
        <v/>
      </c>
      <c r="Z3384" s="18" t="str">
        <f t="shared" si="862"/>
        <v/>
      </c>
      <c r="AA3384" s="22"/>
      <c r="AB3384" s="21" t="str">
        <f t="shared" si="857"/>
        <v/>
      </c>
      <c r="AC3384" s="25" t="str">
        <f t="shared" si="863"/>
        <v/>
      </c>
      <c r="AD3384" s="149"/>
      <c r="AE3384" s="26" t="str">
        <f t="shared" si="864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5"/>
        <v>0</v>
      </c>
      <c r="AJ3384" s="27">
        <f t="shared" si="866"/>
        <v>0</v>
      </c>
      <c r="AK3384" s="28" t="str">
        <f t="shared" si="867"/>
        <v/>
      </c>
      <c r="AL3384" s="24"/>
      <c r="AM3384" s="24"/>
      <c r="AN3384" s="24"/>
      <c r="AO3384" s="24"/>
      <c r="AP3384" s="28" t="str">
        <f t="shared" si="868"/>
        <v/>
      </c>
      <c r="AQ3384" s="28" t="str">
        <f t="shared" si="869"/>
        <v/>
      </c>
      <c r="AR3384" s="214">
        <f t="shared" si="854"/>
        <v>0</v>
      </c>
      <c r="AS3384" s="22" t="str">
        <f t="shared" si="853"/>
        <v/>
      </c>
      <c r="AT3384" s="24" t="str">
        <f t="shared" si="855"/>
        <v/>
      </c>
    </row>
    <row r="3385" spans="1:46" s="12" customFormat="1">
      <c r="A3385" s="22"/>
      <c r="B3385" s="23"/>
      <c r="C3385" s="23"/>
      <c r="D3385" s="39" t="str">
        <f t="shared" si="859"/>
        <v/>
      </c>
      <c r="E3385" s="22"/>
      <c r="F3385" s="23"/>
      <c r="G3385" s="23"/>
      <c r="H3385" s="29"/>
      <c r="I3385" s="39" t="str">
        <f t="shared" si="860"/>
        <v/>
      </c>
      <c r="J3385" s="29"/>
      <c r="K3385" s="29"/>
      <c r="L3385" s="24"/>
      <c r="M3385" s="22"/>
      <c r="N3385" s="22"/>
      <c r="O3385" s="22"/>
      <c r="P3385" s="39" t="str">
        <f t="shared" si="861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58"/>
        <v/>
      </c>
      <c r="Z3385" s="18" t="str">
        <f t="shared" si="862"/>
        <v/>
      </c>
      <c r="AA3385" s="22"/>
      <c r="AB3385" s="21" t="str">
        <f t="shared" si="857"/>
        <v/>
      </c>
      <c r="AC3385" s="25" t="str">
        <f t="shared" si="863"/>
        <v/>
      </c>
      <c r="AD3385" s="149"/>
      <c r="AE3385" s="26" t="str">
        <f t="shared" si="864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5"/>
        <v>0</v>
      </c>
      <c r="AJ3385" s="27">
        <f t="shared" si="866"/>
        <v>0</v>
      </c>
      <c r="AK3385" s="28" t="str">
        <f t="shared" si="867"/>
        <v/>
      </c>
      <c r="AL3385" s="24"/>
      <c r="AM3385" s="24"/>
      <c r="AN3385" s="24"/>
      <c r="AO3385" s="24"/>
      <c r="AP3385" s="28" t="str">
        <f t="shared" si="868"/>
        <v/>
      </c>
      <c r="AQ3385" s="28" t="str">
        <f t="shared" si="869"/>
        <v/>
      </c>
      <c r="AR3385" s="214">
        <f t="shared" si="854"/>
        <v>0</v>
      </c>
      <c r="AS3385" s="22" t="str">
        <f t="shared" si="853"/>
        <v/>
      </c>
      <c r="AT3385" s="24" t="str">
        <f t="shared" si="855"/>
        <v/>
      </c>
    </row>
    <row r="3386" spans="1:46" s="12" customFormat="1">
      <c r="A3386" s="22"/>
      <c r="B3386" s="23"/>
      <c r="C3386" s="23"/>
      <c r="D3386" s="39" t="str">
        <f t="shared" si="859"/>
        <v/>
      </c>
      <c r="E3386" s="22"/>
      <c r="F3386" s="23"/>
      <c r="G3386" s="23"/>
      <c r="H3386" s="29"/>
      <c r="I3386" s="39" t="str">
        <f t="shared" si="860"/>
        <v/>
      </c>
      <c r="J3386" s="29"/>
      <c r="K3386" s="29"/>
      <c r="L3386" s="24"/>
      <c r="M3386" s="22"/>
      <c r="N3386" s="22"/>
      <c r="O3386" s="22"/>
      <c r="P3386" s="39" t="str">
        <f t="shared" si="861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58"/>
        <v/>
      </c>
      <c r="Z3386" s="18" t="str">
        <f t="shared" si="862"/>
        <v/>
      </c>
      <c r="AA3386" s="22"/>
      <c r="AB3386" s="21" t="str">
        <f t="shared" si="857"/>
        <v/>
      </c>
      <c r="AC3386" s="25" t="str">
        <f t="shared" si="863"/>
        <v/>
      </c>
      <c r="AD3386" s="149"/>
      <c r="AE3386" s="26" t="str">
        <f t="shared" si="864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5"/>
        <v>0</v>
      </c>
      <c r="AJ3386" s="27">
        <f t="shared" si="866"/>
        <v>0</v>
      </c>
      <c r="AK3386" s="28" t="str">
        <f t="shared" si="867"/>
        <v/>
      </c>
      <c r="AL3386" s="24"/>
      <c r="AM3386" s="24"/>
      <c r="AN3386" s="24"/>
      <c r="AO3386" s="24"/>
      <c r="AP3386" s="28" t="str">
        <f t="shared" si="868"/>
        <v/>
      </c>
      <c r="AQ3386" s="28" t="str">
        <f t="shared" si="869"/>
        <v/>
      </c>
      <c r="AR3386" s="214">
        <f t="shared" si="854"/>
        <v>0</v>
      </c>
      <c r="AS3386" s="22" t="str">
        <f t="shared" si="853"/>
        <v/>
      </c>
      <c r="AT3386" s="24" t="str">
        <f t="shared" si="855"/>
        <v/>
      </c>
    </row>
    <row r="3387" spans="1:46" s="12" customFormat="1">
      <c r="A3387" s="22"/>
      <c r="B3387" s="23"/>
      <c r="C3387" s="23"/>
      <c r="D3387" s="39" t="str">
        <f t="shared" si="859"/>
        <v/>
      </c>
      <c r="E3387" s="22"/>
      <c r="F3387" s="23"/>
      <c r="G3387" s="23"/>
      <c r="H3387" s="29"/>
      <c r="I3387" s="39" t="str">
        <f t="shared" si="860"/>
        <v/>
      </c>
      <c r="J3387" s="29"/>
      <c r="K3387" s="29"/>
      <c r="L3387" s="24"/>
      <c r="M3387" s="22"/>
      <c r="N3387" s="22"/>
      <c r="O3387" s="22"/>
      <c r="P3387" s="39" t="str">
        <f t="shared" si="861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58"/>
        <v/>
      </c>
      <c r="Z3387" s="18" t="str">
        <f t="shared" si="862"/>
        <v/>
      </c>
      <c r="AA3387" s="22"/>
      <c r="AB3387" s="21" t="str">
        <f t="shared" si="857"/>
        <v/>
      </c>
      <c r="AC3387" s="25" t="str">
        <f t="shared" si="863"/>
        <v/>
      </c>
      <c r="AD3387" s="149"/>
      <c r="AE3387" s="26" t="str">
        <f t="shared" si="864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5"/>
        <v>0</v>
      </c>
      <c r="AJ3387" s="27">
        <f t="shared" si="866"/>
        <v>0</v>
      </c>
      <c r="AK3387" s="28" t="str">
        <f t="shared" si="867"/>
        <v/>
      </c>
      <c r="AL3387" s="24"/>
      <c r="AM3387" s="24"/>
      <c r="AN3387" s="24"/>
      <c r="AO3387" s="24"/>
      <c r="AP3387" s="28" t="str">
        <f t="shared" si="868"/>
        <v/>
      </c>
      <c r="AQ3387" s="28" t="str">
        <f t="shared" si="869"/>
        <v/>
      </c>
      <c r="AR3387" s="214">
        <f t="shared" si="854"/>
        <v>0</v>
      </c>
      <c r="AS3387" s="22" t="str">
        <f t="shared" si="853"/>
        <v/>
      </c>
      <c r="AT3387" s="24" t="str">
        <f t="shared" si="855"/>
        <v/>
      </c>
    </row>
    <row r="3388" spans="1:46" s="12" customFormat="1">
      <c r="A3388" s="22"/>
      <c r="B3388" s="23"/>
      <c r="C3388" s="23"/>
      <c r="D3388" s="39" t="str">
        <f t="shared" si="859"/>
        <v/>
      </c>
      <c r="E3388" s="22"/>
      <c r="F3388" s="23"/>
      <c r="G3388" s="23"/>
      <c r="H3388" s="29"/>
      <c r="I3388" s="39" t="str">
        <f t="shared" si="860"/>
        <v/>
      </c>
      <c r="J3388" s="29"/>
      <c r="K3388" s="29"/>
      <c r="L3388" s="24"/>
      <c r="M3388" s="22"/>
      <c r="N3388" s="22"/>
      <c r="O3388" s="22"/>
      <c r="P3388" s="39" t="str">
        <f t="shared" si="861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58"/>
        <v/>
      </c>
      <c r="Z3388" s="18" t="str">
        <f t="shared" si="862"/>
        <v/>
      </c>
      <c r="AA3388" s="22"/>
      <c r="AB3388" s="21" t="str">
        <f t="shared" si="857"/>
        <v/>
      </c>
      <c r="AC3388" s="25" t="str">
        <f t="shared" si="863"/>
        <v/>
      </c>
      <c r="AD3388" s="149"/>
      <c r="AE3388" s="26" t="str">
        <f t="shared" si="864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5"/>
        <v>0</v>
      </c>
      <c r="AJ3388" s="27">
        <f t="shared" si="866"/>
        <v>0</v>
      </c>
      <c r="AK3388" s="28" t="str">
        <f t="shared" si="867"/>
        <v/>
      </c>
      <c r="AL3388" s="24"/>
      <c r="AM3388" s="24"/>
      <c r="AN3388" s="24"/>
      <c r="AO3388" s="24"/>
      <c r="AP3388" s="28" t="str">
        <f t="shared" si="868"/>
        <v/>
      </c>
      <c r="AQ3388" s="28" t="str">
        <f t="shared" si="869"/>
        <v/>
      </c>
      <c r="AR3388" s="214">
        <f t="shared" si="854"/>
        <v>0</v>
      </c>
      <c r="AS3388" s="22" t="str">
        <f t="shared" si="853"/>
        <v/>
      </c>
      <c r="AT3388" s="24" t="str">
        <f t="shared" si="855"/>
        <v/>
      </c>
    </row>
    <row r="3389" spans="1:46" s="12" customFormat="1">
      <c r="A3389" s="22"/>
      <c r="B3389" s="23"/>
      <c r="C3389" s="23"/>
      <c r="D3389" s="39" t="str">
        <f t="shared" si="859"/>
        <v/>
      </c>
      <c r="E3389" s="22"/>
      <c r="F3389" s="23"/>
      <c r="G3389" s="23"/>
      <c r="H3389" s="29"/>
      <c r="I3389" s="39" t="str">
        <f t="shared" si="860"/>
        <v/>
      </c>
      <c r="J3389" s="29"/>
      <c r="K3389" s="29"/>
      <c r="L3389" s="24"/>
      <c r="M3389" s="22"/>
      <c r="N3389" s="22"/>
      <c r="O3389" s="22"/>
      <c r="P3389" s="39" t="str">
        <f t="shared" si="861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58"/>
        <v/>
      </c>
      <c r="Z3389" s="18" t="str">
        <f t="shared" si="862"/>
        <v/>
      </c>
      <c r="AA3389" s="22"/>
      <c r="AB3389" s="21" t="str">
        <f t="shared" si="857"/>
        <v/>
      </c>
      <c r="AC3389" s="25" t="str">
        <f t="shared" si="863"/>
        <v/>
      </c>
      <c r="AD3389" s="149"/>
      <c r="AE3389" s="26" t="str">
        <f t="shared" si="864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5"/>
        <v>0</v>
      </c>
      <c r="AJ3389" s="27">
        <f t="shared" si="866"/>
        <v>0</v>
      </c>
      <c r="AK3389" s="28" t="str">
        <f t="shared" si="867"/>
        <v/>
      </c>
      <c r="AL3389" s="24"/>
      <c r="AM3389" s="24"/>
      <c r="AN3389" s="24"/>
      <c r="AO3389" s="24"/>
      <c r="AP3389" s="28" t="str">
        <f t="shared" si="868"/>
        <v/>
      </c>
      <c r="AQ3389" s="28" t="str">
        <f t="shared" si="869"/>
        <v/>
      </c>
      <c r="AR3389" s="214">
        <f t="shared" si="854"/>
        <v>0</v>
      </c>
      <c r="AS3389" s="22" t="str">
        <f t="shared" si="853"/>
        <v/>
      </c>
      <c r="AT3389" s="24" t="str">
        <f t="shared" si="855"/>
        <v/>
      </c>
    </row>
    <row r="3390" spans="1:46" s="12" customFormat="1">
      <c r="A3390" s="22"/>
      <c r="B3390" s="23"/>
      <c r="C3390" s="23"/>
      <c r="D3390" s="39" t="str">
        <f t="shared" si="859"/>
        <v/>
      </c>
      <c r="E3390" s="22"/>
      <c r="F3390" s="23"/>
      <c r="G3390" s="23"/>
      <c r="H3390" s="29"/>
      <c r="I3390" s="39" t="str">
        <f t="shared" si="860"/>
        <v/>
      </c>
      <c r="J3390" s="29"/>
      <c r="K3390" s="29"/>
      <c r="L3390" s="24"/>
      <c r="M3390" s="22"/>
      <c r="N3390" s="22"/>
      <c r="O3390" s="22"/>
      <c r="P3390" s="39" t="str">
        <f t="shared" si="861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58"/>
        <v/>
      </c>
      <c r="Z3390" s="18" t="str">
        <f t="shared" si="862"/>
        <v/>
      </c>
      <c r="AA3390" s="22"/>
      <c r="AB3390" s="21" t="str">
        <f t="shared" si="857"/>
        <v/>
      </c>
      <c r="AC3390" s="25" t="str">
        <f t="shared" si="863"/>
        <v/>
      </c>
      <c r="AD3390" s="149"/>
      <c r="AE3390" s="26" t="str">
        <f t="shared" si="864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5"/>
        <v>0</v>
      </c>
      <c r="AJ3390" s="27">
        <f t="shared" si="866"/>
        <v>0</v>
      </c>
      <c r="AK3390" s="28" t="str">
        <f t="shared" si="867"/>
        <v/>
      </c>
      <c r="AL3390" s="24"/>
      <c r="AM3390" s="24"/>
      <c r="AN3390" s="24"/>
      <c r="AO3390" s="24"/>
      <c r="AP3390" s="28" t="str">
        <f t="shared" si="868"/>
        <v/>
      </c>
      <c r="AQ3390" s="28" t="str">
        <f t="shared" si="869"/>
        <v/>
      </c>
      <c r="AR3390" s="214">
        <f t="shared" si="854"/>
        <v>0</v>
      </c>
      <c r="AS3390" s="22" t="str">
        <f t="shared" si="853"/>
        <v/>
      </c>
      <c r="AT3390" s="24" t="str">
        <f t="shared" si="855"/>
        <v/>
      </c>
    </row>
    <row r="3391" spans="1:46" s="12" customFormat="1">
      <c r="A3391" s="22"/>
      <c r="B3391" s="23"/>
      <c r="C3391" s="23"/>
      <c r="D3391" s="39" t="str">
        <f t="shared" si="859"/>
        <v/>
      </c>
      <c r="E3391" s="22"/>
      <c r="F3391" s="23"/>
      <c r="G3391" s="23"/>
      <c r="H3391" s="29"/>
      <c r="I3391" s="39" t="str">
        <f t="shared" si="860"/>
        <v/>
      </c>
      <c r="J3391" s="29"/>
      <c r="K3391" s="29"/>
      <c r="L3391" s="24"/>
      <c r="M3391" s="22"/>
      <c r="N3391" s="22"/>
      <c r="O3391" s="22"/>
      <c r="P3391" s="39" t="str">
        <f t="shared" si="861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58"/>
        <v/>
      </c>
      <c r="Z3391" s="18" t="str">
        <f t="shared" si="862"/>
        <v/>
      </c>
      <c r="AA3391" s="22"/>
      <c r="AB3391" s="21" t="str">
        <f t="shared" si="857"/>
        <v/>
      </c>
      <c r="AC3391" s="25" t="str">
        <f t="shared" si="863"/>
        <v/>
      </c>
      <c r="AD3391" s="149"/>
      <c r="AE3391" s="26" t="str">
        <f t="shared" si="864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5"/>
        <v>0</v>
      </c>
      <c r="AJ3391" s="27">
        <f t="shared" si="866"/>
        <v>0</v>
      </c>
      <c r="AK3391" s="28" t="str">
        <f t="shared" si="867"/>
        <v/>
      </c>
      <c r="AL3391" s="24"/>
      <c r="AM3391" s="24"/>
      <c r="AN3391" s="24"/>
      <c r="AO3391" s="24"/>
      <c r="AP3391" s="28" t="str">
        <f t="shared" si="868"/>
        <v/>
      </c>
      <c r="AQ3391" s="28" t="str">
        <f t="shared" si="869"/>
        <v/>
      </c>
      <c r="AR3391" s="214">
        <f t="shared" si="854"/>
        <v>0</v>
      </c>
      <c r="AS3391" s="22" t="str">
        <f t="shared" si="853"/>
        <v/>
      </c>
      <c r="AT3391" s="24" t="str">
        <f t="shared" si="855"/>
        <v/>
      </c>
    </row>
    <row r="3392" spans="1:46" s="12" customFormat="1">
      <c r="A3392" s="22"/>
      <c r="B3392" s="23"/>
      <c r="C3392" s="23"/>
      <c r="D3392" s="39" t="str">
        <f t="shared" si="859"/>
        <v/>
      </c>
      <c r="E3392" s="22"/>
      <c r="F3392" s="23"/>
      <c r="G3392" s="23"/>
      <c r="H3392" s="29"/>
      <c r="I3392" s="39" t="str">
        <f t="shared" si="860"/>
        <v/>
      </c>
      <c r="J3392" s="29"/>
      <c r="K3392" s="29"/>
      <c r="L3392" s="24"/>
      <c r="M3392" s="22"/>
      <c r="N3392" s="22"/>
      <c r="O3392" s="22"/>
      <c r="P3392" s="39" t="str">
        <f t="shared" si="861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58"/>
        <v/>
      </c>
      <c r="Z3392" s="18" t="str">
        <f t="shared" si="862"/>
        <v/>
      </c>
      <c r="AA3392" s="22"/>
      <c r="AB3392" s="21" t="str">
        <f t="shared" si="857"/>
        <v/>
      </c>
      <c r="AC3392" s="25" t="str">
        <f t="shared" si="863"/>
        <v/>
      </c>
      <c r="AD3392" s="149"/>
      <c r="AE3392" s="26" t="str">
        <f t="shared" si="864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5"/>
        <v>0</v>
      </c>
      <c r="AJ3392" s="27">
        <f t="shared" si="866"/>
        <v>0</v>
      </c>
      <c r="AK3392" s="28" t="str">
        <f t="shared" si="867"/>
        <v/>
      </c>
      <c r="AL3392" s="24"/>
      <c r="AM3392" s="24"/>
      <c r="AN3392" s="24"/>
      <c r="AO3392" s="24"/>
      <c r="AP3392" s="28" t="str">
        <f t="shared" si="868"/>
        <v/>
      </c>
      <c r="AQ3392" s="28" t="str">
        <f t="shared" si="869"/>
        <v/>
      </c>
      <c r="AR3392" s="214">
        <f t="shared" si="854"/>
        <v>0</v>
      </c>
      <c r="AS3392" s="22" t="str">
        <f t="shared" si="853"/>
        <v/>
      </c>
      <c r="AT3392" s="24" t="str">
        <f t="shared" si="855"/>
        <v/>
      </c>
    </row>
    <row r="3393" spans="1:46" s="12" customFormat="1">
      <c r="A3393" s="22"/>
      <c r="B3393" s="23"/>
      <c r="C3393" s="23"/>
      <c r="D3393" s="39" t="str">
        <f t="shared" si="859"/>
        <v/>
      </c>
      <c r="E3393" s="22"/>
      <c r="F3393" s="23"/>
      <c r="G3393" s="23"/>
      <c r="H3393" s="29"/>
      <c r="I3393" s="39" t="str">
        <f t="shared" si="860"/>
        <v/>
      </c>
      <c r="J3393" s="29"/>
      <c r="K3393" s="29"/>
      <c r="L3393" s="24"/>
      <c r="M3393" s="22"/>
      <c r="N3393" s="22"/>
      <c r="O3393" s="22"/>
      <c r="P3393" s="39" t="str">
        <f t="shared" si="861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58"/>
        <v/>
      </c>
      <c r="Z3393" s="18" t="str">
        <f t="shared" si="862"/>
        <v/>
      </c>
      <c r="AA3393" s="22"/>
      <c r="AB3393" s="21" t="str">
        <f t="shared" ref="AB3393:AB3424" si="870">IF(AND(R3393&lt;&gt;"C66",R3393&lt;&gt;""),Z3393/Y3393*AA3393,"")</f>
        <v/>
      </c>
      <c r="AC3393" s="25" t="str">
        <f t="shared" si="863"/>
        <v/>
      </c>
      <c r="AD3393" s="149"/>
      <c r="AE3393" s="26" t="str">
        <f t="shared" si="864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5"/>
        <v>0</v>
      </c>
      <c r="AJ3393" s="27">
        <f t="shared" si="866"/>
        <v>0</v>
      </c>
      <c r="AK3393" s="28" t="str">
        <f t="shared" si="867"/>
        <v/>
      </c>
      <c r="AL3393" s="24"/>
      <c r="AM3393" s="24"/>
      <c r="AN3393" s="24"/>
      <c r="AO3393" s="24"/>
      <c r="AP3393" s="28" t="str">
        <f t="shared" si="868"/>
        <v/>
      </c>
      <c r="AQ3393" s="28" t="str">
        <f t="shared" si="869"/>
        <v/>
      </c>
      <c r="AR3393" s="214">
        <f t="shared" si="854"/>
        <v>0</v>
      </c>
      <c r="AS3393" s="22" t="str">
        <f t="shared" si="853"/>
        <v/>
      </c>
      <c r="AT3393" s="24" t="str">
        <f t="shared" si="855"/>
        <v/>
      </c>
    </row>
    <row r="3394" spans="1:46" s="12" customFormat="1">
      <c r="A3394" s="22"/>
      <c r="B3394" s="23"/>
      <c r="C3394" s="23"/>
      <c r="D3394" s="39" t="str">
        <f t="shared" si="859"/>
        <v/>
      </c>
      <c r="E3394" s="22"/>
      <c r="F3394" s="23"/>
      <c r="G3394" s="23"/>
      <c r="H3394" s="29"/>
      <c r="I3394" s="39" t="str">
        <f t="shared" si="860"/>
        <v/>
      </c>
      <c r="J3394" s="29"/>
      <c r="K3394" s="29"/>
      <c r="L3394" s="24"/>
      <c r="M3394" s="22"/>
      <c r="N3394" s="22"/>
      <c r="O3394" s="22"/>
      <c r="P3394" s="39" t="str">
        <f t="shared" si="861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58"/>
        <v/>
      </c>
      <c r="Z3394" s="18" t="str">
        <f t="shared" si="862"/>
        <v/>
      </c>
      <c r="AA3394" s="22"/>
      <c r="AB3394" s="21" t="str">
        <f t="shared" si="870"/>
        <v/>
      </c>
      <c r="AC3394" s="25" t="str">
        <f t="shared" si="863"/>
        <v/>
      </c>
      <c r="AD3394" s="149"/>
      <c r="AE3394" s="26" t="str">
        <f t="shared" si="864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5"/>
        <v>0</v>
      </c>
      <c r="AJ3394" s="27">
        <f t="shared" si="866"/>
        <v>0</v>
      </c>
      <c r="AK3394" s="28" t="str">
        <f t="shared" si="867"/>
        <v/>
      </c>
      <c r="AL3394" s="24"/>
      <c r="AM3394" s="24"/>
      <c r="AN3394" s="24"/>
      <c r="AO3394" s="24"/>
      <c r="AP3394" s="28" t="str">
        <f t="shared" si="868"/>
        <v/>
      </c>
      <c r="AQ3394" s="28" t="str">
        <f t="shared" si="869"/>
        <v/>
      </c>
      <c r="AR3394" s="214">
        <f t="shared" si="854"/>
        <v>0</v>
      </c>
      <c r="AS3394" s="22" t="str">
        <f t="shared" ref="AS3394:AS3457" si="871">IFERROR(IF(OR(G3394="TBA", G3394=""), "", DATEDIF(DATE(B3394, C3394, 1), DATE(F3394, G3394, 1), "M")),"")</f>
        <v/>
      </c>
      <c r="AT3394" s="24" t="str">
        <f t="shared" si="855"/>
        <v/>
      </c>
    </row>
    <row r="3395" spans="1:46" s="12" customFormat="1">
      <c r="A3395" s="22"/>
      <c r="B3395" s="23"/>
      <c r="C3395" s="23"/>
      <c r="D3395" s="39" t="str">
        <f t="shared" si="859"/>
        <v/>
      </c>
      <c r="E3395" s="22"/>
      <c r="F3395" s="23"/>
      <c r="G3395" s="23"/>
      <c r="H3395" s="29"/>
      <c r="I3395" s="39" t="str">
        <f t="shared" si="860"/>
        <v/>
      </c>
      <c r="J3395" s="29"/>
      <c r="K3395" s="29"/>
      <c r="L3395" s="24"/>
      <c r="M3395" s="22"/>
      <c r="N3395" s="22"/>
      <c r="O3395" s="22"/>
      <c r="P3395" s="39" t="str">
        <f t="shared" si="861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58"/>
        <v/>
      </c>
      <c r="Z3395" s="18" t="str">
        <f t="shared" si="862"/>
        <v/>
      </c>
      <c r="AA3395" s="22"/>
      <c r="AB3395" s="21" t="str">
        <f t="shared" si="870"/>
        <v/>
      </c>
      <c r="AC3395" s="25" t="str">
        <f t="shared" si="863"/>
        <v/>
      </c>
      <c r="AD3395" s="149"/>
      <c r="AE3395" s="26" t="str">
        <f t="shared" si="864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5"/>
        <v>0</v>
      </c>
      <c r="AJ3395" s="27">
        <f t="shared" si="866"/>
        <v>0</v>
      </c>
      <c r="AK3395" s="28" t="str">
        <f t="shared" si="867"/>
        <v/>
      </c>
      <c r="AL3395" s="24"/>
      <c r="AM3395" s="24"/>
      <c r="AN3395" s="24"/>
      <c r="AO3395" s="24"/>
      <c r="AP3395" s="28" t="str">
        <f t="shared" si="868"/>
        <v/>
      </c>
      <c r="AQ3395" s="28" t="str">
        <f t="shared" si="869"/>
        <v/>
      </c>
      <c r="AR3395" s="214">
        <f t="shared" ref="AR3395:AR3458" si="872">IFERROR(IF(AND(M3395="YAMAHA", R3395="C28"), "YAMAHA_Non_Mounter", IF(AND(M3395="YAMAHA", R3395="C49"), "YAMAHA_Mounter", M3395)),"")</f>
        <v>0</v>
      </c>
      <c r="AS3395" s="22" t="str">
        <f t="shared" si="871"/>
        <v/>
      </c>
      <c r="AT3395" s="24" t="str">
        <f t="shared" ref="AT3395:AT3458" si="873">IF(ISNUMBER(AS3395), IF(AS3395&gt;=0, IF(AS3395&lt;=3, "0-3 months", IF(AS3395&lt;=6, "4-6 months", "&gt; 6 months"))), "")</f>
        <v/>
      </c>
    </row>
    <row r="3396" spans="1:46" s="12" customFormat="1">
      <c r="A3396" s="22"/>
      <c r="B3396" s="23"/>
      <c r="C3396" s="23"/>
      <c r="D3396" s="39" t="str">
        <f t="shared" si="859"/>
        <v/>
      </c>
      <c r="E3396" s="22"/>
      <c r="F3396" s="23"/>
      <c r="G3396" s="23"/>
      <c r="H3396" s="29"/>
      <c r="I3396" s="39" t="str">
        <f t="shared" si="860"/>
        <v/>
      </c>
      <c r="J3396" s="29"/>
      <c r="K3396" s="29"/>
      <c r="L3396" s="24"/>
      <c r="M3396" s="22"/>
      <c r="N3396" s="22"/>
      <c r="O3396" s="22"/>
      <c r="P3396" s="39" t="str">
        <f t="shared" si="861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ref="Y3396:Y3427" si="874">IF(W3396="","",IF(W3396="RMB","1.13", "1"))</f>
        <v/>
      </c>
      <c r="Z3396" s="18" t="str">
        <f t="shared" si="862"/>
        <v/>
      </c>
      <c r="AA3396" s="22"/>
      <c r="AB3396" s="21" t="str">
        <f t="shared" si="870"/>
        <v/>
      </c>
      <c r="AC3396" s="25" t="str">
        <f t="shared" si="863"/>
        <v/>
      </c>
      <c r="AD3396" s="149"/>
      <c r="AE3396" s="26" t="str">
        <f t="shared" si="864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5"/>
        <v>0</v>
      </c>
      <c r="AJ3396" s="27">
        <f t="shared" si="866"/>
        <v>0</v>
      </c>
      <c r="AK3396" s="28" t="str">
        <f t="shared" si="867"/>
        <v/>
      </c>
      <c r="AL3396" s="24"/>
      <c r="AM3396" s="24"/>
      <c r="AN3396" s="24"/>
      <c r="AO3396" s="24"/>
      <c r="AP3396" s="28" t="str">
        <f t="shared" si="868"/>
        <v/>
      </c>
      <c r="AQ3396" s="28" t="str">
        <f t="shared" si="869"/>
        <v/>
      </c>
      <c r="AR3396" s="214">
        <f t="shared" si="872"/>
        <v>0</v>
      </c>
      <c r="AS3396" s="22" t="str">
        <f t="shared" si="871"/>
        <v/>
      </c>
      <c r="AT3396" s="24" t="str">
        <f t="shared" si="873"/>
        <v/>
      </c>
    </row>
    <row r="3397" spans="1:46" s="12" customFormat="1">
      <c r="A3397" s="22"/>
      <c r="B3397" s="23"/>
      <c r="C3397" s="23"/>
      <c r="D3397" s="39" t="str">
        <f t="shared" si="859"/>
        <v/>
      </c>
      <c r="E3397" s="22"/>
      <c r="F3397" s="23"/>
      <c r="G3397" s="23"/>
      <c r="H3397" s="29"/>
      <c r="I3397" s="39" t="str">
        <f t="shared" si="860"/>
        <v/>
      </c>
      <c r="J3397" s="29"/>
      <c r="K3397" s="29"/>
      <c r="L3397" s="24"/>
      <c r="M3397" s="22"/>
      <c r="N3397" s="22"/>
      <c r="O3397" s="22"/>
      <c r="P3397" s="39" t="str">
        <f t="shared" si="861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si="874"/>
        <v/>
      </c>
      <c r="Z3397" s="18" t="str">
        <f t="shared" si="862"/>
        <v/>
      </c>
      <c r="AA3397" s="22"/>
      <c r="AB3397" s="21" t="str">
        <f t="shared" si="870"/>
        <v/>
      </c>
      <c r="AC3397" s="25" t="str">
        <f t="shared" si="863"/>
        <v/>
      </c>
      <c r="AD3397" s="149"/>
      <c r="AE3397" s="26" t="str">
        <f t="shared" si="864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5"/>
        <v>0</v>
      </c>
      <c r="AJ3397" s="27">
        <f t="shared" si="866"/>
        <v>0</v>
      </c>
      <c r="AK3397" s="28" t="str">
        <f t="shared" si="867"/>
        <v/>
      </c>
      <c r="AL3397" s="24"/>
      <c r="AM3397" s="24"/>
      <c r="AN3397" s="24"/>
      <c r="AO3397" s="24"/>
      <c r="AP3397" s="28" t="str">
        <f t="shared" si="868"/>
        <v/>
      </c>
      <c r="AQ3397" s="28" t="str">
        <f t="shared" si="869"/>
        <v/>
      </c>
      <c r="AR3397" s="214">
        <f t="shared" si="872"/>
        <v>0</v>
      </c>
      <c r="AS3397" s="22" t="str">
        <f t="shared" si="871"/>
        <v/>
      </c>
      <c r="AT3397" s="24" t="str">
        <f t="shared" si="873"/>
        <v/>
      </c>
    </row>
    <row r="3398" spans="1:46" s="12" customFormat="1">
      <c r="A3398" s="22"/>
      <c r="B3398" s="23"/>
      <c r="C3398" s="23"/>
      <c r="D3398" s="39" t="str">
        <f t="shared" si="859"/>
        <v/>
      </c>
      <c r="E3398" s="22"/>
      <c r="F3398" s="23"/>
      <c r="G3398" s="23"/>
      <c r="H3398" s="29"/>
      <c r="I3398" s="39" t="str">
        <f t="shared" si="860"/>
        <v/>
      </c>
      <c r="J3398" s="29"/>
      <c r="K3398" s="29"/>
      <c r="L3398" s="24"/>
      <c r="M3398" s="22"/>
      <c r="N3398" s="22"/>
      <c r="O3398" s="22"/>
      <c r="P3398" s="39" t="str">
        <f t="shared" si="861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4"/>
        <v/>
      </c>
      <c r="Z3398" s="18" t="str">
        <f t="shared" si="862"/>
        <v/>
      </c>
      <c r="AA3398" s="22"/>
      <c r="AB3398" s="21" t="str">
        <f t="shared" si="870"/>
        <v/>
      </c>
      <c r="AC3398" s="25" t="str">
        <f t="shared" si="863"/>
        <v/>
      </c>
      <c r="AD3398" s="149"/>
      <c r="AE3398" s="26" t="str">
        <f t="shared" si="864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5"/>
        <v>0</v>
      </c>
      <c r="AJ3398" s="27">
        <f t="shared" si="866"/>
        <v>0</v>
      </c>
      <c r="AK3398" s="28" t="str">
        <f t="shared" si="867"/>
        <v/>
      </c>
      <c r="AL3398" s="24"/>
      <c r="AM3398" s="24"/>
      <c r="AN3398" s="24"/>
      <c r="AO3398" s="24"/>
      <c r="AP3398" s="28" t="str">
        <f t="shared" si="868"/>
        <v/>
      </c>
      <c r="AQ3398" s="28" t="str">
        <f t="shared" si="869"/>
        <v/>
      </c>
      <c r="AR3398" s="214">
        <f t="shared" si="872"/>
        <v>0</v>
      </c>
      <c r="AS3398" s="22" t="str">
        <f t="shared" si="871"/>
        <v/>
      </c>
      <c r="AT3398" s="24" t="str">
        <f t="shared" si="873"/>
        <v/>
      </c>
    </row>
    <row r="3399" spans="1:46" s="12" customFormat="1">
      <c r="A3399" s="22"/>
      <c r="B3399" s="23"/>
      <c r="C3399" s="23"/>
      <c r="D3399" s="39" t="str">
        <f t="shared" si="859"/>
        <v/>
      </c>
      <c r="E3399" s="22"/>
      <c r="F3399" s="23"/>
      <c r="G3399" s="23"/>
      <c r="H3399" s="29"/>
      <c r="I3399" s="39" t="str">
        <f t="shared" si="860"/>
        <v/>
      </c>
      <c r="J3399" s="29"/>
      <c r="K3399" s="29"/>
      <c r="L3399" s="24"/>
      <c r="M3399" s="22"/>
      <c r="N3399" s="22"/>
      <c r="O3399" s="22"/>
      <c r="P3399" s="39" t="str">
        <f t="shared" si="861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4"/>
        <v/>
      </c>
      <c r="Z3399" s="18" t="str">
        <f t="shared" si="862"/>
        <v/>
      </c>
      <c r="AA3399" s="22"/>
      <c r="AB3399" s="21" t="str">
        <f t="shared" si="870"/>
        <v/>
      </c>
      <c r="AC3399" s="25" t="str">
        <f t="shared" si="863"/>
        <v/>
      </c>
      <c r="AD3399" s="149"/>
      <c r="AE3399" s="26" t="str">
        <f t="shared" si="864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5"/>
        <v>0</v>
      </c>
      <c r="AJ3399" s="27">
        <f t="shared" si="866"/>
        <v>0</v>
      </c>
      <c r="AK3399" s="28" t="str">
        <f t="shared" si="867"/>
        <v/>
      </c>
      <c r="AL3399" s="24"/>
      <c r="AM3399" s="24"/>
      <c r="AN3399" s="24"/>
      <c r="AO3399" s="24"/>
      <c r="AP3399" s="28" t="str">
        <f t="shared" si="868"/>
        <v/>
      </c>
      <c r="AQ3399" s="28" t="str">
        <f t="shared" si="869"/>
        <v/>
      </c>
      <c r="AR3399" s="214">
        <f t="shared" si="872"/>
        <v>0</v>
      </c>
      <c r="AS3399" s="22" t="str">
        <f t="shared" si="871"/>
        <v/>
      </c>
      <c r="AT3399" s="24" t="str">
        <f t="shared" si="873"/>
        <v/>
      </c>
    </row>
    <row r="3400" spans="1:46" s="12" customFormat="1">
      <c r="A3400" s="22"/>
      <c r="B3400" s="23"/>
      <c r="C3400" s="23"/>
      <c r="D3400" s="39" t="str">
        <f t="shared" si="859"/>
        <v/>
      </c>
      <c r="E3400" s="22"/>
      <c r="F3400" s="23"/>
      <c r="G3400" s="23"/>
      <c r="H3400" s="29"/>
      <c r="I3400" s="39" t="str">
        <f t="shared" si="860"/>
        <v/>
      </c>
      <c r="J3400" s="29"/>
      <c r="K3400" s="29"/>
      <c r="L3400" s="24"/>
      <c r="M3400" s="22"/>
      <c r="N3400" s="22"/>
      <c r="O3400" s="22"/>
      <c r="P3400" s="39" t="str">
        <f t="shared" si="861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4"/>
        <v/>
      </c>
      <c r="Z3400" s="18" t="str">
        <f t="shared" si="862"/>
        <v/>
      </c>
      <c r="AA3400" s="22"/>
      <c r="AB3400" s="21" t="str">
        <f t="shared" si="870"/>
        <v/>
      </c>
      <c r="AC3400" s="25" t="str">
        <f t="shared" si="863"/>
        <v/>
      </c>
      <c r="AD3400" s="149"/>
      <c r="AE3400" s="26" t="str">
        <f t="shared" si="864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5"/>
        <v>0</v>
      </c>
      <c r="AJ3400" s="27">
        <f t="shared" si="866"/>
        <v>0</v>
      </c>
      <c r="AK3400" s="28" t="str">
        <f t="shared" si="867"/>
        <v/>
      </c>
      <c r="AL3400" s="24"/>
      <c r="AM3400" s="24"/>
      <c r="AN3400" s="24"/>
      <c r="AO3400" s="24"/>
      <c r="AP3400" s="28" t="str">
        <f t="shared" si="868"/>
        <v/>
      </c>
      <c r="AQ3400" s="28" t="str">
        <f t="shared" si="869"/>
        <v/>
      </c>
      <c r="AR3400" s="214">
        <f t="shared" si="872"/>
        <v>0</v>
      </c>
      <c r="AS3400" s="22" t="str">
        <f t="shared" si="871"/>
        <v/>
      </c>
      <c r="AT3400" s="24" t="str">
        <f t="shared" si="873"/>
        <v/>
      </c>
    </row>
    <row r="3401" spans="1:46" s="12" customFormat="1">
      <c r="A3401" s="22"/>
      <c r="B3401" s="23"/>
      <c r="C3401" s="23"/>
      <c r="D3401" s="39" t="str">
        <f t="shared" si="859"/>
        <v/>
      </c>
      <c r="E3401" s="22"/>
      <c r="F3401" s="23"/>
      <c r="G3401" s="23"/>
      <c r="H3401" s="29"/>
      <c r="I3401" s="39" t="str">
        <f t="shared" si="860"/>
        <v/>
      </c>
      <c r="J3401" s="29"/>
      <c r="K3401" s="29"/>
      <c r="L3401" s="24"/>
      <c r="M3401" s="22"/>
      <c r="N3401" s="22"/>
      <c r="O3401" s="22"/>
      <c r="P3401" s="39" t="str">
        <f t="shared" si="861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4"/>
        <v/>
      </c>
      <c r="Z3401" s="18" t="str">
        <f t="shared" si="862"/>
        <v/>
      </c>
      <c r="AA3401" s="22"/>
      <c r="AB3401" s="21" t="str">
        <f t="shared" si="870"/>
        <v/>
      </c>
      <c r="AC3401" s="25" t="str">
        <f t="shared" si="863"/>
        <v/>
      </c>
      <c r="AD3401" s="149"/>
      <c r="AE3401" s="26" t="str">
        <f t="shared" si="864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5"/>
        <v>0</v>
      </c>
      <c r="AJ3401" s="27">
        <f t="shared" si="866"/>
        <v>0</v>
      </c>
      <c r="AK3401" s="28" t="str">
        <f t="shared" si="867"/>
        <v/>
      </c>
      <c r="AL3401" s="24"/>
      <c r="AM3401" s="24"/>
      <c r="AN3401" s="24"/>
      <c r="AO3401" s="24"/>
      <c r="AP3401" s="28" t="str">
        <f t="shared" si="868"/>
        <v/>
      </c>
      <c r="AQ3401" s="28" t="str">
        <f t="shared" si="869"/>
        <v/>
      </c>
      <c r="AR3401" s="214">
        <f t="shared" si="872"/>
        <v>0</v>
      </c>
      <c r="AS3401" s="22" t="str">
        <f t="shared" si="871"/>
        <v/>
      </c>
      <c r="AT3401" s="24" t="str">
        <f t="shared" si="873"/>
        <v/>
      </c>
    </row>
    <row r="3402" spans="1:46" s="12" customFormat="1">
      <c r="A3402" s="22"/>
      <c r="B3402" s="23"/>
      <c r="C3402" s="23"/>
      <c r="D3402" s="39" t="str">
        <f t="shared" si="859"/>
        <v/>
      </c>
      <c r="E3402" s="22"/>
      <c r="F3402" s="23"/>
      <c r="G3402" s="23"/>
      <c r="H3402" s="29"/>
      <c r="I3402" s="39" t="str">
        <f t="shared" si="860"/>
        <v/>
      </c>
      <c r="J3402" s="29"/>
      <c r="K3402" s="29"/>
      <c r="L3402" s="24"/>
      <c r="M3402" s="22"/>
      <c r="N3402" s="22"/>
      <c r="O3402" s="22"/>
      <c r="P3402" s="39" t="str">
        <f t="shared" si="861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4"/>
        <v/>
      </c>
      <c r="Z3402" s="18" t="str">
        <f t="shared" si="862"/>
        <v/>
      </c>
      <c r="AA3402" s="22"/>
      <c r="AB3402" s="21" t="str">
        <f t="shared" si="870"/>
        <v/>
      </c>
      <c r="AC3402" s="25" t="str">
        <f t="shared" si="863"/>
        <v/>
      </c>
      <c r="AD3402" s="149"/>
      <c r="AE3402" s="26" t="str">
        <f t="shared" si="864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5"/>
        <v>0</v>
      </c>
      <c r="AJ3402" s="27">
        <f t="shared" si="866"/>
        <v>0</v>
      </c>
      <c r="AK3402" s="28" t="str">
        <f t="shared" si="867"/>
        <v/>
      </c>
      <c r="AL3402" s="24"/>
      <c r="AM3402" s="24"/>
      <c r="AN3402" s="24"/>
      <c r="AO3402" s="24"/>
      <c r="AP3402" s="28" t="str">
        <f t="shared" si="868"/>
        <v/>
      </c>
      <c r="AQ3402" s="28" t="str">
        <f t="shared" si="869"/>
        <v/>
      </c>
      <c r="AR3402" s="214">
        <f t="shared" si="872"/>
        <v>0</v>
      </c>
      <c r="AS3402" s="22" t="str">
        <f t="shared" si="871"/>
        <v/>
      </c>
      <c r="AT3402" s="24" t="str">
        <f t="shared" si="873"/>
        <v/>
      </c>
    </row>
    <row r="3403" spans="1:46" s="12" customFormat="1">
      <c r="A3403" s="22"/>
      <c r="B3403" s="23"/>
      <c r="C3403" s="23"/>
      <c r="D3403" s="39" t="str">
        <f t="shared" si="859"/>
        <v/>
      </c>
      <c r="E3403" s="22"/>
      <c r="F3403" s="23"/>
      <c r="G3403" s="23"/>
      <c r="H3403" s="29"/>
      <c r="I3403" s="39" t="str">
        <f t="shared" si="860"/>
        <v/>
      </c>
      <c r="J3403" s="29"/>
      <c r="K3403" s="29"/>
      <c r="L3403" s="24"/>
      <c r="M3403" s="22"/>
      <c r="N3403" s="22"/>
      <c r="O3403" s="22"/>
      <c r="P3403" s="39" t="str">
        <f t="shared" si="861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4"/>
        <v/>
      </c>
      <c r="Z3403" s="18" t="str">
        <f t="shared" si="862"/>
        <v/>
      </c>
      <c r="AA3403" s="22"/>
      <c r="AB3403" s="21" t="str">
        <f t="shared" si="870"/>
        <v/>
      </c>
      <c r="AC3403" s="25" t="str">
        <f t="shared" si="863"/>
        <v/>
      </c>
      <c r="AD3403" s="149"/>
      <c r="AE3403" s="26" t="str">
        <f t="shared" si="864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5"/>
        <v>0</v>
      </c>
      <c r="AJ3403" s="27">
        <f t="shared" si="866"/>
        <v>0</v>
      </c>
      <c r="AK3403" s="28" t="str">
        <f t="shared" si="867"/>
        <v/>
      </c>
      <c r="AL3403" s="24"/>
      <c r="AM3403" s="24"/>
      <c r="AN3403" s="24"/>
      <c r="AO3403" s="24"/>
      <c r="AP3403" s="28" t="str">
        <f t="shared" si="868"/>
        <v/>
      </c>
      <c r="AQ3403" s="28" t="str">
        <f t="shared" si="869"/>
        <v/>
      </c>
      <c r="AR3403" s="214">
        <f t="shared" si="872"/>
        <v>0</v>
      </c>
      <c r="AS3403" s="22" t="str">
        <f t="shared" si="871"/>
        <v/>
      </c>
      <c r="AT3403" s="24" t="str">
        <f t="shared" si="873"/>
        <v/>
      </c>
    </row>
    <row r="3404" spans="1:46" s="12" customFormat="1">
      <c r="A3404" s="22"/>
      <c r="B3404" s="23"/>
      <c r="C3404" s="23"/>
      <c r="D3404" s="39" t="str">
        <f t="shared" si="859"/>
        <v/>
      </c>
      <c r="E3404" s="22"/>
      <c r="F3404" s="23"/>
      <c r="G3404" s="23"/>
      <c r="H3404" s="29"/>
      <c r="I3404" s="39" t="str">
        <f t="shared" si="860"/>
        <v/>
      </c>
      <c r="J3404" s="29"/>
      <c r="K3404" s="29"/>
      <c r="L3404" s="24"/>
      <c r="M3404" s="22"/>
      <c r="N3404" s="22"/>
      <c r="O3404" s="22"/>
      <c r="P3404" s="39" t="str">
        <f t="shared" si="861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4"/>
        <v/>
      </c>
      <c r="Z3404" s="18" t="str">
        <f t="shared" si="862"/>
        <v/>
      </c>
      <c r="AA3404" s="22"/>
      <c r="AB3404" s="21" t="str">
        <f t="shared" si="870"/>
        <v/>
      </c>
      <c r="AC3404" s="25" t="str">
        <f t="shared" si="863"/>
        <v/>
      </c>
      <c r="AD3404" s="149"/>
      <c r="AE3404" s="26" t="str">
        <f t="shared" si="864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5"/>
        <v>0</v>
      </c>
      <c r="AJ3404" s="27">
        <f t="shared" si="866"/>
        <v>0</v>
      </c>
      <c r="AK3404" s="28" t="str">
        <f t="shared" si="867"/>
        <v/>
      </c>
      <c r="AL3404" s="24"/>
      <c r="AM3404" s="24"/>
      <c r="AN3404" s="24"/>
      <c r="AO3404" s="24"/>
      <c r="AP3404" s="28" t="str">
        <f t="shared" si="868"/>
        <v/>
      </c>
      <c r="AQ3404" s="28" t="str">
        <f t="shared" si="869"/>
        <v/>
      </c>
      <c r="AR3404" s="214">
        <f t="shared" si="872"/>
        <v>0</v>
      </c>
      <c r="AS3404" s="22" t="str">
        <f t="shared" si="871"/>
        <v/>
      </c>
      <c r="AT3404" s="24" t="str">
        <f t="shared" si="873"/>
        <v/>
      </c>
    </row>
    <row r="3405" spans="1:46" s="12" customFormat="1">
      <c r="A3405" s="22"/>
      <c r="B3405" s="23"/>
      <c r="C3405" s="23"/>
      <c r="D3405" s="39" t="str">
        <f t="shared" si="859"/>
        <v/>
      </c>
      <c r="E3405" s="22"/>
      <c r="F3405" s="23"/>
      <c r="G3405" s="23"/>
      <c r="H3405" s="29"/>
      <c r="I3405" s="39" t="str">
        <f t="shared" si="860"/>
        <v/>
      </c>
      <c r="J3405" s="29"/>
      <c r="K3405" s="29"/>
      <c r="L3405" s="24"/>
      <c r="M3405" s="22"/>
      <c r="N3405" s="22"/>
      <c r="O3405" s="22"/>
      <c r="P3405" s="39" t="str">
        <f t="shared" si="861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4"/>
        <v/>
      </c>
      <c r="Z3405" s="18" t="str">
        <f t="shared" si="862"/>
        <v/>
      </c>
      <c r="AA3405" s="22"/>
      <c r="AB3405" s="21" t="str">
        <f t="shared" si="870"/>
        <v/>
      </c>
      <c r="AC3405" s="25" t="str">
        <f t="shared" si="863"/>
        <v/>
      </c>
      <c r="AD3405" s="149"/>
      <c r="AE3405" s="26" t="str">
        <f t="shared" si="864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5"/>
        <v>0</v>
      </c>
      <c r="AJ3405" s="27">
        <f t="shared" si="866"/>
        <v>0</v>
      </c>
      <c r="AK3405" s="28" t="str">
        <f t="shared" si="867"/>
        <v/>
      </c>
      <c r="AL3405" s="24"/>
      <c r="AM3405" s="24"/>
      <c r="AN3405" s="24"/>
      <c r="AO3405" s="24"/>
      <c r="AP3405" s="28" t="str">
        <f t="shared" si="868"/>
        <v/>
      </c>
      <c r="AQ3405" s="28" t="str">
        <f t="shared" si="869"/>
        <v/>
      </c>
      <c r="AR3405" s="214">
        <f t="shared" si="872"/>
        <v>0</v>
      </c>
      <c r="AS3405" s="22" t="str">
        <f t="shared" si="871"/>
        <v/>
      </c>
      <c r="AT3405" s="24" t="str">
        <f t="shared" si="873"/>
        <v/>
      </c>
    </row>
    <row r="3406" spans="1:46" s="12" customFormat="1">
      <c r="A3406" s="22"/>
      <c r="B3406" s="23"/>
      <c r="C3406" s="23"/>
      <c r="D3406" s="39" t="str">
        <f t="shared" si="859"/>
        <v/>
      </c>
      <c r="E3406" s="22"/>
      <c r="F3406" s="23"/>
      <c r="G3406" s="23"/>
      <c r="H3406" s="29"/>
      <c r="I3406" s="39" t="str">
        <f t="shared" si="860"/>
        <v/>
      </c>
      <c r="J3406" s="29"/>
      <c r="K3406" s="29"/>
      <c r="L3406" s="24"/>
      <c r="M3406" s="22"/>
      <c r="N3406" s="22"/>
      <c r="O3406" s="22"/>
      <c r="P3406" s="39" t="str">
        <f t="shared" si="861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4"/>
        <v/>
      </c>
      <c r="Z3406" s="18" t="str">
        <f t="shared" si="862"/>
        <v/>
      </c>
      <c r="AA3406" s="22"/>
      <c r="AB3406" s="21" t="str">
        <f t="shared" si="870"/>
        <v/>
      </c>
      <c r="AC3406" s="25" t="str">
        <f t="shared" si="863"/>
        <v/>
      </c>
      <c r="AD3406" s="149"/>
      <c r="AE3406" s="26" t="str">
        <f t="shared" si="864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5"/>
        <v>0</v>
      </c>
      <c r="AJ3406" s="27">
        <f t="shared" si="866"/>
        <v>0</v>
      </c>
      <c r="AK3406" s="28" t="str">
        <f t="shared" si="867"/>
        <v/>
      </c>
      <c r="AL3406" s="24"/>
      <c r="AM3406" s="24"/>
      <c r="AN3406" s="24"/>
      <c r="AO3406" s="24"/>
      <c r="AP3406" s="28" t="str">
        <f t="shared" si="868"/>
        <v/>
      </c>
      <c r="AQ3406" s="28" t="str">
        <f t="shared" si="869"/>
        <v/>
      </c>
      <c r="AR3406" s="214">
        <f t="shared" si="872"/>
        <v>0</v>
      </c>
      <c r="AS3406" s="22" t="str">
        <f t="shared" si="871"/>
        <v/>
      </c>
      <c r="AT3406" s="24" t="str">
        <f t="shared" si="873"/>
        <v/>
      </c>
    </row>
    <row r="3407" spans="1:46" s="12" customFormat="1">
      <c r="A3407" s="22"/>
      <c r="B3407" s="23"/>
      <c r="C3407" s="23"/>
      <c r="D3407" s="39" t="str">
        <f t="shared" si="859"/>
        <v/>
      </c>
      <c r="E3407" s="22"/>
      <c r="F3407" s="23"/>
      <c r="G3407" s="23"/>
      <c r="H3407" s="29"/>
      <c r="I3407" s="39" t="str">
        <f t="shared" si="860"/>
        <v/>
      </c>
      <c r="J3407" s="29"/>
      <c r="K3407" s="29"/>
      <c r="L3407" s="24"/>
      <c r="M3407" s="22"/>
      <c r="N3407" s="22"/>
      <c r="O3407" s="22"/>
      <c r="P3407" s="39" t="str">
        <f t="shared" si="861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4"/>
        <v/>
      </c>
      <c r="Z3407" s="18" t="str">
        <f t="shared" si="862"/>
        <v/>
      </c>
      <c r="AA3407" s="22"/>
      <c r="AB3407" s="21" t="str">
        <f t="shared" si="870"/>
        <v/>
      </c>
      <c r="AC3407" s="25" t="str">
        <f t="shared" si="863"/>
        <v/>
      </c>
      <c r="AD3407" s="149"/>
      <c r="AE3407" s="26" t="str">
        <f t="shared" si="864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5"/>
        <v>0</v>
      </c>
      <c r="AJ3407" s="27">
        <f t="shared" si="866"/>
        <v>0</v>
      </c>
      <c r="AK3407" s="28" t="str">
        <f t="shared" si="867"/>
        <v/>
      </c>
      <c r="AL3407" s="24"/>
      <c r="AM3407" s="24"/>
      <c r="AN3407" s="24"/>
      <c r="AO3407" s="24"/>
      <c r="AP3407" s="28" t="str">
        <f t="shared" si="868"/>
        <v/>
      </c>
      <c r="AQ3407" s="28" t="str">
        <f t="shared" si="869"/>
        <v/>
      </c>
      <c r="AR3407" s="214">
        <f t="shared" si="872"/>
        <v>0</v>
      </c>
      <c r="AS3407" s="22" t="str">
        <f t="shared" si="871"/>
        <v/>
      </c>
      <c r="AT3407" s="24" t="str">
        <f t="shared" si="873"/>
        <v/>
      </c>
    </row>
    <row r="3408" spans="1:46" s="12" customFormat="1">
      <c r="A3408" s="22"/>
      <c r="B3408" s="23"/>
      <c r="C3408" s="23"/>
      <c r="D3408" s="39" t="str">
        <f t="shared" si="859"/>
        <v/>
      </c>
      <c r="E3408" s="22"/>
      <c r="F3408" s="23"/>
      <c r="G3408" s="23"/>
      <c r="H3408" s="29"/>
      <c r="I3408" s="39" t="str">
        <f t="shared" si="860"/>
        <v/>
      </c>
      <c r="J3408" s="29"/>
      <c r="K3408" s="29"/>
      <c r="L3408" s="24"/>
      <c r="M3408" s="22"/>
      <c r="N3408" s="22"/>
      <c r="O3408" s="22"/>
      <c r="P3408" s="39" t="str">
        <f t="shared" si="861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4"/>
        <v/>
      </c>
      <c r="Z3408" s="18" t="str">
        <f t="shared" si="862"/>
        <v/>
      </c>
      <c r="AA3408" s="22"/>
      <c r="AB3408" s="21" t="str">
        <f t="shared" si="870"/>
        <v/>
      </c>
      <c r="AC3408" s="25" t="str">
        <f t="shared" si="863"/>
        <v/>
      </c>
      <c r="AD3408" s="149"/>
      <c r="AE3408" s="26" t="str">
        <f t="shared" si="864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5"/>
        <v>0</v>
      </c>
      <c r="AJ3408" s="27">
        <f t="shared" si="866"/>
        <v>0</v>
      </c>
      <c r="AK3408" s="28" t="str">
        <f t="shared" si="867"/>
        <v/>
      </c>
      <c r="AL3408" s="24"/>
      <c r="AM3408" s="24"/>
      <c r="AN3408" s="24"/>
      <c r="AO3408" s="24"/>
      <c r="AP3408" s="28" t="str">
        <f t="shared" si="868"/>
        <v/>
      </c>
      <c r="AQ3408" s="28" t="str">
        <f t="shared" si="869"/>
        <v/>
      </c>
      <c r="AR3408" s="214">
        <f t="shared" si="872"/>
        <v>0</v>
      </c>
      <c r="AS3408" s="22" t="str">
        <f t="shared" si="871"/>
        <v/>
      </c>
      <c r="AT3408" s="24" t="str">
        <f t="shared" si="873"/>
        <v/>
      </c>
    </row>
    <row r="3409" spans="1:46" s="12" customFormat="1">
      <c r="A3409" s="22"/>
      <c r="B3409" s="23"/>
      <c r="C3409" s="23"/>
      <c r="D3409" s="39" t="str">
        <f t="shared" si="859"/>
        <v/>
      </c>
      <c r="E3409" s="22"/>
      <c r="F3409" s="23"/>
      <c r="G3409" s="23"/>
      <c r="H3409" s="29"/>
      <c r="I3409" s="39" t="str">
        <f t="shared" si="860"/>
        <v/>
      </c>
      <c r="J3409" s="29"/>
      <c r="K3409" s="29"/>
      <c r="L3409" s="24"/>
      <c r="M3409" s="22"/>
      <c r="N3409" s="22"/>
      <c r="O3409" s="22"/>
      <c r="P3409" s="39" t="str">
        <f t="shared" si="861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4"/>
        <v/>
      </c>
      <c r="Z3409" s="18" t="str">
        <f t="shared" si="862"/>
        <v/>
      </c>
      <c r="AA3409" s="22"/>
      <c r="AB3409" s="21" t="str">
        <f t="shared" si="870"/>
        <v/>
      </c>
      <c r="AC3409" s="25" t="str">
        <f t="shared" si="863"/>
        <v/>
      </c>
      <c r="AD3409" s="149"/>
      <c r="AE3409" s="26" t="str">
        <f t="shared" si="864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5"/>
        <v>0</v>
      </c>
      <c r="AJ3409" s="27">
        <f t="shared" si="866"/>
        <v>0</v>
      </c>
      <c r="AK3409" s="28" t="str">
        <f t="shared" si="867"/>
        <v/>
      </c>
      <c r="AL3409" s="24"/>
      <c r="AM3409" s="24"/>
      <c r="AN3409" s="24"/>
      <c r="AO3409" s="24"/>
      <c r="AP3409" s="28" t="str">
        <f t="shared" si="868"/>
        <v/>
      </c>
      <c r="AQ3409" s="28" t="str">
        <f t="shared" si="869"/>
        <v/>
      </c>
      <c r="AR3409" s="214">
        <f t="shared" si="872"/>
        <v>0</v>
      </c>
      <c r="AS3409" s="22" t="str">
        <f t="shared" si="871"/>
        <v/>
      </c>
      <c r="AT3409" s="24" t="str">
        <f t="shared" si="873"/>
        <v/>
      </c>
    </row>
    <row r="3410" spans="1:46" s="12" customFormat="1">
      <c r="A3410" s="22"/>
      <c r="B3410" s="23"/>
      <c r="C3410" s="23"/>
      <c r="D3410" s="39" t="str">
        <f t="shared" si="859"/>
        <v/>
      </c>
      <c r="E3410" s="22"/>
      <c r="F3410" s="23"/>
      <c r="G3410" s="23"/>
      <c r="H3410" s="29"/>
      <c r="I3410" s="39" t="str">
        <f t="shared" si="860"/>
        <v/>
      </c>
      <c r="J3410" s="29"/>
      <c r="K3410" s="29"/>
      <c r="L3410" s="24"/>
      <c r="M3410" s="22"/>
      <c r="N3410" s="22"/>
      <c r="O3410" s="22"/>
      <c r="P3410" s="39" t="str">
        <f t="shared" si="861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4"/>
        <v/>
      </c>
      <c r="Z3410" s="18" t="str">
        <f t="shared" si="862"/>
        <v/>
      </c>
      <c r="AA3410" s="22"/>
      <c r="AB3410" s="21" t="str">
        <f t="shared" si="870"/>
        <v/>
      </c>
      <c r="AC3410" s="25" t="str">
        <f t="shared" si="863"/>
        <v/>
      </c>
      <c r="AD3410" s="149"/>
      <c r="AE3410" s="26" t="str">
        <f t="shared" si="864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5"/>
        <v>0</v>
      </c>
      <c r="AJ3410" s="27">
        <f t="shared" si="866"/>
        <v>0</v>
      </c>
      <c r="AK3410" s="28" t="str">
        <f t="shared" si="867"/>
        <v/>
      </c>
      <c r="AL3410" s="24"/>
      <c r="AM3410" s="24"/>
      <c r="AN3410" s="24"/>
      <c r="AO3410" s="24"/>
      <c r="AP3410" s="28" t="str">
        <f t="shared" si="868"/>
        <v/>
      </c>
      <c r="AQ3410" s="28" t="str">
        <f t="shared" si="869"/>
        <v/>
      </c>
      <c r="AR3410" s="214">
        <f t="shared" si="872"/>
        <v>0</v>
      </c>
      <c r="AS3410" s="22" t="str">
        <f t="shared" si="871"/>
        <v/>
      </c>
      <c r="AT3410" s="24" t="str">
        <f t="shared" si="873"/>
        <v/>
      </c>
    </row>
    <row r="3411" spans="1:46" s="12" customFormat="1">
      <c r="A3411" s="22"/>
      <c r="B3411" s="23"/>
      <c r="C3411" s="23"/>
      <c r="D3411" s="39" t="str">
        <f t="shared" si="859"/>
        <v/>
      </c>
      <c r="E3411" s="22"/>
      <c r="F3411" s="23"/>
      <c r="G3411" s="23"/>
      <c r="H3411" s="29"/>
      <c r="I3411" s="39" t="str">
        <f t="shared" si="860"/>
        <v/>
      </c>
      <c r="J3411" s="29"/>
      <c r="K3411" s="29"/>
      <c r="L3411" s="24"/>
      <c r="M3411" s="22"/>
      <c r="N3411" s="22"/>
      <c r="O3411" s="22"/>
      <c r="P3411" s="39" t="str">
        <f t="shared" si="861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4"/>
        <v/>
      </c>
      <c r="Z3411" s="18" t="str">
        <f t="shared" si="862"/>
        <v/>
      </c>
      <c r="AA3411" s="22"/>
      <c r="AB3411" s="21" t="str">
        <f t="shared" si="870"/>
        <v/>
      </c>
      <c r="AC3411" s="25" t="str">
        <f t="shared" si="863"/>
        <v/>
      </c>
      <c r="AD3411" s="149"/>
      <c r="AE3411" s="26" t="str">
        <f t="shared" si="864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5"/>
        <v>0</v>
      </c>
      <c r="AJ3411" s="27">
        <f t="shared" si="866"/>
        <v>0</v>
      </c>
      <c r="AK3411" s="28" t="str">
        <f t="shared" si="867"/>
        <v/>
      </c>
      <c r="AL3411" s="24"/>
      <c r="AM3411" s="24"/>
      <c r="AN3411" s="24"/>
      <c r="AO3411" s="24"/>
      <c r="AP3411" s="28" t="str">
        <f t="shared" si="868"/>
        <v/>
      </c>
      <c r="AQ3411" s="28" t="str">
        <f t="shared" si="869"/>
        <v/>
      </c>
      <c r="AR3411" s="214">
        <f t="shared" si="872"/>
        <v>0</v>
      </c>
      <c r="AS3411" s="22" t="str">
        <f t="shared" si="871"/>
        <v/>
      </c>
      <c r="AT3411" s="24" t="str">
        <f t="shared" si="873"/>
        <v/>
      </c>
    </row>
    <row r="3412" spans="1:46" s="12" customFormat="1">
      <c r="A3412" s="22"/>
      <c r="B3412" s="23"/>
      <c r="C3412" s="23"/>
      <c r="D3412" s="39" t="str">
        <f t="shared" si="859"/>
        <v/>
      </c>
      <c r="E3412" s="22"/>
      <c r="F3412" s="23"/>
      <c r="G3412" s="23"/>
      <c r="H3412" s="29"/>
      <c r="I3412" s="39" t="str">
        <f t="shared" si="860"/>
        <v/>
      </c>
      <c r="J3412" s="29"/>
      <c r="K3412" s="29"/>
      <c r="L3412" s="24"/>
      <c r="M3412" s="22"/>
      <c r="N3412" s="22"/>
      <c r="O3412" s="22"/>
      <c r="P3412" s="39" t="str">
        <f t="shared" si="861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4"/>
        <v/>
      </c>
      <c r="Z3412" s="18" t="str">
        <f t="shared" si="862"/>
        <v/>
      </c>
      <c r="AA3412" s="22"/>
      <c r="AB3412" s="21" t="str">
        <f t="shared" si="870"/>
        <v/>
      </c>
      <c r="AC3412" s="25" t="str">
        <f t="shared" si="863"/>
        <v/>
      </c>
      <c r="AD3412" s="149"/>
      <c r="AE3412" s="26" t="str">
        <f t="shared" si="864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5"/>
        <v>0</v>
      </c>
      <c r="AJ3412" s="27">
        <f t="shared" si="866"/>
        <v>0</v>
      </c>
      <c r="AK3412" s="28" t="str">
        <f t="shared" si="867"/>
        <v/>
      </c>
      <c r="AL3412" s="24"/>
      <c r="AM3412" s="24"/>
      <c r="AN3412" s="24"/>
      <c r="AO3412" s="24"/>
      <c r="AP3412" s="28" t="str">
        <f t="shared" si="868"/>
        <v/>
      </c>
      <c r="AQ3412" s="28" t="str">
        <f t="shared" si="869"/>
        <v/>
      </c>
      <c r="AR3412" s="214">
        <f t="shared" si="872"/>
        <v>0</v>
      </c>
      <c r="AS3412" s="22" t="str">
        <f t="shared" si="871"/>
        <v/>
      </c>
      <c r="AT3412" s="24" t="str">
        <f t="shared" si="873"/>
        <v/>
      </c>
    </row>
    <row r="3413" spans="1:46" s="12" customFormat="1">
      <c r="A3413" s="22"/>
      <c r="B3413" s="23"/>
      <c r="C3413" s="23"/>
      <c r="D3413" s="39" t="str">
        <f t="shared" si="859"/>
        <v/>
      </c>
      <c r="E3413" s="22"/>
      <c r="F3413" s="23"/>
      <c r="G3413" s="23"/>
      <c r="H3413" s="29"/>
      <c r="I3413" s="39" t="str">
        <f t="shared" si="860"/>
        <v/>
      </c>
      <c r="J3413" s="29"/>
      <c r="K3413" s="29"/>
      <c r="L3413" s="24"/>
      <c r="M3413" s="22"/>
      <c r="N3413" s="22"/>
      <c r="O3413" s="22"/>
      <c r="P3413" s="39" t="str">
        <f t="shared" si="861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4"/>
        <v/>
      </c>
      <c r="Z3413" s="18" t="str">
        <f t="shared" si="862"/>
        <v/>
      </c>
      <c r="AA3413" s="22"/>
      <c r="AB3413" s="21" t="str">
        <f t="shared" si="870"/>
        <v/>
      </c>
      <c r="AC3413" s="25" t="str">
        <f t="shared" si="863"/>
        <v/>
      </c>
      <c r="AD3413" s="149"/>
      <c r="AE3413" s="26" t="str">
        <f t="shared" si="864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5"/>
        <v>0</v>
      </c>
      <c r="AJ3413" s="27">
        <f t="shared" si="866"/>
        <v>0</v>
      </c>
      <c r="AK3413" s="28" t="str">
        <f t="shared" si="867"/>
        <v/>
      </c>
      <c r="AL3413" s="24"/>
      <c r="AM3413" s="24"/>
      <c r="AN3413" s="24"/>
      <c r="AO3413" s="24"/>
      <c r="AP3413" s="28" t="str">
        <f t="shared" si="868"/>
        <v/>
      </c>
      <c r="AQ3413" s="28" t="str">
        <f t="shared" si="869"/>
        <v/>
      </c>
      <c r="AR3413" s="214">
        <f t="shared" si="872"/>
        <v>0</v>
      </c>
      <c r="AS3413" s="22" t="str">
        <f t="shared" si="871"/>
        <v/>
      </c>
      <c r="AT3413" s="24" t="str">
        <f t="shared" si="873"/>
        <v/>
      </c>
    </row>
    <row r="3414" spans="1:46" s="12" customFormat="1">
      <c r="A3414" s="22"/>
      <c r="B3414" s="23"/>
      <c r="C3414" s="23"/>
      <c r="D3414" s="39" t="str">
        <f t="shared" si="859"/>
        <v/>
      </c>
      <c r="E3414" s="22"/>
      <c r="F3414" s="23"/>
      <c r="G3414" s="23"/>
      <c r="H3414" s="29"/>
      <c r="I3414" s="39" t="str">
        <f t="shared" si="860"/>
        <v/>
      </c>
      <c r="J3414" s="29"/>
      <c r="K3414" s="29"/>
      <c r="L3414" s="24"/>
      <c r="M3414" s="22"/>
      <c r="N3414" s="22"/>
      <c r="O3414" s="22"/>
      <c r="P3414" s="39" t="str">
        <f t="shared" si="861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4"/>
        <v/>
      </c>
      <c r="Z3414" s="18" t="str">
        <f t="shared" si="862"/>
        <v/>
      </c>
      <c r="AA3414" s="22"/>
      <c r="AB3414" s="21" t="str">
        <f t="shared" si="870"/>
        <v/>
      </c>
      <c r="AC3414" s="25" t="str">
        <f t="shared" si="863"/>
        <v/>
      </c>
      <c r="AD3414" s="149"/>
      <c r="AE3414" s="26" t="str">
        <f t="shared" si="864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5"/>
        <v>0</v>
      </c>
      <c r="AJ3414" s="27">
        <f t="shared" si="866"/>
        <v>0</v>
      </c>
      <c r="AK3414" s="28" t="str">
        <f t="shared" si="867"/>
        <v/>
      </c>
      <c r="AL3414" s="24"/>
      <c r="AM3414" s="24"/>
      <c r="AN3414" s="24"/>
      <c r="AO3414" s="24"/>
      <c r="AP3414" s="28" t="str">
        <f t="shared" si="868"/>
        <v/>
      </c>
      <c r="AQ3414" s="28" t="str">
        <f t="shared" si="869"/>
        <v/>
      </c>
      <c r="AR3414" s="214">
        <f t="shared" si="872"/>
        <v>0</v>
      </c>
      <c r="AS3414" s="22" t="str">
        <f t="shared" si="871"/>
        <v/>
      </c>
      <c r="AT3414" s="24" t="str">
        <f t="shared" si="873"/>
        <v/>
      </c>
    </row>
    <row r="3415" spans="1:46" s="12" customFormat="1">
      <c r="A3415" s="22"/>
      <c r="B3415" s="23"/>
      <c r="C3415" s="23"/>
      <c r="D3415" s="39" t="str">
        <f t="shared" si="859"/>
        <v/>
      </c>
      <c r="E3415" s="22"/>
      <c r="F3415" s="23"/>
      <c r="G3415" s="23"/>
      <c r="H3415" s="29"/>
      <c r="I3415" s="39" t="str">
        <f t="shared" si="860"/>
        <v/>
      </c>
      <c r="J3415" s="29"/>
      <c r="K3415" s="29"/>
      <c r="L3415" s="24"/>
      <c r="M3415" s="22"/>
      <c r="N3415" s="22"/>
      <c r="O3415" s="22"/>
      <c r="P3415" s="39" t="str">
        <f t="shared" si="861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4"/>
        <v/>
      </c>
      <c r="Z3415" s="18" t="str">
        <f t="shared" si="862"/>
        <v/>
      </c>
      <c r="AA3415" s="22"/>
      <c r="AB3415" s="21" t="str">
        <f t="shared" si="870"/>
        <v/>
      </c>
      <c r="AC3415" s="25" t="str">
        <f t="shared" si="863"/>
        <v/>
      </c>
      <c r="AD3415" s="149"/>
      <c r="AE3415" s="26" t="str">
        <f t="shared" si="864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5"/>
        <v>0</v>
      </c>
      <c r="AJ3415" s="27">
        <f t="shared" si="866"/>
        <v>0</v>
      </c>
      <c r="AK3415" s="28" t="str">
        <f t="shared" si="867"/>
        <v/>
      </c>
      <c r="AL3415" s="24"/>
      <c r="AM3415" s="24"/>
      <c r="AN3415" s="24"/>
      <c r="AO3415" s="24"/>
      <c r="AP3415" s="28" t="str">
        <f t="shared" si="868"/>
        <v/>
      </c>
      <c r="AQ3415" s="28" t="str">
        <f t="shared" si="869"/>
        <v/>
      </c>
      <c r="AR3415" s="214">
        <f t="shared" si="872"/>
        <v>0</v>
      </c>
      <c r="AS3415" s="22" t="str">
        <f t="shared" si="871"/>
        <v/>
      </c>
      <c r="AT3415" s="24" t="str">
        <f t="shared" si="873"/>
        <v/>
      </c>
    </row>
    <row r="3416" spans="1:46" s="12" customFormat="1">
      <c r="A3416" s="22"/>
      <c r="B3416" s="23"/>
      <c r="C3416" s="23"/>
      <c r="D3416" s="39" t="str">
        <f t="shared" si="859"/>
        <v/>
      </c>
      <c r="E3416" s="22"/>
      <c r="F3416" s="23"/>
      <c r="G3416" s="23"/>
      <c r="H3416" s="29"/>
      <c r="I3416" s="39" t="str">
        <f t="shared" si="860"/>
        <v/>
      </c>
      <c r="J3416" s="29"/>
      <c r="K3416" s="29"/>
      <c r="L3416" s="24"/>
      <c r="M3416" s="22"/>
      <c r="N3416" s="22"/>
      <c r="O3416" s="22"/>
      <c r="P3416" s="39" t="str">
        <f t="shared" si="861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4"/>
        <v/>
      </c>
      <c r="Z3416" s="18" t="str">
        <f t="shared" si="862"/>
        <v/>
      </c>
      <c r="AA3416" s="22"/>
      <c r="AB3416" s="21" t="str">
        <f t="shared" si="870"/>
        <v/>
      </c>
      <c r="AC3416" s="25" t="str">
        <f t="shared" si="863"/>
        <v/>
      </c>
      <c r="AD3416" s="149"/>
      <c r="AE3416" s="26" t="str">
        <f t="shared" si="864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5"/>
        <v>0</v>
      </c>
      <c r="AJ3416" s="27">
        <f t="shared" si="866"/>
        <v>0</v>
      </c>
      <c r="AK3416" s="28" t="str">
        <f t="shared" si="867"/>
        <v/>
      </c>
      <c r="AL3416" s="24"/>
      <c r="AM3416" s="24"/>
      <c r="AN3416" s="24"/>
      <c r="AO3416" s="24"/>
      <c r="AP3416" s="28" t="str">
        <f t="shared" si="868"/>
        <v/>
      </c>
      <c r="AQ3416" s="28" t="str">
        <f t="shared" si="869"/>
        <v/>
      </c>
      <c r="AR3416" s="214">
        <f t="shared" si="872"/>
        <v>0</v>
      </c>
      <c r="AS3416" s="22" t="str">
        <f t="shared" si="871"/>
        <v/>
      </c>
      <c r="AT3416" s="24" t="str">
        <f t="shared" si="873"/>
        <v/>
      </c>
    </row>
    <row r="3417" spans="1:46" s="12" customFormat="1">
      <c r="A3417" s="22"/>
      <c r="B3417" s="23"/>
      <c r="C3417" s="23"/>
      <c r="D3417" s="39" t="str">
        <f t="shared" si="859"/>
        <v/>
      </c>
      <c r="E3417" s="22"/>
      <c r="F3417" s="23"/>
      <c r="G3417" s="23"/>
      <c r="H3417" s="29"/>
      <c r="I3417" s="39" t="str">
        <f t="shared" si="860"/>
        <v/>
      </c>
      <c r="J3417" s="29"/>
      <c r="K3417" s="29"/>
      <c r="L3417" s="24"/>
      <c r="M3417" s="22"/>
      <c r="N3417" s="22"/>
      <c r="O3417" s="22"/>
      <c r="P3417" s="39" t="str">
        <f t="shared" si="861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4"/>
        <v/>
      </c>
      <c r="Z3417" s="18" t="str">
        <f t="shared" si="862"/>
        <v/>
      </c>
      <c r="AA3417" s="22"/>
      <c r="AB3417" s="21" t="str">
        <f t="shared" si="870"/>
        <v/>
      </c>
      <c r="AC3417" s="25" t="str">
        <f t="shared" si="863"/>
        <v/>
      </c>
      <c r="AD3417" s="149"/>
      <c r="AE3417" s="26" t="str">
        <f t="shared" si="864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5"/>
        <v>0</v>
      </c>
      <c r="AJ3417" s="27">
        <f t="shared" si="866"/>
        <v>0</v>
      </c>
      <c r="AK3417" s="28" t="str">
        <f t="shared" si="867"/>
        <v/>
      </c>
      <c r="AL3417" s="24"/>
      <c r="AM3417" s="24"/>
      <c r="AN3417" s="24"/>
      <c r="AO3417" s="24"/>
      <c r="AP3417" s="28" t="str">
        <f t="shared" si="868"/>
        <v/>
      </c>
      <c r="AQ3417" s="28" t="str">
        <f t="shared" si="869"/>
        <v/>
      </c>
      <c r="AR3417" s="214">
        <f t="shared" si="872"/>
        <v>0</v>
      </c>
      <c r="AS3417" s="22" t="str">
        <f t="shared" si="871"/>
        <v/>
      </c>
      <c r="AT3417" s="24" t="str">
        <f t="shared" si="873"/>
        <v/>
      </c>
    </row>
    <row r="3418" spans="1:46" s="12" customFormat="1">
      <c r="A3418" s="22"/>
      <c r="B3418" s="23"/>
      <c r="C3418" s="23"/>
      <c r="D3418" s="39" t="str">
        <f t="shared" si="859"/>
        <v/>
      </c>
      <c r="E3418" s="22"/>
      <c r="F3418" s="23"/>
      <c r="G3418" s="23"/>
      <c r="H3418" s="29"/>
      <c r="I3418" s="39" t="str">
        <f t="shared" si="860"/>
        <v/>
      </c>
      <c r="J3418" s="29"/>
      <c r="K3418" s="29"/>
      <c r="L3418" s="24"/>
      <c r="M3418" s="22"/>
      <c r="N3418" s="22"/>
      <c r="O3418" s="22"/>
      <c r="P3418" s="39" t="str">
        <f t="shared" si="861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4"/>
        <v/>
      </c>
      <c r="Z3418" s="18" t="str">
        <f t="shared" si="862"/>
        <v/>
      </c>
      <c r="AA3418" s="22"/>
      <c r="AB3418" s="21" t="str">
        <f t="shared" si="870"/>
        <v/>
      </c>
      <c r="AC3418" s="25" t="str">
        <f t="shared" si="863"/>
        <v/>
      </c>
      <c r="AD3418" s="149"/>
      <c r="AE3418" s="26" t="str">
        <f t="shared" si="864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5"/>
        <v>0</v>
      </c>
      <c r="AJ3418" s="27">
        <f t="shared" si="866"/>
        <v>0</v>
      </c>
      <c r="AK3418" s="28" t="str">
        <f t="shared" si="867"/>
        <v/>
      </c>
      <c r="AL3418" s="24"/>
      <c r="AM3418" s="24"/>
      <c r="AN3418" s="24"/>
      <c r="AO3418" s="24"/>
      <c r="AP3418" s="28" t="str">
        <f t="shared" si="868"/>
        <v/>
      </c>
      <c r="AQ3418" s="28" t="str">
        <f t="shared" si="869"/>
        <v/>
      </c>
      <c r="AR3418" s="214">
        <f t="shared" si="872"/>
        <v>0</v>
      </c>
      <c r="AS3418" s="22" t="str">
        <f t="shared" si="871"/>
        <v/>
      </c>
      <c r="AT3418" s="24" t="str">
        <f t="shared" si="873"/>
        <v/>
      </c>
    </row>
    <row r="3419" spans="1:46" s="12" customFormat="1">
      <c r="A3419" s="22"/>
      <c r="B3419" s="23"/>
      <c r="C3419" s="23"/>
      <c r="D3419" s="39" t="str">
        <f t="shared" si="859"/>
        <v/>
      </c>
      <c r="E3419" s="22"/>
      <c r="F3419" s="23"/>
      <c r="G3419" s="23"/>
      <c r="H3419" s="29"/>
      <c r="I3419" s="39" t="str">
        <f t="shared" si="860"/>
        <v/>
      </c>
      <c r="J3419" s="29"/>
      <c r="K3419" s="29"/>
      <c r="L3419" s="24"/>
      <c r="M3419" s="22"/>
      <c r="N3419" s="22"/>
      <c r="O3419" s="22"/>
      <c r="P3419" s="39" t="str">
        <f t="shared" si="861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4"/>
        <v/>
      </c>
      <c r="Z3419" s="18" t="str">
        <f t="shared" si="862"/>
        <v/>
      </c>
      <c r="AA3419" s="22"/>
      <c r="AB3419" s="21" t="str">
        <f t="shared" si="870"/>
        <v/>
      </c>
      <c r="AC3419" s="25" t="str">
        <f t="shared" si="863"/>
        <v/>
      </c>
      <c r="AD3419" s="149"/>
      <c r="AE3419" s="26" t="str">
        <f t="shared" si="864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5"/>
        <v>0</v>
      </c>
      <c r="AJ3419" s="27">
        <f t="shared" si="866"/>
        <v>0</v>
      </c>
      <c r="AK3419" s="28" t="str">
        <f t="shared" si="867"/>
        <v/>
      </c>
      <c r="AL3419" s="24"/>
      <c r="AM3419" s="24"/>
      <c r="AN3419" s="24"/>
      <c r="AO3419" s="24"/>
      <c r="AP3419" s="28" t="str">
        <f t="shared" si="868"/>
        <v/>
      </c>
      <c r="AQ3419" s="28" t="str">
        <f t="shared" si="869"/>
        <v/>
      </c>
      <c r="AR3419" s="214">
        <f t="shared" si="872"/>
        <v>0</v>
      </c>
      <c r="AS3419" s="22" t="str">
        <f t="shared" si="871"/>
        <v/>
      </c>
      <c r="AT3419" s="24" t="str">
        <f t="shared" si="873"/>
        <v/>
      </c>
    </row>
    <row r="3420" spans="1:46" s="12" customFormat="1">
      <c r="A3420" s="22"/>
      <c r="B3420" s="23"/>
      <c r="C3420" s="23"/>
      <c r="D3420" s="39" t="str">
        <f t="shared" si="859"/>
        <v/>
      </c>
      <c r="E3420" s="22"/>
      <c r="F3420" s="23"/>
      <c r="G3420" s="23"/>
      <c r="H3420" s="29"/>
      <c r="I3420" s="39" t="str">
        <f t="shared" si="860"/>
        <v/>
      </c>
      <c r="J3420" s="29"/>
      <c r="K3420" s="29"/>
      <c r="L3420" s="24"/>
      <c r="M3420" s="22"/>
      <c r="N3420" s="22"/>
      <c r="O3420" s="22"/>
      <c r="P3420" s="39" t="str">
        <f t="shared" si="861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4"/>
        <v/>
      </c>
      <c r="Z3420" s="18" t="str">
        <f t="shared" si="862"/>
        <v/>
      </c>
      <c r="AA3420" s="22"/>
      <c r="AB3420" s="21" t="str">
        <f t="shared" si="870"/>
        <v/>
      </c>
      <c r="AC3420" s="25" t="str">
        <f t="shared" si="863"/>
        <v/>
      </c>
      <c r="AD3420" s="149"/>
      <c r="AE3420" s="26" t="str">
        <f t="shared" si="864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5"/>
        <v>0</v>
      </c>
      <c r="AJ3420" s="27">
        <f t="shared" si="866"/>
        <v>0</v>
      </c>
      <c r="AK3420" s="28" t="str">
        <f t="shared" si="867"/>
        <v/>
      </c>
      <c r="AL3420" s="24"/>
      <c r="AM3420" s="24"/>
      <c r="AN3420" s="24"/>
      <c r="AO3420" s="24"/>
      <c r="AP3420" s="28" t="str">
        <f t="shared" si="868"/>
        <v/>
      </c>
      <c r="AQ3420" s="28" t="str">
        <f t="shared" si="869"/>
        <v/>
      </c>
      <c r="AR3420" s="214">
        <f t="shared" si="872"/>
        <v>0</v>
      </c>
      <c r="AS3420" s="22" t="str">
        <f t="shared" si="871"/>
        <v/>
      </c>
      <c r="AT3420" s="24" t="str">
        <f t="shared" si="873"/>
        <v/>
      </c>
    </row>
    <row r="3421" spans="1:46" s="12" customFormat="1">
      <c r="A3421" s="22"/>
      <c r="B3421" s="23"/>
      <c r="C3421" s="23"/>
      <c r="D3421" s="39" t="str">
        <f t="shared" si="859"/>
        <v/>
      </c>
      <c r="E3421" s="22"/>
      <c r="F3421" s="23"/>
      <c r="G3421" s="23"/>
      <c r="H3421" s="29"/>
      <c r="I3421" s="39" t="str">
        <f t="shared" si="860"/>
        <v/>
      </c>
      <c r="J3421" s="29"/>
      <c r="K3421" s="29"/>
      <c r="L3421" s="24"/>
      <c r="M3421" s="22"/>
      <c r="N3421" s="22"/>
      <c r="O3421" s="22"/>
      <c r="P3421" s="39" t="str">
        <f t="shared" si="861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4"/>
        <v/>
      </c>
      <c r="Z3421" s="18" t="str">
        <f t="shared" si="862"/>
        <v/>
      </c>
      <c r="AA3421" s="22"/>
      <c r="AB3421" s="21" t="str">
        <f t="shared" si="870"/>
        <v/>
      </c>
      <c r="AC3421" s="25" t="str">
        <f t="shared" si="863"/>
        <v/>
      </c>
      <c r="AD3421" s="149"/>
      <c r="AE3421" s="26" t="str">
        <f t="shared" si="864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5"/>
        <v>0</v>
      </c>
      <c r="AJ3421" s="27">
        <f t="shared" si="866"/>
        <v>0</v>
      </c>
      <c r="AK3421" s="28" t="str">
        <f t="shared" si="867"/>
        <v/>
      </c>
      <c r="AL3421" s="24"/>
      <c r="AM3421" s="24"/>
      <c r="AN3421" s="24"/>
      <c r="AO3421" s="24"/>
      <c r="AP3421" s="28" t="str">
        <f t="shared" si="868"/>
        <v/>
      </c>
      <c r="AQ3421" s="28" t="str">
        <f t="shared" si="869"/>
        <v/>
      </c>
      <c r="AR3421" s="214">
        <f t="shared" si="872"/>
        <v>0</v>
      </c>
      <c r="AS3421" s="22" t="str">
        <f t="shared" si="871"/>
        <v/>
      </c>
      <c r="AT3421" s="24" t="str">
        <f t="shared" si="873"/>
        <v/>
      </c>
    </row>
    <row r="3422" spans="1:46" s="12" customFormat="1">
      <c r="A3422" s="22"/>
      <c r="B3422" s="23"/>
      <c r="C3422" s="23"/>
      <c r="D3422" s="39" t="str">
        <f t="shared" si="859"/>
        <v/>
      </c>
      <c r="E3422" s="22"/>
      <c r="F3422" s="23"/>
      <c r="G3422" s="23"/>
      <c r="H3422" s="29"/>
      <c r="I3422" s="39" t="str">
        <f t="shared" si="860"/>
        <v/>
      </c>
      <c r="J3422" s="29"/>
      <c r="K3422" s="29"/>
      <c r="L3422" s="24"/>
      <c r="M3422" s="22"/>
      <c r="N3422" s="22"/>
      <c r="O3422" s="22"/>
      <c r="P3422" s="39" t="str">
        <f t="shared" si="861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4"/>
        <v/>
      </c>
      <c r="Z3422" s="18" t="str">
        <f t="shared" si="862"/>
        <v/>
      </c>
      <c r="AA3422" s="22"/>
      <c r="AB3422" s="21" t="str">
        <f t="shared" si="870"/>
        <v/>
      </c>
      <c r="AC3422" s="25" t="str">
        <f t="shared" si="863"/>
        <v/>
      </c>
      <c r="AD3422" s="149"/>
      <c r="AE3422" s="26" t="str">
        <f t="shared" si="864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5"/>
        <v>0</v>
      </c>
      <c r="AJ3422" s="27">
        <f t="shared" si="866"/>
        <v>0</v>
      </c>
      <c r="AK3422" s="28" t="str">
        <f t="shared" si="867"/>
        <v/>
      </c>
      <c r="AL3422" s="24"/>
      <c r="AM3422" s="24"/>
      <c r="AN3422" s="24"/>
      <c r="AO3422" s="24"/>
      <c r="AP3422" s="28" t="str">
        <f t="shared" si="868"/>
        <v/>
      </c>
      <c r="AQ3422" s="28" t="str">
        <f t="shared" si="869"/>
        <v/>
      </c>
      <c r="AR3422" s="214">
        <f t="shared" si="872"/>
        <v>0</v>
      </c>
      <c r="AS3422" s="22" t="str">
        <f t="shared" si="871"/>
        <v/>
      </c>
      <c r="AT3422" s="24" t="str">
        <f t="shared" si="873"/>
        <v/>
      </c>
    </row>
    <row r="3423" spans="1:46" s="12" customFormat="1">
      <c r="A3423" s="22"/>
      <c r="B3423" s="23"/>
      <c r="C3423" s="23"/>
      <c r="D3423" s="39" t="str">
        <f t="shared" si="859"/>
        <v/>
      </c>
      <c r="E3423" s="22"/>
      <c r="F3423" s="23"/>
      <c r="G3423" s="23"/>
      <c r="H3423" s="29"/>
      <c r="I3423" s="39" t="str">
        <f t="shared" si="860"/>
        <v/>
      </c>
      <c r="J3423" s="29"/>
      <c r="K3423" s="29"/>
      <c r="L3423" s="24"/>
      <c r="M3423" s="22"/>
      <c r="N3423" s="22"/>
      <c r="O3423" s="22"/>
      <c r="P3423" s="39" t="str">
        <f t="shared" si="861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4"/>
        <v/>
      </c>
      <c r="Z3423" s="18" t="str">
        <f t="shared" si="862"/>
        <v/>
      </c>
      <c r="AA3423" s="22"/>
      <c r="AB3423" s="21" t="str">
        <f t="shared" si="870"/>
        <v/>
      </c>
      <c r="AC3423" s="25" t="str">
        <f t="shared" si="863"/>
        <v/>
      </c>
      <c r="AD3423" s="149"/>
      <c r="AE3423" s="26" t="str">
        <f t="shared" si="864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5"/>
        <v>0</v>
      </c>
      <c r="AJ3423" s="27">
        <f t="shared" si="866"/>
        <v>0</v>
      </c>
      <c r="AK3423" s="28" t="str">
        <f t="shared" si="867"/>
        <v/>
      </c>
      <c r="AL3423" s="24"/>
      <c r="AM3423" s="24"/>
      <c r="AN3423" s="24"/>
      <c r="AO3423" s="24"/>
      <c r="AP3423" s="28" t="str">
        <f t="shared" si="868"/>
        <v/>
      </c>
      <c r="AQ3423" s="28" t="str">
        <f t="shared" si="869"/>
        <v/>
      </c>
      <c r="AR3423" s="214">
        <f t="shared" si="872"/>
        <v>0</v>
      </c>
      <c r="AS3423" s="22" t="str">
        <f t="shared" si="871"/>
        <v/>
      </c>
      <c r="AT3423" s="24" t="str">
        <f t="shared" si="873"/>
        <v/>
      </c>
    </row>
    <row r="3424" spans="1:46" s="12" customFormat="1">
      <c r="A3424" s="22"/>
      <c r="B3424" s="23"/>
      <c r="C3424" s="23"/>
      <c r="D3424" s="39" t="str">
        <f t="shared" si="859"/>
        <v/>
      </c>
      <c r="E3424" s="22"/>
      <c r="F3424" s="23"/>
      <c r="G3424" s="23"/>
      <c r="H3424" s="29"/>
      <c r="I3424" s="39" t="str">
        <f t="shared" si="860"/>
        <v/>
      </c>
      <c r="J3424" s="29"/>
      <c r="K3424" s="29"/>
      <c r="L3424" s="24"/>
      <c r="M3424" s="22"/>
      <c r="N3424" s="22"/>
      <c r="O3424" s="22"/>
      <c r="P3424" s="39" t="str">
        <f t="shared" si="861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4"/>
        <v/>
      </c>
      <c r="Z3424" s="18" t="str">
        <f t="shared" si="862"/>
        <v/>
      </c>
      <c r="AA3424" s="22"/>
      <c r="AB3424" s="21" t="str">
        <f t="shared" si="870"/>
        <v/>
      </c>
      <c r="AC3424" s="25" t="str">
        <f t="shared" si="863"/>
        <v/>
      </c>
      <c r="AD3424" s="149"/>
      <c r="AE3424" s="26" t="str">
        <f t="shared" si="864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5"/>
        <v>0</v>
      </c>
      <c r="AJ3424" s="27">
        <f t="shared" si="866"/>
        <v>0</v>
      </c>
      <c r="AK3424" s="28" t="str">
        <f t="shared" si="867"/>
        <v/>
      </c>
      <c r="AL3424" s="24"/>
      <c r="AM3424" s="24"/>
      <c r="AN3424" s="24"/>
      <c r="AO3424" s="24"/>
      <c r="AP3424" s="28" t="str">
        <f t="shared" si="868"/>
        <v/>
      </c>
      <c r="AQ3424" s="28" t="str">
        <f t="shared" si="869"/>
        <v/>
      </c>
      <c r="AR3424" s="214">
        <f t="shared" si="872"/>
        <v>0</v>
      </c>
      <c r="AS3424" s="22" t="str">
        <f t="shared" si="871"/>
        <v/>
      </c>
      <c r="AT3424" s="24" t="str">
        <f t="shared" si="873"/>
        <v/>
      </c>
    </row>
    <row r="3425" spans="1:46" s="12" customFormat="1">
      <c r="A3425" s="22"/>
      <c r="B3425" s="23"/>
      <c r="C3425" s="23"/>
      <c r="D3425" s="39" t="str">
        <f t="shared" si="859"/>
        <v/>
      </c>
      <c r="E3425" s="22"/>
      <c r="F3425" s="23"/>
      <c r="G3425" s="23"/>
      <c r="H3425" s="29"/>
      <c r="I3425" s="39" t="str">
        <f t="shared" si="860"/>
        <v/>
      </c>
      <c r="J3425" s="29"/>
      <c r="K3425" s="29"/>
      <c r="L3425" s="24"/>
      <c r="M3425" s="22"/>
      <c r="N3425" s="22"/>
      <c r="O3425" s="22"/>
      <c r="P3425" s="39" t="str">
        <f t="shared" si="861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4"/>
        <v/>
      </c>
      <c r="Z3425" s="18" t="str">
        <f t="shared" si="862"/>
        <v/>
      </c>
      <c r="AA3425" s="22"/>
      <c r="AB3425" s="21" t="str">
        <f t="shared" ref="AB3425:AB3456" si="875">IF(AND(R3425&lt;&gt;"C66",R3425&lt;&gt;""),Z3425/Y3425*AA3425,"")</f>
        <v/>
      </c>
      <c r="AC3425" s="25" t="str">
        <f t="shared" si="863"/>
        <v/>
      </c>
      <c r="AD3425" s="149"/>
      <c r="AE3425" s="26" t="str">
        <f t="shared" si="864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5"/>
        <v>0</v>
      </c>
      <c r="AJ3425" s="27">
        <f t="shared" si="866"/>
        <v>0</v>
      </c>
      <c r="AK3425" s="28" t="str">
        <f t="shared" si="867"/>
        <v/>
      </c>
      <c r="AL3425" s="24"/>
      <c r="AM3425" s="24"/>
      <c r="AN3425" s="24"/>
      <c r="AO3425" s="24"/>
      <c r="AP3425" s="28" t="str">
        <f t="shared" si="868"/>
        <v/>
      </c>
      <c r="AQ3425" s="28" t="str">
        <f t="shared" si="869"/>
        <v/>
      </c>
      <c r="AR3425" s="214">
        <f t="shared" si="872"/>
        <v>0</v>
      </c>
      <c r="AS3425" s="22" t="str">
        <f t="shared" si="871"/>
        <v/>
      </c>
      <c r="AT3425" s="24" t="str">
        <f t="shared" si="873"/>
        <v/>
      </c>
    </row>
    <row r="3426" spans="1:46" s="12" customFormat="1">
      <c r="A3426" s="22"/>
      <c r="B3426" s="23"/>
      <c r="C3426" s="23"/>
      <c r="D3426" s="39" t="str">
        <f t="shared" si="859"/>
        <v/>
      </c>
      <c r="E3426" s="22"/>
      <c r="F3426" s="23"/>
      <c r="G3426" s="23"/>
      <c r="H3426" s="29"/>
      <c r="I3426" s="39" t="str">
        <f t="shared" si="860"/>
        <v/>
      </c>
      <c r="J3426" s="29"/>
      <c r="K3426" s="29"/>
      <c r="L3426" s="24"/>
      <c r="M3426" s="22"/>
      <c r="N3426" s="22"/>
      <c r="O3426" s="22"/>
      <c r="P3426" s="39" t="str">
        <f t="shared" si="861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4"/>
        <v/>
      </c>
      <c r="Z3426" s="18" t="str">
        <f t="shared" si="862"/>
        <v/>
      </c>
      <c r="AA3426" s="22"/>
      <c r="AB3426" s="21" t="str">
        <f t="shared" si="875"/>
        <v/>
      </c>
      <c r="AC3426" s="25" t="str">
        <f t="shared" si="863"/>
        <v/>
      </c>
      <c r="AD3426" s="149"/>
      <c r="AE3426" s="26" t="str">
        <f t="shared" si="864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5"/>
        <v>0</v>
      </c>
      <c r="AJ3426" s="27">
        <f t="shared" si="866"/>
        <v>0</v>
      </c>
      <c r="AK3426" s="28" t="str">
        <f t="shared" si="867"/>
        <v/>
      </c>
      <c r="AL3426" s="24"/>
      <c r="AM3426" s="24"/>
      <c r="AN3426" s="24"/>
      <c r="AO3426" s="24"/>
      <c r="AP3426" s="28" t="str">
        <f t="shared" si="868"/>
        <v/>
      </c>
      <c r="AQ3426" s="28" t="str">
        <f t="shared" si="869"/>
        <v/>
      </c>
      <c r="AR3426" s="214">
        <f t="shared" si="872"/>
        <v>0</v>
      </c>
      <c r="AS3426" s="22" t="str">
        <f t="shared" si="871"/>
        <v/>
      </c>
      <c r="AT3426" s="24" t="str">
        <f t="shared" si="873"/>
        <v/>
      </c>
    </row>
    <row r="3427" spans="1:46" s="12" customFormat="1">
      <c r="A3427" s="22"/>
      <c r="B3427" s="23"/>
      <c r="C3427" s="23"/>
      <c r="D3427" s="39" t="str">
        <f t="shared" si="859"/>
        <v/>
      </c>
      <c r="E3427" s="22"/>
      <c r="F3427" s="23"/>
      <c r="G3427" s="23"/>
      <c r="H3427" s="29"/>
      <c r="I3427" s="39" t="str">
        <f t="shared" si="860"/>
        <v/>
      </c>
      <c r="J3427" s="29"/>
      <c r="K3427" s="29"/>
      <c r="L3427" s="24"/>
      <c r="M3427" s="22"/>
      <c r="N3427" s="22"/>
      <c r="O3427" s="22"/>
      <c r="P3427" s="39" t="str">
        <f t="shared" si="861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4"/>
        <v/>
      </c>
      <c r="Z3427" s="18" t="str">
        <f t="shared" si="862"/>
        <v/>
      </c>
      <c r="AA3427" s="22"/>
      <c r="AB3427" s="21" t="str">
        <f t="shared" si="875"/>
        <v/>
      </c>
      <c r="AC3427" s="25" t="str">
        <f t="shared" si="863"/>
        <v/>
      </c>
      <c r="AD3427" s="149"/>
      <c r="AE3427" s="26" t="str">
        <f t="shared" si="864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5"/>
        <v>0</v>
      </c>
      <c r="AJ3427" s="27">
        <f t="shared" si="866"/>
        <v>0</v>
      </c>
      <c r="AK3427" s="28" t="str">
        <f t="shared" si="867"/>
        <v/>
      </c>
      <c r="AL3427" s="24"/>
      <c r="AM3427" s="24"/>
      <c r="AN3427" s="24"/>
      <c r="AO3427" s="24"/>
      <c r="AP3427" s="28" t="str">
        <f t="shared" si="868"/>
        <v/>
      </c>
      <c r="AQ3427" s="28" t="str">
        <f t="shared" si="869"/>
        <v/>
      </c>
      <c r="AR3427" s="214">
        <f t="shared" si="872"/>
        <v>0</v>
      </c>
      <c r="AS3427" s="22" t="str">
        <f t="shared" si="871"/>
        <v/>
      </c>
      <c r="AT3427" s="24" t="str">
        <f t="shared" si="873"/>
        <v/>
      </c>
    </row>
    <row r="3428" spans="1:46" s="12" customFormat="1">
      <c r="A3428" s="22"/>
      <c r="B3428" s="23"/>
      <c r="C3428" s="23"/>
      <c r="D3428" s="39" t="str">
        <f t="shared" si="859"/>
        <v/>
      </c>
      <c r="E3428" s="22"/>
      <c r="F3428" s="23"/>
      <c r="G3428" s="23"/>
      <c r="H3428" s="29"/>
      <c r="I3428" s="39" t="str">
        <f t="shared" si="860"/>
        <v/>
      </c>
      <c r="J3428" s="29"/>
      <c r="K3428" s="29"/>
      <c r="L3428" s="24"/>
      <c r="M3428" s="22"/>
      <c r="N3428" s="22"/>
      <c r="O3428" s="22"/>
      <c r="P3428" s="39" t="str">
        <f t="shared" si="861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ref="Y3428:Y3459" si="876">IF(W3428="","",IF(W3428="RMB","1.13", "1"))</f>
        <v/>
      </c>
      <c r="Z3428" s="18" t="str">
        <f t="shared" si="862"/>
        <v/>
      </c>
      <c r="AA3428" s="22"/>
      <c r="AB3428" s="21" t="str">
        <f t="shared" si="875"/>
        <v/>
      </c>
      <c r="AC3428" s="25" t="str">
        <f t="shared" si="863"/>
        <v/>
      </c>
      <c r="AD3428" s="149"/>
      <c r="AE3428" s="26" t="str">
        <f t="shared" si="864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5"/>
        <v>0</v>
      </c>
      <c r="AJ3428" s="27">
        <f t="shared" si="866"/>
        <v>0</v>
      </c>
      <c r="AK3428" s="28" t="str">
        <f t="shared" si="867"/>
        <v/>
      </c>
      <c r="AL3428" s="24"/>
      <c r="AM3428" s="24"/>
      <c r="AN3428" s="24"/>
      <c r="AO3428" s="24"/>
      <c r="AP3428" s="28" t="str">
        <f t="shared" si="868"/>
        <v/>
      </c>
      <c r="AQ3428" s="28" t="str">
        <f t="shared" si="869"/>
        <v/>
      </c>
      <c r="AR3428" s="214">
        <f t="shared" si="872"/>
        <v>0</v>
      </c>
      <c r="AS3428" s="22" t="str">
        <f t="shared" si="871"/>
        <v/>
      </c>
      <c r="AT3428" s="24" t="str">
        <f t="shared" si="873"/>
        <v/>
      </c>
    </row>
    <row r="3429" spans="1:46" s="12" customFormat="1">
      <c r="A3429" s="22"/>
      <c r="B3429" s="23"/>
      <c r="C3429" s="23"/>
      <c r="D3429" s="39" t="str">
        <f t="shared" si="859"/>
        <v/>
      </c>
      <c r="E3429" s="22"/>
      <c r="F3429" s="23"/>
      <c r="G3429" s="23"/>
      <c r="H3429" s="29"/>
      <c r="I3429" s="39" t="str">
        <f t="shared" si="860"/>
        <v/>
      </c>
      <c r="J3429" s="29"/>
      <c r="K3429" s="29"/>
      <c r="L3429" s="24"/>
      <c r="M3429" s="22"/>
      <c r="N3429" s="22"/>
      <c r="O3429" s="22"/>
      <c r="P3429" s="39" t="str">
        <f t="shared" si="861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si="876"/>
        <v/>
      </c>
      <c r="Z3429" s="18" t="str">
        <f t="shared" si="862"/>
        <v/>
      </c>
      <c r="AA3429" s="22"/>
      <c r="AB3429" s="21" t="str">
        <f t="shared" si="875"/>
        <v/>
      </c>
      <c r="AC3429" s="25" t="str">
        <f t="shared" si="863"/>
        <v/>
      </c>
      <c r="AD3429" s="149"/>
      <c r="AE3429" s="26" t="str">
        <f t="shared" si="864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5"/>
        <v>0</v>
      </c>
      <c r="AJ3429" s="27">
        <f t="shared" si="866"/>
        <v>0</v>
      </c>
      <c r="AK3429" s="28" t="str">
        <f t="shared" si="867"/>
        <v/>
      </c>
      <c r="AL3429" s="24"/>
      <c r="AM3429" s="24"/>
      <c r="AN3429" s="24"/>
      <c r="AO3429" s="24"/>
      <c r="AP3429" s="28" t="str">
        <f t="shared" si="868"/>
        <v/>
      </c>
      <c r="AQ3429" s="28" t="str">
        <f t="shared" si="869"/>
        <v/>
      </c>
      <c r="AR3429" s="214">
        <f t="shared" si="872"/>
        <v>0</v>
      </c>
      <c r="AS3429" s="22" t="str">
        <f t="shared" si="871"/>
        <v/>
      </c>
      <c r="AT3429" s="24" t="str">
        <f t="shared" si="873"/>
        <v/>
      </c>
    </row>
    <row r="3430" spans="1:46" s="12" customFormat="1">
      <c r="A3430" s="22"/>
      <c r="B3430" s="23"/>
      <c r="C3430" s="23"/>
      <c r="D3430" s="39" t="str">
        <f t="shared" si="859"/>
        <v/>
      </c>
      <c r="E3430" s="22"/>
      <c r="F3430" s="23"/>
      <c r="G3430" s="23"/>
      <c r="H3430" s="29"/>
      <c r="I3430" s="39" t="str">
        <f t="shared" si="860"/>
        <v/>
      </c>
      <c r="J3430" s="29"/>
      <c r="K3430" s="29"/>
      <c r="L3430" s="24"/>
      <c r="M3430" s="22"/>
      <c r="N3430" s="22"/>
      <c r="O3430" s="22"/>
      <c r="P3430" s="39" t="str">
        <f t="shared" si="861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6"/>
        <v/>
      </c>
      <c r="Z3430" s="18" t="str">
        <f t="shared" si="862"/>
        <v/>
      </c>
      <c r="AA3430" s="22"/>
      <c r="AB3430" s="21" t="str">
        <f t="shared" si="875"/>
        <v/>
      </c>
      <c r="AC3430" s="25" t="str">
        <f t="shared" si="863"/>
        <v/>
      </c>
      <c r="AD3430" s="149"/>
      <c r="AE3430" s="26" t="str">
        <f t="shared" si="864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5"/>
        <v>0</v>
      </c>
      <c r="AJ3430" s="27">
        <f t="shared" si="866"/>
        <v>0</v>
      </c>
      <c r="AK3430" s="28" t="str">
        <f t="shared" si="867"/>
        <v/>
      </c>
      <c r="AL3430" s="24"/>
      <c r="AM3430" s="24"/>
      <c r="AN3430" s="24"/>
      <c r="AO3430" s="24"/>
      <c r="AP3430" s="28" t="str">
        <f t="shared" si="868"/>
        <v/>
      </c>
      <c r="AQ3430" s="28" t="str">
        <f t="shared" si="869"/>
        <v/>
      </c>
      <c r="AR3430" s="214">
        <f t="shared" si="872"/>
        <v>0</v>
      </c>
      <c r="AS3430" s="22" t="str">
        <f t="shared" si="871"/>
        <v/>
      </c>
      <c r="AT3430" s="24" t="str">
        <f t="shared" si="873"/>
        <v/>
      </c>
    </row>
    <row r="3431" spans="1:46" s="12" customFormat="1">
      <c r="A3431" s="22"/>
      <c r="B3431" s="23"/>
      <c r="C3431" s="23"/>
      <c r="D3431" s="39" t="str">
        <f t="shared" si="859"/>
        <v/>
      </c>
      <c r="E3431" s="22"/>
      <c r="F3431" s="23"/>
      <c r="G3431" s="23"/>
      <c r="H3431" s="29"/>
      <c r="I3431" s="39" t="str">
        <f t="shared" si="860"/>
        <v/>
      </c>
      <c r="J3431" s="29"/>
      <c r="K3431" s="29"/>
      <c r="L3431" s="24"/>
      <c r="M3431" s="22"/>
      <c r="N3431" s="22"/>
      <c r="O3431" s="22"/>
      <c r="P3431" s="39" t="str">
        <f t="shared" si="861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6"/>
        <v/>
      </c>
      <c r="Z3431" s="18" t="str">
        <f t="shared" si="862"/>
        <v/>
      </c>
      <c r="AA3431" s="22"/>
      <c r="AB3431" s="21" t="str">
        <f t="shared" si="875"/>
        <v/>
      </c>
      <c r="AC3431" s="25" t="str">
        <f t="shared" si="863"/>
        <v/>
      </c>
      <c r="AD3431" s="149"/>
      <c r="AE3431" s="26" t="str">
        <f t="shared" si="864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5"/>
        <v>0</v>
      </c>
      <c r="AJ3431" s="27">
        <f t="shared" si="866"/>
        <v>0</v>
      </c>
      <c r="AK3431" s="28" t="str">
        <f t="shared" si="867"/>
        <v/>
      </c>
      <c r="AL3431" s="24"/>
      <c r="AM3431" s="24"/>
      <c r="AN3431" s="24"/>
      <c r="AO3431" s="24"/>
      <c r="AP3431" s="28" t="str">
        <f t="shared" si="868"/>
        <v/>
      </c>
      <c r="AQ3431" s="28" t="str">
        <f t="shared" si="869"/>
        <v/>
      </c>
      <c r="AR3431" s="214">
        <f t="shared" si="872"/>
        <v>0</v>
      </c>
      <c r="AS3431" s="22" t="str">
        <f t="shared" si="871"/>
        <v/>
      </c>
      <c r="AT3431" s="24" t="str">
        <f t="shared" si="873"/>
        <v/>
      </c>
    </row>
    <row r="3432" spans="1:46" s="12" customFormat="1">
      <c r="A3432" s="22"/>
      <c r="B3432" s="23"/>
      <c r="C3432" s="23"/>
      <c r="D3432" s="39" t="str">
        <f t="shared" si="859"/>
        <v/>
      </c>
      <c r="E3432" s="22"/>
      <c r="F3432" s="23"/>
      <c r="G3432" s="23"/>
      <c r="H3432" s="29"/>
      <c r="I3432" s="39" t="str">
        <f t="shared" si="860"/>
        <v/>
      </c>
      <c r="J3432" s="29"/>
      <c r="K3432" s="29"/>
      <c r="L3432" s="24"/>
      <c r="M3432" s="22"/>
      <c r="N3432" s="22"/>
      <c r="O3432" s="22"/>
      <c r="P3432" s="39" t="str">
        <f t="shared" si="861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6"/>
        <v/>
      </c>
      <c r="Z3432" s="18" t="str">
        <f t="shared" si="862"/>
        <v/>
      </c>
      <c r="AA3432" s="22"/>
      <c r="AB3432" s="21" t="str">
        <f t="shared" si="875"/>
        <v/>
      </c>
      <c r="AC3432" s="25" t="str">
        <f t="shared" si="863"/>
        <v/>
      </c>
      <c r="AD3432" s="149"/>
      <c r="AE3432" s="26" t="str">
        <f t="shared" si="864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5"/>
        <v>0</v>
      </c>
      <c r="AJ3432" s="27">
        <f t="shared" si="866"/>
        <v>0</v>
      </c>
      <c r="AK3432" s="28" t="str">
        <f t="shared" si="867"/>
        <v/>
      </c>
      <c r="AL3432" s="24"/>
      <c r="AM3432" s="24"/>
      <c r="AN3432" s="24"/>
      <c r="AO3432" s="24"/>
      <c r="AP3432" s="28" t="str">
        <f t="shared" si="868"/>
        <v/>
      </c>
      <c r="AQ3432" s="28" t="str">
        <f t="shared" si="869"/>
        <v/>
      </c>
      <c r="AR3432" s="214">
        <f t="shared" si="872"/>
        <v>0</v>
      </c>
      <c r="AS3432" s="22" t="str">
        <f t="shared" si="871"/>
        <v/>
      </c>
      <c r="AT3432" s="24" t="str">
        <f t="shared" si="873"/>
        <v/>
      </c>
    </row>
    <row r="3433" spans="1:46" s="12" customFormat="1">
      <c r="A3433" s="22"/>
      <c r="B3433" s="23"/>
      <c r="C3433" s="23"/>
      <c r="D3433" s="39" t="str">
        <f t="shared" si="859"/>
        <v/>
      </c>
      <c r="E3433" s="22"/>
      <c r="F3433" s="23"/>
      <c r="G3433" s="23"/>
      <c r="H3433" s="29"/>
      <c r="I3433" s="39" t="str">
        <f t="shared" si="860"/>
        <v/>
      </c>
      <c r="J3433" s="29"/>
      <c r="K3433" s="29"/>
      <c r="L3433" s="24"/>
      <c r="M3433" s="22"/>
      <c r="N3433" s="22"/>
      <c r="O3433" s="22"/>
      <c r="P3433" s="39" t="str">
        <f t="shared" si="861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6"/>
        <v/>
      </c>
      <c r="Z3433" s="18" t="str">
        <f t="shared" si="862"/>
        <v/>
      </c>
      <c r="AA3433" s="22"/>
      <c r="AB3433" s="21" t="str">
        <f t="shared" si="875"/>
        <v/>
      </c>
      <c r="AC3433" s="25" t="str">
        <f t="shared" si="863"/>
        <v/>
      </c>
      <c r="AD3433" s="149"/>
      <c r="AE3433" s="26" t="str">
        <f t="shared" si="864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5"/>
        <v>0</v>
      </c>
      <c r="AJ3433" s="27">
        <f t="shared" si="866"/>
        <v>0</v>
      </c>
      <c r="AK3433" s="28" t="str">
        <f t="shared" si="867"/>
        <v/>
      </c>
      <c r="AL3433" s="24"/>
      <c r="AM3433" s="24"/>
      <c r="AN3433" s="24"/>
      <c r="AO3433" s="24"/>
      <c r="AP3433" s="28" t="str">
        <f t="shared" si="868"/>
        <v/>
      </c>
      <c r="AQ3433" s="28" t="str">
        <f t="shared" si="869"/>
        <v/>
      </c>
      <c r="AR3433" s="214">
        <f t="shared" si="872"/>
        <v>0</v>
      </c>
      <c r="AS3433" s="22" t="str">
        <f t="shared" si="871"/>
        <v/>
      </c>
      <c r="AT3433" s="24" t="str">
        <f t="shared" si="873"/>
        <v/>
      </c>
    </row>
    <row r="3434" spans="1:46" s="12" customFormat="1">
      <c r="A3434" s="22"/>
      <c r="B3434" s="23"/>
      <c r="C3434" s="23"/>
      <c r="D3434" s="39" t="str">
        <f t="shared" si="859"/>
        <v/>
      </c>
      <c r="E3434" s="22"/>
      <c r="F3434" s="23"/>
      <c r="G3434" s="23"/>
      <c r="H3434" s="29"/>
      <c r="I3434" s="39" t="str">
        <f t="shared" si="860"/>
        <v/>
      </c>
      <c r="J3434" s="29"/>
      <c r="K3434" s="29"/>
      <c r="L3434" s="24"/>
      <c r="M3434" s="22"/>
      <c r="N3434" s="22"/>
      <c r="O3434" s="22"/>
      <c r="P3434" s="39" t="str">
        <f t="shared" si="861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6"/>
        <v/>
      </c>
      <c r="Z3434" s="18" t="str">
        <f t="shared" si="862"/>
        <v/>
      </c>
      <c r="AA3434" s="22"/>
      <c r="AB3434" s="21" t="str">
        <f t="shared" si="875"/>
        <v/>
      </c>
      <c r="AC3434" s="25" t="str">
        <f t="shared" si="863"/>
        <v/>
      </c>
      <c r="AD3434" s="149"/>
      <c r="AE3434" s="26" t="str">
        <f t="shared" si="864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5"/>
        <v>0</v>
      </c>
      <c r="AJ3434" s="27">
        <f t="shared" si="866"/>
        <v>0</v>
      </c>
      <c r="AK3434" s="28" t="str">
        <f t="shared" si="867"/>
        <v/>
      </c>
      <c r="AL3434" s="24"/>
      <c r="AM3434" s="24"/>
      <c r="AN3434" s="24"/>
      <c r="AO3434" s="24"/>
      <c r="AP3434" s="28" t="str">
        <f t="shared" si="868"/>
        <v/>
      </c>
      <c r="AQ3434" s="28" t="str">
        <f t="shared" si="869"/>
        <v/>
      </c>
      <c r="AR3434" s="214">
        <f t="shared" si="872"/>
        <v>0</v>
      </c>
      <c r="AS3434" s="22" t="str">
        <f t="shared" si="871"/>
        <v/>
      </c>
      <c r="AT3434" s="24" t="str">
        <f t="shared" si="873"/>
        <v/>
      </c>
    </row>
    <row r="3435" spans="1:46" s="12" customFormat="1">
      <c r="A3435" s="22"/>
      <c r="B3435" s="23"/>
      <c r="C3435" s="23"/>
      <c r="D3435" s="39" t="str">
        <f t="shared" si="859"/>
        <v/>
      </c>
      <c r="E3435" s="22"/>
      <c r="F3435" s="23"/>
      <c r="G3435" s="23"/>
      <c r="H3435" s="29"/>
      <c r="I3435" s="39" t="str">
        <f t="shared" si="860"/>
        <v/>
      </c>
      <c r="J3435" s="29"/>
      <c r="K3435" s="29"/>
      <c r="L3435" s="24"/>
      <c r="M3435" s="22"/>
      <c r="N3435" s="22"/>
      <c r="O3435" s="22"/>
      <c r="P3435" s="39" t="str">
        <f t="shared" si="861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6"/>
        <v/>
      </c>
      <c r="Z3435" s="18" t="str">
        <f t="shared" si="862"/>
        <v/>
      </c>
      <c r="AA3435" s="22"/>
      <c r="AB3435" s="21" t="str">
        <f t="shared" si="875"/>
        <v/>
      </c>
      <c r="AC3435" s="25" t="str">
        <f t="shared" si="863"/>
        <v/>
      </c>
      <c r="AD3435" s="149"/>
      <c r="AE3435" s="26" t="str">
        <f t="shared" si="864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5"/>
        <v>0</v>
      </c>
      <c r="AJ3435" s="27">
        <f t="shared" si="866"/>
        <v>0</v>
      </c>
      <c r="AK3435" s="28" t="str">
        <f t="shared" si="867"/>
        <v/>
      </c>
      <c r="AL3435" s="24"/>
      <c r="AM3435" s="24"/>
      <c r="AN3435" s="24"/>
      <c r="AO3435" s="24"/>
      <c r="AP3435" s="28" t="str">
        <f t="shared" si="868"/>
        <v/>
      </c>
      <c r="AQ3435" s="28" t="str">
        <f t="shared" si="869"/>
        <v/>
      </c>
      <c r="AR3435" s="214">
        <f t="shared" si="872"/>
        <v>0</v>
      </c>
      <c r="AS3435" s="22" t="str">
        <f t="shared" si="871"/>
        <v/>
      </c>
      <c r="AT3435" s="24" t="str">
        <f t="shared" si="873"/>
        <v/>
      </c>
    </row>
    <row r="3436" spans="1:46" s="12" customFormat="1">
      <c r="A3436" s="22"/>
      <c r="B3436" s="23"/>
      <c r="C3436" s="23"/>
      <c r="D3436" s="39" t="str">
        <f t="shared" si="859"/>
        <v/>
      </c>
      <c r="E3436" s="22"/>
      <c r="F3436" s="23"/>
      <c r="G3436" s="23"/>
      <c r="H3436" s="29"/>
      <c r="I3436" s="39" t="str">
        <f t="shared" si="860"/>
        <v/>
      </c>
      <c r="J3436" s="29"/>
      <c r="K3436" s="29"/>
      <c r="L3436" s="24"/>
      <c r="M3436" s="22"/>
      <c r="N3436" s="22"/>
      <c r="O3436" s="22"/>
      <c r="P3436" s="39" t="str">
        <f t="shared" si="861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6"/>
        <v/>
      </c>
      <c r="Z3436" s="18" t="str">
        <f t="shared" si="862"/>
        <v/>
      </c>
      <c r="AA3436" s="22"/>
      <c r="AB3436" s="21" t="str">
        <f t="shared" si="875"/>
        <v/>
      </c>
      <c r="AC3436" s="25" t="str">
        <f t="shared" si="863"/>
        <v/>
      </c>
      <c r="AD3436" s="149"/>
      <c r="AE3436" s="26" t="str">
        <f t="shared" si="864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5"/>
        <v>0</v>
      </c>
      <c r="AJ3436" s="27">
        <f t="shared" si="866"/>
        <v>0</v>
      </c>
      <c r="AK3436" s="28" t="str">
        <f t="shared" si="867"/>
        <v/>
      </c>
      <c r="AL3436" s="24"/>
      <c r="AM3436" s="24"/>
      <c r="AN3436" s="24"/>
      <c r="AO3436" s="24"/>
      <c r="AP3436" s="28" t="str">
        <f t="shared" si="868"/>
        <v/>
      </c>
      <c r="AQ3436" s="28" t="str">
        <f t="shared" si="869"/>
        <v/>
      </c>
      <c r="AR3436" s="214">
        <f t="shared" si="872"/>
        <v>0</v>
      </c>
      <c r="AS3436" s="22" t="str">
        <f t="shared" si="871"/>
        <v/>
      </c>
      <c r="AT3436" s="24" t="str">
        <f t="shared" si="873"/>
        <v/>
      </c>
    </row>
    <row r="3437" spans="1:46" s="12" customFormat="1">
      <c r="A3437" s="22"/>
      <c r="B3437" s="23"/>
      <c r="C3437" s="23"/>
      <c r="D3437" s="39" t="str">
        <f t="shared" si="859"/>
        <v/>
      </c>
      <c r="E3437" s="22"/>
      <c r="F3437" s="23"/>
      <c r="G3437" s="23"/>
      <c r="H3437" s="29"/>
      <c r="I3437" s="39" t="str">
        <f t="shared" si="860"/>
        <v/>
      </c>
      <c r="J3437" s="29"/>
      <c r="K3437" s="29"/>
      <c r="L3437" s="24"/>
      <c r="M3437" s="22"/>
      <c r="N3437" s="22"/>
      <c r="O3437" s="22"/>
      <c r="P3437" s="39" t="str">
        <f t="shared" si="861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6"/>
        <v/>
      </c>
      <c r="Z3437" s="18" t="str">
        <f t="shared" si="862"/>
        <v/>
      </c>
      <c r="AA3437" s="22"/>
      <c r="AB3437" s="21" t="str">
        <f t="shared" si="875"/>
        <v/>
      </c>
      <c r="AC3437" s="25" t="str">
        <f t="shared" si="863"/>
        <v/>
      </c>
      <c r="AD3437" s="149"/>
      <c r="AE3437" s="26" t="str">
        <f t="shared" si="864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5"/>
        <v>0</v>
      </c>
      <c r="AJ3437" s="27">
        <f t="shared" si="866"/>
        <v>0</v>
      </c>
      <c r="AK3437" s="28" t="str">
        <f t="shared" si="867"/>
        <v/>
      </c>
      <c r="AL3437" s="24"/>
      <c r="AM3437" s="24"/>
      <c r="AN3437" s="24"/>
      <c r="AO3437" s="24"/>
      <c r="AP3437" s="28" t="str">
        <f t="shared" si="868"/>
        <v/>
      </c>
      <c r="AQ3437" s="28" t="str">
        <f t="shared" si="869"/>
        <v/>
      </c>
      <c r="AR3437" s="214">
        <f t="shared" si="872"/>
        <v>0</v>
      </c>
      <c r="AS3437" s="22" t="str">
        <f t="shared" si="871"/>
        <v/>
      </c>
      <c r="AT3437" s="24" t="str">
        <f t="shared" si="873"/>
        <v/>
      </c>
    </row>
    <row r="3438" spans="1:46" s="12" customFormat="1">
      <c r="A3438" s="22"/>
      <c r="B3438" s="23"/>
      <c r="C3438" s="23"/>
      <c r="D3438" s="39" t="str">
        <f t="shared" si="859"/>
        <v/>
      </c>
      <c r="E3438" s="22"/>
      <c r="F3438" s="23"/>
      <c r="G3438" s="23"/>
      <c r="H3438" s="29"/>
      <c r="I3438" s="39" t="str">
        <f t="shared" si="860"/>
        <v/>
      </c>
      <c r="J3438" s="29"/>
      <c r="K3438" s="29"/>
      <c r="L3438" s="24"/>
      <c r="M3438" s="22"/>
      <c r="N3438" s="22"/>
      <c r="O3438" s="22"/>
      <c r="P3438" s="39" t="str">
        <f t="shared" si="861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6"/>
        <v/>
      </c>
      <c r="Z3438" s="18" t="str">
        <f t="shared" si="862"/>
        <v/>
      </c>
      <c r="AA3438" s="22"/>
      <c r="AB3438" s="21" t="str">
        <f t="shared" si="875"/>
        <v/>
      </c>
      <c r="AC3438" s="25" t="str">
        <f t="shared" si="863"/>
        <v/>
      </c>
      <c r="AD3438" s="149"/>
      <c r="AE3438" s="26" t="str">
        <f t="shared" si="864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5"/>
        <v>0</v>
      </c>
      <c r="AJ3438" s="27">
        <f t="shared" si="866"/>
        <v>0</v>
      </c>
      <c r="AK3438" s="28" t="str">
        <f t="shared" si="867"/>
        <v/>
      </c>
      <c r="AL3438" s="24"/>
      <c r="AM3438" s="24"/>
      <c r="AN3438" s="24"/>
      <c r="AO3438" s="24"/>
      <c r="AP3438" s="28" t="str">
        <f t="shared" si="868"/>
        <v/>
      </c>
      <c r="AQ3438" s="28" t="str">
        <f t="shared" si="869"/>
        <v/>
      </c>
      <c r="AR3438" s="214">
        <f t="shared" si="872"/>
        <v>0</v>
      </c>
      <c r="AS3438" s="22" t="str">
        <f t="shared" si="871"/>
        <v/>
      </c>
      <c r="AT3438" s="24" t="str">
        <f t="shared" si="873"/>
        <v/>
      </c>
    </row>
    <row r="3439" spans="1:46" s="12" customFormat="1">
      <c r="A3439" s="22"/>
      <c r="B3439" s="23"/>
      <c r="C3439" s="23"/>
      <c r="D3439" s="39" t="str">
        <f t="shared" si="859"/>
        <v/>
      </c>
      <c r="E3439" s="22"/>
      <c r="F3439" s="23"/>
      <c r="G3439" s="23"/>
      <c r="H3439" s="29"/>
      <c r="I3439" s="39" t="str">
        <f t="shared" si="860"/>
        <v/>
      </c>
      <c r="J3439" s="29"/>
      <c r="K3439" s="29"/>
      <c r="L3439" s="24"/>
      <c r="M3439" s="22"/>
      <c r="N3439" s="22"/>
      <c r="O3439" s="22"/>
      <c r="P3439" s="39" t="str">
        <f t="shared" si="861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6"/>
        <v/>
      </c>
      <c r="Z3439" s="18" t="str">
        <f t="shared" si="862"/>
        <v/>
      </c>
      <c r="AA3439" s="22"/>
      <c r="AB3439" s="21" t="str">
        <f t="shared" si="875"/>
        <v/>
      </c>
      <c r="AC3439" s="25" t="str">
        <f t="shared" si="863"/>
        <v/>
      </c>
      <c r="AD3439" s="149"/>
      <c r="AE3439" s="26" t="str">
        <f t="shared" si="864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5"/>
        <v>0</v>
      </c>
      <c r="AJ3439" s="27">
        <f t="shared" si="866"/>
        <v>0</v>
      </c>
      <c r="AK3439" s="28" t="str">
        <f t="shared" si="867"/>
        <v/>
      </c>
      <c r="AL3439" s="24"/>
      <c r="AM3439" s="24"/>
      <c r="AN3439" s="24"/>
      <c r="AO3439" s="24"/>
      <c r="AP3439" s="28" t="str">
        <f t="shared" si="868"/>
        <v/>
      </c>
      <c r="AQ3439" s="28" t="str">
        <f t="shared" si="869"/>
        <v/>
      </c>
      <c r="AR3439" s="214">
        <f t="shared" si="872"/>
        <v>0</v>
      </c>
      <c r="AS3439" s="22" t="str">
        <f t="shared" si="871"/>
        <v/>
      </c>
      <c r="AT3439" s="24" t="str">
        <f t="shared" si="873"/>
        <v/>
      </c>
    </row>
    <row r="3440" spans="1:46" s="12" customFormat="1">
      <c r="A3440" s="22"/>
      <c r="B3440" s="23"/>
      <c r="C3440" s="23"/>
      <c r="D3440" s="39" t="str">
        <f t="shared" si="859"/>
        <v/>
      </c>
      <c r="E3440" s="22"/>
      <c r="F3440" s="23"/>
      <c r="G3440" s="23"/>
      <c r="H3440" s="29"/>
      <c r="I3440" s="39" t="str">
        <f t="shared" si="860"/>
        <v/>
      </c>
      <c r="J3440" s="29"/>
      <c r="K3440" s="29"/>
      <c r="L3440" s="24"/>
      <c r="M3440" s="22"/>
      <c r="N3440" s="22"/>
      <c r="O3440" s="22"/>
      <c r="P3440" s="39" t="str">
        <f t="shared" si="861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6"/>
        <v/>
      </c>
      <c r="Z3440" s="18" t="str">
        <f t="shared" si="862"/>
        <v/>
      </c>
      <c r="AA3440" s="22"/>
      <c r="AB3440" s="21" t="str">
        <f t="shared" si="875"/>
        <v/>
      </c>
      <c r="AC3440" s="25" t="str">
        <f t="shared" si="863"/>
        <v/>
      </c>
      <c r="AD3440" s="149"/>
      <c r="AE3440" s="26" t="str">
        <f t="shared" si="864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5"/>
        <v>0</v>
      </c>
      <c r="AJ3440" s="27">
        <f t="shared" si="866"/>
        <v>0</v>
      </c>
      <c r="AK3440" s="28" t="str">
        <f t="shared" si="867"/>
        <v/>
      </c>
      <c r="AL3440" s="24"/>
      <c r="AM3440" s="24"/>
      <c r="AN3440" s="24"/>
      <c r="AO3440" s="24"/>
      <c r="AP3440" s="28" t="str">
        <f t="shared" si="868"/>
        <v/>
      </c>
      <c r="AQ3440" s="28" t="str">
        <f t="shared" si="869"/>
        <v/>
      </c>
      <c r="AR3440" s="214">
        <f t="shared" si="872"/>
        <v>0</v>
      </c>
      <c r="AS3440" s="22" t="str">
        <f t="shared" si="871"/>
        <v/>
      </c>
      <c r="AT3440" s="24" t="str">
        <f t="shared" si="873"/>
        <v/>
      </c>
    </row>
    <row r="3441" spans="1:46" s="12" customFormat="1">
      <c r="A3441" s="22"/>
      <c r="B3441" s="23"/>
      <c r="C3441" s="23"/>
      <c r="D3441" s="39" t="str">
        <f t="shared" si="859"/>
        <v/>
      </c>
      <c r="E3441" s="22"/>
      <c r="F3441" s="23"/>
      <c r="G3441" s="23"/>
      <c r="H3441" s="29"/>
      <c r="I3441" s="39" t="str">
        <f t="shared" si="860"/>
        <v/>
      </c>
      <c r="J3441" s="29"/>
      <c r="K3441" s="29"/>
      <c r="L3441" s="24"/>
      <c r="M3441" s="22"/>
      <c r="N3441" s="22"/>
      <c r="O3441" s="22"/>
      <c r="P3441" s="39" t="str">
        <f t="shared" si="861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6"/>
        <v/>
      </c>
      <c r="Z3441" s="18" t="str">
        <f t="shared" si="862"/>
        <v/>
      </c>
      <c r="AA3441" s="22"/>
      <c r="AB3441" s="21" t="str">
        <f t="shared" si="875"/>
        <v/>
      </c>
      <c r="AC3441" s="25" t="str">
        <f t="shared" si="863"/>
        <v/>
      </c>
      <c r="AD3441" s="149"/>
      <c r="AE3441" s="26" t="str">
        <f t="shared" si="864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5"/>
        <v>0</v>
      </c>
      <c r="AJ3441" s="27">
        <f t="shared" si="866"/>
        <v>0</v>
      </c>
      <c r="AK3441" s="28" t="str">
        <f t="shared" si="867"/>
        <v/>
      </c>
      <c r="AL3441" s="24"/>
      <c r="AM3441" s="24"/>
      <c r="AN3441" s="24"/>
      <c r="AO3441" s="24"/>
      <c r="AP3441" s="28" t="str">
        <f t="shared" si="868"/>
        <v/>
      </c>
      <c r="AQ3441" s="28" t="str">
        <f t="shared" si="869"/>
        <v/>
      </c>
      <c r="AR3441" s="214">
        <f t="shared" si="872"/>
        <v>0</v>
      </c>
      <c r="AS3441" s="22" t="str">
        <f t="shared" si="871"/>
        <v/>
      </c>
      <c r="AT3441" s="24" t="str">
        <f t="shared" si="873"/>
        <v/>
      </c>
    </row>
    <row r="3442" spans="1:46" s="12" customFormat="1">
      <c r="A3442" s="22"/>
      <c r="B3442" s="23"/>
      <c r="C3442" s="23"/>
      <c r="D3442" s="39" t="str">
        <f t="shared" si="859"/>
        <v/>
      </c>
      <c r="E3442" s="22"/>
      <c r="F3442" s="23"/>
      <c r="G3442" s="23"/>
      <c r="H3442" s="29"/>
      <c r="I3442" s="39" t="str">
        <f t="shared" si="860"/>
        <v/>
      </c>
      <c r="J3442" s="29"/>
      <c r="K3442" s="29"/>
      <c r="L3442" s="24"/>
      <c r="M3442" s="22"/>
      <c r="N3442" s="22"/>
      <c r="O3442" s="22"/>
      <c r="P3442" s="39" t="str">
        <f t="shared" si="861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6"/>
        <v/>
      </c>
      <c r="Z3442" s="18" t="str">
        <f t="shared" si="862"/>
        <v/>
      </c>
      <c r="AA3442" s="22"/>
      <c r="AB3442" s="21" t="str">
        <f t="shared" si="875"/>
        <v/>
      </c>
      <c r="AC3442" s="25" t="str">
        <f t="shared" si="863"/>
        <v/>
      </c>
      <c r="AD3442" s="149"/>
      <c r="AE3442" s="26" t="str">
        <f t="shared" si="864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5"/>
        <v>0</v>
      </c>
      <c r="AJ3442" s="27">
        <f t="shared" si="866"/>
        <v>0</v>
      </c>
      <c r="AK3442" s="28" t="str">
        <f t="shared" si="867"/>
        <v/>
      </c>
      <c r="AL3442" s="24"/>
      <c r="AM3442" s="24"/>
      <c r="AN3442" s="24"/>
      <c r="AO3442" s="24"/>
      <c r="AP3442" s="28" t="str">
        <f t="shared" si="868"/>
        <v/>
      </c>
      <c r="AQ3442" s="28" t="str">
        <f t="shared" si="869"/>
        <v/>
      </c>
      <c r="AR3442" s="214">
        <f t="shared" si="872"/>
        <v>0</v>
      </c>
      <c r="AS3442" s="22" t="str">
        <f t="shared" si="871"/>
        <v/>
      </c>
      <c r="AT3442" s="24" t="str">
        <f t="shared" si="873"/>
        <v/>
      </c>
    </row>
    <row r="3443" spans="1:46" s="12" customFormat="1">
      <c r="A3443" s="22"/>
      <c r="B3443" s="23"/>
      <c r="C3443" s="23"/>
      <c r="D3443" s="39" t="str">
        <f t="shared" ref="D3443:D3506" si="877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78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9"/>
      <c r="K3443" s="29"/>
      <c r="L3443" s="24"/>
      <c r="M3443" s="22"/>
      <c r="N3443" s="22"/>
      <c r="O3443" s="22"/>
      <c r="P3443" s="39" t="str">
        <f t="shared" ref="P3443:P3506" si="879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6"/>
        <v/>
      </c>
      <c r="Z3443" s="18" t="str">
        <f t="shared" ref="Z3443:Z3509" si="880">IF(X3443="","",X3443*MAX(O3443,N3443))</f>
        <v/>
      </c>
      <c r="AA3443" s="22"/>
      <c r="AB3443" s="21" t="str">
        <f t="shared" si="875"/>
        <v/>
      </c>
      <c r="AC3443" s="25" t="str">
        <f t="shared" ref="AC3443:AC3506" si="881">IF(R3443&lt;&gt;"",AB3443*AD3443,"")</f>
        <v/>
      </c>
      <c r="AD3443" s="149"/>
      <c r="AE3443" s="26" t="str">
        <f t="shared" ref="AE3443:AE3509" si="882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3">IF(P3443="C66 SERVICE","",SUMIFS(AB:AB,F:F,F3443,G:G,G3443,E:E,E3443))</f>
        <v>0</v>
      </c>
      <c r="AJ3443" s="27">
        <f t="shared" ref="AJ3443:AJ3509" si="884">IF(P3443="C66 SERVICE","",SUMIFS(AC:AC,F:F,F3443,G:G,G3443,E:E,E3443))</f>
        <v>0</v>
      </c>
      <c r="AK3443" s="28" t="str">
        <f t="shared" ref="AK3443:AK3506" si="885">IF(AJ3443&gt;0,AJ3443/AI3443,"")</f>
        <v/>
      </c>
      <c r="AL3443" s="24"/>
      <c r="AM3443" s="24"/>
      <c r="AN3443" s="24"/>
      <c r="AO3443" s="24"/>
      <c r="AP3443" s="28" t="str">
        <f t="shared" ref="AP3443:AP3506" si="886">IF(F3443="","",F3443&amp;G3443)</f>
        <v/>
      </c>
      <c r="AQ3443" s="28" t="str">
        <f t="shared" ref="AQ3443:AQ3506" si="887">IF(W3443="","",F3443&amp;G3443&amp;W3443)</f>
        <v/>
      </c>
      <c r="AR3443" s="214">
        <f t="shared" si="872"/>
        <v>0</v>
      </c>
      <c r="AS3443" s="22" t="str">
        <f t="shared" si="871"/>
        <v/>
      </c>
      <c r="AT3443" s="24" t="str">
        <f t="shared" si="873"/>
        <v/>
      </c>
    </row>
    <row r="3444" spans="1:46" s="12" customFormat="1">
      <c r="A3444" s="22"/>
      <c r="B3444" s="23"/>
      <c r="C3444" s="23"/>
      <c r="D3444" s="39" t="str">
        <f t="shared" si="877"/>
        <v/>
      </c>
      <c r="E3444" s="22"/>
      <c r="F3444" s="23"/>
      <c r="G3444" s="23"/>
      <c r="H3444" s="29"/>
      <c r="I3444" s="39" t="str">
        <f t="shared" si="878"/>
        <v/>
      </c>
      <c r="J3444" s="29"/>
      <c r="K3444" s="29"/>
      <c r="L3444" s="24"/>
      <c r="M3444" s="22"/>
      <c r="N3444" s="22"/>
      <c r="O3444" s="22"/>
      <c r="P3444" s="39" t="str">
        <f t="shared" si="879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6"/>
        <v/>
      </c>
      <c r="Z3444" s="18" t="str">
        <f t="shared" si="880"/>
        <v/>
      </c>
      <c r="AA3444" s="22"/>
      <c r="AB3444" s="21" t="str">
        <f t="shared" si="875"/>
        <v/>
      </c>
      <c r="AC3444" s="25" t="str">
        <f t="shared" si="881"/>
        <v/>
      </c>
      <c r="AD3444" s="149"/>
      <c r="AE3444" s="26" t="str">
        <f t="shared" si="882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3"/>
        <v>0</v>
      </c>
      <c r="AJ3444" s="27">
        <f t="shared" si="884"/>
        <v>0</v>
      </c>
      <c r="AK3444" s="28" t="str">
        <f t="shared" si="885"/>
        <v/>
      </c>
      <c r="AL3444" s="24"/>
      <c r="AM3444" s="24"/>
      <c r="AN3444" s="24"/>
      <c r="AO3444" s="24"/>
      <c r="AP3444" s="28" t="str">
        <f t="shared" si="886"/>
        <v/>
      </c>
      <c r="AQ3444" s="28" t="str">
        <f t="shared" si="887"/>
        <v/>
      </c>
      <c r="AR3444" s="214">
        <f t="shared" si="872"/>
        <v>0</v>
      </c>
      <c r="AS3444" s="22" t="str">
        <f t="shared" si="871"/>
        <v/>
      </c>
      <c r="AT3444" s="24" t="str">
        <f t="shared" si="873"/>
        <v/>
      </c>
    </row>
    <row r="3445" spans="1:46" s="12" customFormat="1">
      <c r="A3445" s="22"/>
      <c r="B3445" s="23"/>
      <c r="C3445" s="23"/>
      <c r="D3445" s="39" t="str">
        <f t="shared" si="877"/>
        <v/>
      </c>
      <c r="E3445" s="22"/>
      <c r="F3445" s="23"/>
      <c r="G3445" s="23"/>
      <c r="H3445" s="29"/>
      <c r="I3445" s="39" t="str">
        <f t="shared" si="878"/>
        <v/>
      </c>
      <c r="J3445" s="29"/>
      <c r="K3445" s="29"/>
      <c r="L3445" s="24"/>
      <c r="M3445" s="22"/>
      <c r="N3445" s="22"/>
      <c r="O3445" s="22"/>
      <c r="P3445" s="39" t="str">
        <f t="shared" si="879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6"/>
        <v/>
      </c>
      <c r="Z3445" s="18" t="str">
        <f t="shared" si="880"/>
        <v/>
      </c>
      <c r="AA3445" s="22"/>
      <c r="AB3445" s="21" t="str">
        <f t="shared" si="875"/>
        <v/>
      </c>
      <c r="AC3445" s="25" t="str">
        <f t="shared" si="881"/>
        <v/>
      </c>
      <c r="AD3445" s="149"/>
      <c r="AE3445" s="26" t="str">
        <f t="shared" si="882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3"/>
        <v>0</v>
      </c>
      <c r="AJ3445" s="27">
        <f t="shared" si="884"/>
        <v>0</v>
      </c>
      <c r="AK3445" s="28" t="str">
        <f t="shared" si="885"/>
        <v/>
      </c>
      <c r="AL3445" s="24"/>
      <c r="AM3445" s="24"/>
      <c r="AN3445" s="24"/>
      <c r="AO3445" s="24"/>
      <c r="AP3445" s="28" t="str">
        <f t="shared" si="886"/>
        <v/>
      </c>
      <c r="AQ3445" s="28" t="str">
        <f t="shared" si="887"/>
        <v/>
      </c>
      <c r="AR3445" s="214">
        <f t="shared" si="872"/>
        <v>0</v>
      </c>
      <c r="AS3445" s="22" t="str">
        <f t="shared" si="871"/>
        <v/>
      </c>
      <c r="AT3445" s="24" t="str">
        <f t="shared" si="873"/>
        <v/>
      </c>
    </row>
    <row r="3446" spans="1:46" s="12" customFormat="1">
      <c r="A3446" s="22"/>
      <c r="B3446" s="23"/>
      <c r="C3446" s="23"/>
      <c r="D3446" s="39" t="str">
        <f t="shared" si="877"/>
        <v/>
      </c>
      <c r="E3446" s="22"/>
      <c r="F3446" s="23"/>
      <c r="G3446" s="23"/>
      <c r="H3446" s="29"/>
      <c r="I3446" s="39" t="str">
        <f t="shared" si="878"/>
        <v/>
      </c>
      <c r="J3446" s="29"/>
      <c r="K3446" s="29"/>
      <c r="L3446" s="24"/>
      <c r="M3446" s="22"/>
      <c r="N3446" s="22"/>
      <c r="O3446" s="22"/>
      <c r="P3446" s="39" t="str">
        <f t="shared" si="879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6"/>
        <v/>
      </c>
      <c r="Z3446" s="18" t="str">
        <f t="shared" si="880"/>
        <v/>
      </c>
      <c r="AA3446" s="22"/>
      <c r="AB3446" s="21" t="str">
        <f t="shared" si="875"/>
        <v/>
      </c>
      <c r="AC3446" s="25" t="str">
        <f t="shared" si="881"/>
        <v/>
      </c>
      <c r="AD3446" s="149"/>
      <c r="AE3446" s="26" t="str">
        <f t="shared" si="882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3"/>
        <v>0</v>
      </c>
      <c r="AJ3446" s="27">
        <f t="shared" si="884"/>
        <v>0</v>
      </c>
      <c r="AK3446" s="28" t="str">
        <f t="shared" si="885"/>
        <v/>
      </c>
      <c r="AL3446" s="24"/>
      <c r="AM3446" s="24"/>
      <c r="AN3446" s="24"/>
      <c r="AO3446" s="24"/>
      <c r="AP3446" s="28" t="str">
        <f t="shared" si="886"/>
        <v/>
      </c>
      <c r="AQ3446" s="28" t="str">
        <f t="shared" si="887"/>
        <v/>
      </c>
      <c r="AR3446" s="214">
        <f t="shared" si="872"/>
        <v>0</v>
      </c>
      <c r="AS3446" s="22" t="str">
        <f t="shared" si="871"/>
        <v/>
      </c>
      <c r="AT3446" s="24" t="str">
        <f t="shared" si="873"/>
        <v/>
      </c>
    </row>
    <row r="3447" spans="1:46" s="12" customFormat="1">
      <c r="A3447" s="22"/>
      <c r="B3447" s="23"/>
      <c r="C3447" s="23"/>
      <c r="D3447" s="39" t="str">
        <f t="shared" si="877"/>
        <v/>
      </c>
      <c r="E3447" s="22"/>
      <c r="F3447" s="23"/>
      <c r="G3447" s="23"/>
      <c r="H3447" s="29"/>
      <c r="I3447" s="39" t="str">
        <f t="shared" si="878"/>
        <v/>
      </c>
      <c r="J3447" s="29"/>
      <c r="K3447" s="29"/>
      <c r="L3447" s="24"/>
      <c r="M3447" s="22"/>
      <c r="N3447" s="22"/>
      <c r="O3447" s="22"/>
      <c r="P3447" s="39" t="str">
        <f t="shared" si="879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6"/>
        <v/>
      </c>
      <c r="Z3447" s="18" t="str">
        <f t="shared" si="880"/>
        <v/>
      </c>
      <c r="AA3447" s="22"/>
      <c r="AB3447" s="21" t="str">
        <f t="shared" si="875"/>
        <v/>
      </c>
      <c r="AC3447" s="25" t="str">
        <f t="shared" si="881"/>
        <v/>
      </c>
      <c r="AD3447" s="149"/>
      <c r="AE3447" s="26" t="str">
        <f t="shared" si="882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3"/>
        <v>0</v>
      </c>
      <c r="AJ3447" s="27">
        <f t="shared" si="884"/>
        <v>0</v>
      </c>
      <c r="AK3447" s="28" t="str">
        <f t="shared" si="885"/>
        <v/>
      </c>
      <c r="AL3447" s="24"/>
      <c r="AM3447" s="24"/>
      <c r="AN3447" s="24"/>
      <c r="AO3447" s="24"/>
      <c r="AP3447" s="28" t="str">
        <f t="shared" si="886"/>
        <v/>
      </c>
      <c r="AQ3447" s="28" t="str">
        <f t="shared" si="887"/>
        <v/>
      </c>
      <c r="AR3447" s="214">
        <f t="shared" si="872"/>
        <v>0</v>
      </c>
      <c r="AS3447" s="22" t="str">
        <f t="shared" si="871"/>
        <v/>
      </c>
      <c r="AT3447" s="24" t="str">
        <f t="shared" si="873"/>
        <v/>
      </c>
    </row>
    <row r="3448" spans="1:46" s="12" customFormat="1">
      <c r="A3448" s="22"/>
      <c r="B3448" s="23"/>
      <c r="C3448" s="23"/>
      <c r="D3448" s="39" t="str">
        <f t="shared" si="877"/>
        <v/>
      </c>
      <c r="E3448" s="22"/>
      <c r="F3448" s="23"/>
      <c r="G3448" s="23"/>
      <c r="H3448" s="29"/>
      <c r="I3448" s="39" t="str">
        <f t="shared" si="878"/>
        <v/>
      </c>
      <c r="J3448" s="29"/>
      <c r="K3448" s="29"/>
      <c r="L3448" s="24"/>
      <c r="M3448" s="22"/>
      <c r="N3448" s="22"/>
      <c r="O3448" s="22"/>
      <c r="P3448" s="39" t="str">
        <f t="shared" si="879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6"/>
        <v/>
      </c>
      <c r="Z3448" s="18" t="str">
        <f t="shared" si="880"/>
        <v/>
      </c>
      <c r="AA3448" s="22"/>
      <c r="AB3448" s="21" t="str">
        <f t="shared" si="875"/>
        <v/>
      </c>
      <c r="AC3448" s="25" t="str">
        <f t="shared" si="881"/>
        <v/>
      </c>
      <c r="AD3448" s="149"/>
      <c r="AE3448" s="26" t="str">
        <f t="shared" si="882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3"/>
        <v>0</v>
      </c>
      <c r="AJ3448" s="27">
        <f t="shared" si="884"/>
        <v>0</v>
      </c>
      <c r="AK3448" s="28" t="str">
        <f t="shared" si="885"/>
        <v/>
      </c>
      <c r="AL3448" s="24"/>
      <c r="AM3448" s="24"/>
      <c r="AN3448" s="24"/>
      <c r="AO3448" s="24"/>
      <c r="AP3448" s="28" t="str">
        <f t="shared" si="886"/>
        <v/>
      </c>
      <c r="AQ3448" s="28" t="str">
        <f t="shared" si="887"/>
        <v/>
      </c>
      <c r="AR3448" s="214">
        <f t="shared" si="872"/>
        <v>0</v>
      </c>
      <c r="AS3448" s="22" t="str">
        <f t="shared" si="871"/>
        <v/>
      </c>
      <c r="AT3448" s="24" t="str">
        <f t="shared" si="873"/>
        <v/>
      </c>
    </row>
    <row r="3449" spans="1:46" s="12" customFormat="1">
      <c r="A3449" s="22"/>
      <c r="B3449" s="23"/>
      <c r="C3449" s="23"/>
      <c r="D3449" s="39" t="str">
        <f t="shared" si="877"/>
        <v/>
      </c>
      <c r="E3449" s="22"/>
      <c r="F3449" s="23"/>
      <c r="G3449" s="23"/>
      <c r="H3449" s="29"/>
      <c r="I3449" s="39" t="str">
        <f t="shared" si="878"/>
        <v/>
      </c>
      <c r="J3449" s="29"/>
      <c r="K3449" s="29"/>
      <c r="L3449" s="24"/>
      <c r="M3449" s="22"/>
      <c r="N3449" s="22"/>
      <c r="O3449" s="22"/>
      <c r="P3449" s="39" t="str">
        <f t="shared" si="879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6"/>
        <v/>
      </c>
      <c r="Z3449" s="18" t="str">
        <f t="shared" si="880"/>
        <v/>
      </c>
      <c r="AA3449" s="22"/>
      <c r="AB3449" s="21" t="str">
        <f t="shared" si="875"/>
        <v/>
      </c>
      <c r="AC3449" s="25" t="str">
        <f t="shared" si="881"/>
        <v/>
      </c>
      <c r="AD3449" s="149"/>
      <c r="AE3449" s="26" t="str">
        <f t="shared" si="882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3"/>
        <v>0</v>
      </c>
      <c r="AJ3449" s="27">
        <f t="shared" si="884"/>
        <v>0</v>
      </c>
      <c r="AK3449" s="28" t="str">
        <f t="shared" si="885"/>
        <v/>
      </c>
      <c r="AL3449" s="24"/>
      <c r="AM3449" s="24"/>
      <c r="AN3449" s="24"/>
      <c r="AO3449" s="24"/>
      <c r="AP3449" s="28" t="str">
        <f t="shared" si="886"/>
        <v/>
      </c>
      <c r="AQ3449" s="28" t="str">
        <f t="shared" si="887"/>
        <v/>
      </c>
      <c r="AR3449" s="214">
        <f t="shared" si="872"/>
        <v>0</v>
      </c>
      <c r="AS3449" s="22" t="str">
        <f t="shared" si="871"/>
        <v/>
      </c>
      <c r="AT3449" s="24" t="str">
        <f t="shared" si="873"/>
        <v/>
      </c>
    </row>
    <row r="3450" spans="1:46" s="12" customFormat="1">
      <c r="A3450" s="22"/>
      <c r="B3450" s="23"/>
      <c r="C3450" s="23"/>
      <c r="D3450" s="39" t="str">
        <f t="shared" si="877"/>
        <v/>
      </c>
      <c r="E3450" s="22"/>
      <c r="F3450" s="23"/>
      <c r="G3450" s="23"/>
      <c r="H3450" s="29"/>
      <c r="I3450" s="39" t="str">
        <f t="shared" si="878"/>
        <v/>
      </c>
      <c r="J3450" s="29"/>
      <c r="K3450" s="29"/>
      <c r="L3450" s="24"/>
      <c r="M3450" s="22"/>
      <c r="N3450" s="22"/>
      <c r="O3450" s="22"/>
      <c r="P3450" s="39" t="str">
        <f t="shared" si="879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6"/>
        <v/>
      </c>
      <c r="Z3450" s="18" t="str">
        <f t="shared" si="880"/>
        <v/>
      </c>
      <c r="AA3450" s="22"/>
      <c r="AB3450" s="21" t="str">
        <f t="shared" si="875"/>
        <v/>
      </c>
      <c r="AC3450" s="25" t="str">
        <f t="shared" si="881"/>
        <v/>
      </c>
      <c r="AD3450" s="149"/>
      <c r="AE3450" s="26" t="str">
        <f t="shared" si="882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3"/>
        <v>0</v>
      </c>
      <c r="AJ3450" s="27">
        <f t="shared" si="884"/>
        <v>0</v>
      </c>
      <c r="AK3450" s="28" t="str">
        <f t="shared" si="885"/>
        <v/>
      </c>
      <c r="AL3450" s="24"/>
      <c r="AM3450" s="24"/>
      <c r="AN3450" s="24"/>
      <c r="AO3450" s="24"/>
      <c r="AP3450" s="28" t="str">
        <f t="shared" si="886"/>
        <v/>
      </c>
      <c r="AQ3450" s="28" t="str">
        <f t="shared" si="887"/>
        <v/>
      </c>
      <c r="AR3450" s="214">
        <f t="shared" si="872"/>
        <v>0</v>
      </c>
      <c r="AS3450" s="22" t="str">
        <f t="shared" si="871"/>
        <v/>
      </c>
      <c r="AT3450" s="24" t="str">
        <f t="shared" si="873"/>
        <v/>
      </c>
    </row>
    <row r="3451" spans="1:46" s="12" customFormat="1">
      <c r="A3451" s="22"/>
      <c r="B3451" s="23"/>
      <c r="C3451" s="23"/>
      <c r="D3451" s="39" t="str">
        <f t="shared" si="877"/>
        <v/>
      </c>
      <c r="E3451" s="22"/>
      <c r="F3451" s="23"/>
      <c r="G3451" s="23"/>
      <c r="H3451" s="29"/>
      <c r="I3451" s="39" t="str">
        <f t="shared" si="878"/>
        <v/>
      </c>
      <c r="J3451" s="29"/>
      <c r="K3451" s="29"/>
      <c r="L3451" s="24"/>
      <c r="M3451" s="22"/>
      <c r="N3451" s="22"/>
      <c r="O3451" s="22"/>
      <c r="P3451" s="39" t="str">
        <f t="shared" si="879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6"/>
        <v/>
      </c>
      <c r="Z3451" s="18" t="str">
        <f t="shared" si="880"/>
        <v/>
      </c>
      <c r="AA3451" s="22"/>
      <c r="AB3451" s="21" t="str">
        <f t="shared" si="875"/>
        <v/>
      </c>
      <c r="AC3451" s="25" t="str">
        <f t="shared" si="881"/>
        <v/>
      </c>
      <c r="AD3451" s="149"/>
      <c r="AE3451" s="26" t="str">
        <f t="shared" si="882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3"/>
        <v>0</v>
      </c>
      <c r="AJ3451" s="27">
        <f t="shared" si="884"/>
        <v>0</v>
      </c>
      <c r="AK3451" s="28" t="str">
        <f t="shared" si="885"/>
        <v/>
      </c>
      <c r="AL3451" s="24"/>
      <c r="AM3451" s="24"/>
      <c r="AN3451" s="24"/>
      <c r="AO3451" s="24"/>
      <c r="AP3451" s="28" t="str">
        <f t="shared" si="886"/>
        <v/>
      </c>
      <c r="AQ3451" s="28" t="str">
        <f t="shared" si="887"/>
        <v/>
      </c>
      <c r="AR3451" s="214">
        <f t="shared" si="872"/>
        <v>0</v>
      </c>
      <c r="AS3451" s="22" t="str">
        <f t="shared" si="871"/>
        <v/>
      </c>
      <c r="AT3451" s="24" t="str">
        <f t="shared" si="873"/>
        <v/>
      </c>
    </row>
    <row r="3452" spans="1:46" s="12" customFormat="1">
      <c r="A3452" s="22"/>
      <c r="B3452" s="23"/>
      <c r="C3452" s="23"/>
      <c r="D3452" s="39" t="str">
        <f t="shared" si="877"/>
        <v/>
      </c>
      <c r="E3452" s="22"/>
      <c r="F3452" s="23"/>
      <c r="G3452" s="23"/>
      <c r="H3452" s="29"/>
      <c r="I3452" s="39" t="str">
        <f t="shared" si="878"/>
        <v/>
      </c>
      <c r="J3452" s="29"/>
      <c r="K3452" s="29"/>
      <c r="L3452" s="24"/>
      <c r="M3452" s="22"/>
      <c r="N3452" s="22"/>
      <c r="O3452" s="22"/>
      <c r="P3452" s="39" t="str">
        <f t="shared" si="879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6"/>
        <v/>
      </c>
      <c r="Z3452" s="18" t="str">
        <f t="shared" si="880"/>
        <v/>
      </c>
      <c r="AA3452" s="22"/>
      <c r="AB3452" s="21" t="str">
        <f t="shared" si="875"/>
        <v/>
      </c>
      <c r="AC3452" s="25" t="str">
        <f t="shared" si="881"/>
        <v/>
      </c>
      <c r="AD3452" s="149"/>
      <c r="AE3452" s="26" t="str">
        <f t="shared" si="882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3"/>
        <v>0</v>
      </c>
      <c r="AJ3452" s="27">
        <f t="shared" si="884"/>
        <v>0</v>
      </c>
      <c r="AK3452" s="28" t="str">
        <f t="shared" si="885"/>
        <v/>
      </c>
      <c r="AL3452" s="24"/>
      <c r="AM3452" s="24"/>
      <c r="AN3452" s="24"/>
      <c r="AO3452" s="24"/>
      <c r="AP3452" s="28" t="str">
        <f t="shared" si="886"/>
        <v/>
      </c>
      <c r="AQ3452" s="28" t="str">
        <f t="shared" si="887"/>
        <v/>
      </c>
      <c r="AR3452" s="214">
        <f t="shared" si="872"/>
        <v>0</v>
      </c>
      <c r="AS3452" s="22" t="str">
        <f t="shared" si="871"/>
        <v/>
      </c>
      <c r="AT3452" s="24" t="str">
        <f t="shared" si="873"/>
        <v/>
      </c>
    </row>
    <row r="3453" spans="1:46" s="12" customFormat="1">
      <c r="A3453" s="22"/>
      <c r="B3453" s="23"/>
      <c r="C3453" s="23"/>
      <c r="D3453" s="39" t="str">
        <f t="shared" si="877"/>
        <v/>
      </c>
      <c r="E3453" s="22"/>
      <c r="F3453" s="23"/>
      <c r="G3453" s="23"/>
      <c r="H3453" s="29"/>
      <c r="I3453" s="39" t="str">
        <f t="shared" si="878"/>
        <v/>
      </c>
      <c r="J3453" s="29"/>
      <c r="K3453" s="29"/>
      <c r="L3453" s="24"/>
      <c r="M3453" s="22"/>
      <c r="N3453" s="22"/>
      <c r="O3453" s="22"/>
      <c r="P3453" s="39" t="str">
        <f t="shared" si="879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6"/>
        <v/>
      </c>
      <c r="Z3453" s="18" t="str">
        <f t="shared" si="880"/>
        <v/>
      </c>
      <c r="AA3453" s="22"/>
      <c r="AB3453" s="21" t="str">
        <f t="shared" si="875"/>
        <v/>
      </c>
      <c r="AC3453" s="25" t="str">
        <f t="shared" si="881"/>
        <v/>
      </c>
      <c r="AD3453" s="149"/>
      <c r="AE3453" s="26" t="str">
        <f t="shared" si="882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3"/>
        <v>0</v>
      </c>
      <c r="AJ3453" s="27">
        <f t="shared" si="884"/>
        <v>0</v>
      </c>
      <c r="AK3453" s="28" t="str">
        <f t="shared" si="885"/>
        <v/>
      </c>
      <c r="AL3453" s="24"/>
      <c r="AM3453" s="24"/>
      <c r="AN3453" s="24"/>
      <c r="AO3453" s="24"/>
      <c r="AP3453" s="28" t="str">
        <f t="shared" si="886"/>
        <v/>
      </c>
      <c r="AQ3453" s="28" t="str">
        <f t="shared" si="887"/>
        <v/>
      </c>
      <c r="AR3453" s="214">
        <f t="shared" si="872"/>
        <v>0</v>
      </c>
      <c r="AS3453" s="22" t="str">
        <f t="shared" si="871"/>
        <v/>
      </c>
      <c r="AT3453" s="24" t="str">
        <f t="shared" si="873"/>
        <v/>
      </c>
    </row>
    <row r="3454" spans="1:46" s="12" customFormat="1">
      <c r="A3454" s="22"/>
      <c r="B3454" s="23"/>
      <c r="C3454" s="23"/>
      <c r="D3454" s="39" t="str">
        <f t="shared" si="877"/>
        <v/>
      </c>
      <c r="E3454" s="22"/>
      <c r="F3454" s="23"/>
      <c r="G3454" s="23"/>
      <c r="H3454" s="29"/>
      <c r="I3454" s="39" t="str">
        <f t="shared" si="878"/>
        <v/>
      </c>
      <c r="J3454" s="29"/>
      <c r="K3454" s="29"/>
      <c r="L3454" s="24"/>
      <c r="M3454" s="22"/>
      <c r="N3454" s="22"/>
      <c r="O3454" s="22"/>
      <c r="P3454" s="39" t="str">
        <f t="shared" si="879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6"/>
        <v/>
      </c>
      <c r="Z3454" s="18" t="str">
        <f t="shared" si="880"/>
        <v/>
      </c>
      <c r="AA3454" s="22"/>
      <c r="AB3454" s="21" t="str">
        <f t="shared" si="875"/>
        <v/>
      </c>
      <c r="AC3454" s="25" t="str">
        <f t="shared" si="881"/>
        <v/>
      </c>
      <c r="AD3454" s="149"/>
      <c r="AE3454" s="26" t="str">
        <f t="shared" si="882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3"/>
        <v>0</v>
      </c>
      <c r="AJ3454" s="27">
        <f t="shared" si="884"/>
        <v>0</v>
      </c>
      <c r="AK3454" s="28" t="str">
        <f t="shared" si="885"/>
        <v/>
      </c>
      <c r="AL3454" s="24"/>
      <c r="AM3454" s="24"/>
      <c r="AN3454" s="24"/>
      <c r="AO3454" s="24"/>
      <c r="AP3454" s="28" t="str">
        <f t="shared" si="886"/>
        <v/>
      </c>
      <c r="AQ3454" s="28" t="str">
        <f t="shared" si="887"/>
        <v/>
      </c>
      <c r="AR3454" s="214">
        <f t="shared" si="872"/>
        <v>0</v>
      </c>
      <c r="AS3454" s="22" t="str">
        <f t="shared" si="871"/>
        <v/>
      </c>
      <c r="AT3454" s="24" t="str">
        <f t="shared" si="873"/>
        <v/>
      </c>
    </row>
    <row r="3455" spans="1:46" s="12" customFormat="1">
      <c r="A3455" s="22"/>
      <c r="B3455" s="23"/>
      <c r="C3455" s="23"/>
      <c r="D3455" s="39" t="str">
        <f t="shared" si="877"/>
        <v/>
      </c>
      <c r="E3455" s="22"/>
      <c r="F3455" s="23"/>
      <c r="G3455" s="23"/>
      <c r="H3455" s="29"/>
      <c r="I3455" s="39" t="str">
        <f t="shared" si="878"/>
        <v/>
      </c>
      <c r="J3455" s="29"/>
      <c r="K3455" s="29"/>
      <c r="L3455" s="24"/>
      <c r="M3455" s="22"/>
      <c r="N3455" s="22"/>
      <c r="O3455" s="22"/>
      <c r="P3455" s="39" t="str">
        <f t="shared" si="879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6"/>
        <v/>
      </c>
      <c r="Z3455" s="18" t="str">
        <f t="shared" si="880"/>
        <v/>
      </c>
      <c r="AA3455" s="22"/>
      <c r="AB3455" s="21" t="str">
        <f t="shared" si="875"/>
        <v/>
      </c>
      <c r="AC3455" s="25" t="str">
        <f t="shared" si="881"/>
        <v/>
      </c>
      <c r="AD3455" s="149"/>
      <c r="AE3455" s="26" t="str">
        <f t="shared" si="882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3"/>
        <v>0</v>
      </c>
      <c r="AJ3455" s="27">
        <f t="shared" si="884"/>
        <v>0</v>
      </c>
      <c r="AK3455" s="28" t="str">
        <f t="shared" si="885"/>
        <v/>
      </c>
      <c r="AL3455" s="24"/>
      <c r="AM3455" s="24"/>
      <c r="AN3455" s="24"/>
      <c r="AO3455" s="24"/>
      <c r="AP3455" s="28" t="str">
        <f t="shared" si="886"/>
        <v/>
      </c>
      <c r="AQ3455" s="28" t="str">
        <f t="shared" si="887"/>
        <v/>
      </c>
      <c r="AR3455" s="214">
        <f t="shared" si="872"/>
        <v>0</v>
      </c>
      <c r="AS3455" s="22" t="str">
        <f t="shared" si="871"/>
        <v/>
      </c>
      <c r="AT3455" s="24" t="str">
        <f t="shared" si="873"/>
        <v/>
      </c>
    </row>
    <row r="3456" spans="1:46" s="12" customFormat="1">
      <c r="A3456" s="22"/>
      <c r="B3456" s="23"/>
      <c r="C3456" s="23"/>
      <c r="D3456" s="39" t="str">
        <f t="shared" si="877"/>
        <v/>
      </c>
      <c r="E3456" s="22"/>
      <c r="F3456" s="23"/>
      <c r="G3456" s="23"/>
      <c r="H3456" s="29"/>
      <c r="I3456" s="39" t="str">
        <f t="shared" si="878"/>
        <v/>
      </c>
      <c r="J3456" s="29"/>
      <c r="K3456" s="29"/>
      <c r="L3456" s="24"/>
      <c r="M3456" s="22"/>
      <c r="N3456" s="22"/>
      <c r="O3456" s="22"/>
      <c r="P3456" s="39" t="str">
        <f t="shared" si="879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6"/>
        <v/>
      </c>
      <c r="Z3456" s="18" t="str">
        <f t="shared" si="880"/>
        <v/>
      </c>
      <c r="AA3456" s="22"/>
      <c r="AB3456" s="21" t="str">
        <f t="shared" si="875"/>
        <v/>
      </c>
      <c r="AC3456" s="25" t="str">
        <f t="shared" si="881"/>
        <v/>
      </c>
      <c r="AD3456" s="149"/>
      <c r="AE3456" s="26" t="str">
        <f t="shared" si="882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3"/>
        <v>0</v>
      </c>
      <c r="AJ3456" s="27">
        <f t="shared" si="884"/>
        <v>0</v>
      </c>
      <c r="AK3456" s="28" t="str">
        <f t="shared" si="885"/>
        <v/>
      </c>
      <c r="AL3456" s="24"/>
      <c r="AM3456" s="24"/>
      <c r="AN3456" s="24"/>
      <c r="AO3456" s="24"/>
      <c r="AP3456" s="28" t="str">
        <f t="shared" si="886"/>
        <v/>
      </c>
      <c r="AQ3456" s="28" t="str">
        <f t="shared" si="887"/>
        <v/>
      </c>
      <c r="AR3456" s="214">
        <f t="shared" si="872"/>
        <v>0</v>
      </c>
      <c r="AS3456" s="22" t="str">
        <f t="shared" si="871"/>
        <v/>
      </c>
      <c r="AT3456" s="24" t="str">
        <f t="shared" si="873"/>
        <v/>
      </c>
    </row>
    <row r="3457" spans="1:46" s="12" customFormat="1">
      <c r="A3457" s="22"/>
      <c r="B3457" s="23"/>
      <c r="C3457" s="23"/>
      <c r="D3457" s="39" t="str">
        <f t="shared" si="877"/>
        <v/>
      </c>
      <c r="E3457" s="22"/>
      <c r="F3457" s="23"/>
      <c r="G3457" s="23"/>
      <c r="H3457" s="29"/>
      <c r="I3457" s="39" t="str">
        <f t="shared" si="878"/>
        <v/>
      </c>
      <c r="J3457" s="29"/>
      <c r="K3457" s="29"/>
      <c r="L3457" s="24"/>
      <c r="M3457" s="22"/>
      <c r="N3457" s="22"/>
      <c r="O3457" s="22"/>
      <c r="P3457" s="39" t="str">
        <f t="shared" si="879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6"/>
        <v/>
      </c>
      <c r="Z3457" s="18" t="str">
        <f t="shared" si="880"/>
        <v/>
      </c>
      <c r="AA3457" s="22"/>
      <c r="AB3457" s="21" t="str">
        <f t="shared" ref="AB3457:AB3488" si="888">IF(AND(R3457&lt;&gt;"C66",R3457&lt;&gt;""),Z3457/Y3457*AA3457,"")</f>
        <v/>
      </c>
      <c r="AC3457" s="25" t="str">
        <f t="shared" si="881"/>
        <v/>
      </c>
      <c r="AD3457" s="149"/>
      <c r="AE3457" s="26" t="str">
        <f t="shared" si="882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3"/>
        <v>0</v>
      </c>
      <c r="AJ3457" s="27">
        <f t="shared" si="884"/>
        <v>0</v>
      </c>
      <c r="AK3457" s="28" t="str">
        <f t="shared" si="885"/>
        <v/>
      </c>
      <c r="AL3457" s="24"/>
      <c r="AM3457" s="24"/>
      <c r="AN3457" s="24"/>
      <c r="AO3457" s="24"/>
      <c r="AP3457" s="28" t="str">
        <f t="shared" si="886"/>
        <v/>
      </c>
      <c r="AQ3457" s="28" t="str">
        <f t="shared" si="887"/>
        <v/>
      </c>
      <c r="AR3457" s="214">
        <f t="shared" si="872"/>
        <v>0</v>
      </c>
      <c r="AS3457" s="22" t="str">
        <f t="shared" si="871"/>
        <v/>
      </c>
      <c r="AT3457" s="24" t="str">
        <f t="shared" si="873"/>
        <v/>
      </c>
    </row>
    <row r="3458" spans="1:46" s="12" customFormat="1">
      <c r="A3458" s="22"/>
      <c r="B3458" s="23"/>
      <c r="C3458" s="23"/>
      <c r="D3458" s="39" t="str">
        <f t="shared" si="877"/>
        <v/>
      </c>
      <c r="E3458" s="22"/>
      <c r="F3458" s="23"/>
      <c r="G3458" s="23"/>
      <c r="H3458" s="29"/>
      <c r="I3458" s="39" t="str">
        <f t="shared" si="878"/>
        <v/>
      </c>
      <c r="J3458" s="29"/>
      <c r="K3458" s="29"/>
      <c r="L3458" s="24"/>
      <c r="M3458" s="22"/>
      <c r="N3458" s="22"/>
      <c r="O3458" s="22"/>
      <c r="P3458" s="39" t="str">
        <f t="shared" si="879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6"/>
        <v/>
      </c>
      <c r="Z3458" s="18" t="str">
        <f t="shared" si="880"/>
        <v/>
      </c>
      <c r="AA3458" s="22"/>
      <c r="AB3458" s="21" t="str">
        <f t="shared" si="888"/>
        <v/>
      </c>
      <c r="AC3458" s="25" t="str">
        <f t="shared" si="881"/>
        <v/>
      </c>
      <c r="AD3458" s="149"/>
      <c r="AE3458" s="26" t="str">
        <f t="shared" si="882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3"/>
        <v>0</v>
      </c>
      <c r="AJ3458" s="27">
        <f t="shared" si="884"/>
        <v>0</v>
      </c>
      <c r="AK3458" s="28" t="str">
        <f t="shared" si="885"/>
        <v/>
      </c>
      <c r="AL3458" s="24"/>
      <c r="AM3458" s="24"/>
      <c r="AN3458" s="24"/>
      <c r="AO3458" s="24"/>
      <c r="AP3458" s="28" t="str">
        <f t="shared" si="886"/>
        <v/>
      </c>
      <c r="AQ3458" s="28" t="str">
        <f t="shared" si="887"/>
        <v/>
      </c>
      <c r="AR3458" s="214">
        <f t="shared" si="872"/>
        <v>0</v>
      </c>
      <c r="AS3458" s="22" t="str">
        <f t="shared" ref="AS3458:AS3514" si="889">IFERROR(IF(OR(G3458="TBA", G3458=""), "", DATEDIF(DATE(B3458, C3458, 1), DATE(F3458, G3458, 1), "M")),"")</f>
        <v/>
      </c>
      <c r="AT3458" s="24" t="str">
        <f t="shared" si="873"/>
        <v/>
      </c>
    </row>
    <row r="3459" spans="1:46" s="12" customFormat="1">
      <c r="A3459" s="22"/>
      <c r="B3459" s="23"/>
      <c r="C3459" s="23"/>
      <c r="D3459" s="39" t="str">
        <f t="shared" si="877"/>
        <v/>
      </c>
      <c r="E3459" s="22"/>
      <c r="F3459" s="23"/>
      <c r="G3459" s="23"/>
      <c r="H3459" s="29"/>
      <c r="I3459" s="39" t="str">
        <f t="shared" si="878"/>
        <v/>
      </c>
      <c r="J3459" s="29"/>
      <c r="K3459" s="29"/>
      <c r="L3459" s="24"/>
      <c r="M3459" s="22"/>
      <c r="N3459" s="22"/>
      <c r="O3459" s="22"/>
      <c r="P3459" s="39" t="str">
        <f t="shared" si="879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6"/>
        <v/>
      </c>
      <c r="Z3459" s="18" t="str">
        <f t="shared" si="880"/>
        <v/>
      </c>
      <c r="AA3459" s="22"/>
      <c r="AB3459" s="21" t="str">
        <f t="shared" si="888"/>
        <v/>
      </c>
      <c r="AC3459" s="25" t="str">
        <f t="shared" si="881"/>
        <v/>
      </c>
      <c r="AD3459" s="149"/>
      <c r="AE3459" s="26" t="str">
        <f t="shared" si="882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3"/>
        <v>0</v>
      </c>
      <c r="AJ3459" s="27">
        <f t="shared" si="884"/>
        <v>0</v>
      </c>
      <c r="AK3459" s="28" t="str">
        <f t="shared" si="885"/>
        <v/>
      </c>
      <c r="AL3459" s="24"/>
      <c r="AM3459" s="24"/>
      <c r="AN3459" s="24"/>
      <c r="AO3459" s="24"/>
      <c r="AP3459" s="28" t="str">
        <f t="shared" si="886"/>
        <v/>
      </c>
      <c r="AQ3459" s="28" t="str">
        <f t="shared" si="887"/>
        <v/>
      </c>
      <c r="AR3459" s="214">
        <f t="shared" ref="AR3459:AR3514" si="890">IFERROR(IF(AND(M3459="YAMAHA", R3459="C28"), "YAMAHA_Non_Mounter", IF(AND(M3459="YAMAHA", R3459="C49"), "YAMAHA_Mounter", M3459)),"")</f>
        <v>0</v>
      </c>
      <c r="AS3459" s="22" t="str">
        <f t="shared" si="889"/>
        <v/>
      </c>
      <c r="AT3459" s="24" t="str">
        <f t="shared" ref="AT3459:AT3514" si="891">IF(ISNUMBER(AS3459), IF(AS3459&gt;=0, IF(AS3459&lt;=3, "0-3 months", IF(AS3459&lt;=6, "4-6 months", "&gt; 6 months"))), "")</f>
        <v/>
      </c>
    </row>
    <row r="3460" spans="1:46" s="12" customFormat="1">
      <c r="A3460" s="22"/>
      <c r="B3460" s="23"/>
      <c r="C3460" s="23"/>
      <c r="D3460" s="39" t="str">
        <f t="shared" si="877"/>
        <v/>
      </c>
      <c r="E3460" s="22"/>
      <c r="F3460" s="23"/>
      <c r="G3460" s="23"/>
      <c r="H3460" s="29"/>
      <c r="I3460" s="39" t="str">
        <f t="shared" si="878"/>
        <v/>
      </c>
      <c r="J3460" s="29"/>
      <c r="K3460" s="29"/>
      <c r="L3460" s="24"/>
      <c r="M3460" s="22"/>
      <c r="N3460" s="22"/>
      <c r="O3460" s="22"/>
      <c r="P3460" s="39" t="str">
        <f t="shared" si="879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ref="Y3460:Y3491" si="892">IF(W3460="","",IF(W3460="RMB","1.13", "1"))</f>
        <v/>
      </c>
      <c r="Z3460" s="18" t="str">
        <f t="shared" si="880"/>
        <v/>
      </c>
      <c r="AA3460" s="22"/>
      <c r="AB3460" s="21" t="str">
        <f t="shared" si="888"/>
        <v/>
      </c>
      <c r="AC3460" s="25" t="str">
        <f t="shared" si="881"/>
        <v/>
      </c>
      <c r="AD3460" s="149"/>
      <c r="AE3460" s="26" t="str">
        <f t="shared" si="882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3"/>
        <v>0</v>
      </c>
      <c r="AJ3460" s="27">
        <f t="shared" si="884"/>
        <v>0</v>
      </c>
      <c r="AK3460" s="28" t="str">
        <f t="shared" si="885"/>
        <v/>
      </c>
      <c r="AL3460" s="24"/>
      <c r="AM3460" s="24"/>
      <c r="AN3460" s="24"/>
      <c r="AO3460" s="24"/>
      <c r="AP3460" s="28" t="str">
        <f t="shared" si="886"/>
        <v/>
      </c>
      <c r="AQ3460" s="28" t="str">
        <f t="shared" si="887"/>
        <v/>
      </c>
      <c r="AR3460" s="214">
        <f t="shared" si="890"/>
        <v>0</v>
      </c>
      <c r="AS3460" s="22" t="str">
        <f t="shared" si="889"/>
        <v/>
      </c>
      <c r="AT3460" s="24" t="str">
        <f t="shared" si="891"/>
        <v/>
      </c>
    </row>
    <row r="3461" spans="1:46" s="12" customFormat="1">
      <c r="A3461" s="22"/>
      <c r="B3461" s="23"/>
      <c r="C3461" s="23"/>
      <c r="D3461" s="39" t="str">
        <f t="shared" si="877"/>
        <v/>
      </c>
      <c r="E3461" s="22"/>
      <c r="F3461" s="23"/>
      <c r="G3461" s="23"/>
      <c r="H3461" s="29"/>
      <c r="I3461" s="39" t="str">
        <f t="shared" si="878"/>
        <v/>
      </c>
      <c r="J3461" s="29"/>
      <c r="K3461" s="29"/>
      <c r="L3461" s="24"/>
      <c r="M3461" s="22"/>
      <c r="N3461" s="22"/>
      <c r="O3461" s="22"/>
      <c r="P3461" s="39" t="str">
        <f t="shared" si="879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si="892"/>
        <v/>
      </c>
      <c r="Z3461" s="18" t="str">
        <f t="shared" si="880"/>
        <v/>
      </c>
      <c r="AA3461" s="22"/>
      <c r="AB3461" s="21" t="str">
        <f t="shared" si="888"/>
        <v/>
      </c>
      <c r="AC3461" s="25" t="str">
        <f t="shared" si="881"/>
        <v/>
      </c>
      <c r="AD3461" s="149"/>
      <c r="AE3461" s="26" t="str">
        <f t="shared" si="882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3"/>
        <v>0</v>
      </c>
      <c r="AJ3461" s="27">
        <f t="shared" si="884"/>
        <v>0</v>
      </c>
      <c r="AK3461" s="28" t="str">
        <f t="shared" si="885"/>
        <v/>
      </c>
      <c r="AL3461" s="24"/>
      <c r="AM3461" s="24"/>
      <c r="AN3461" s="24"/>
      <c r="AO3461" s="24"/>
      <c r="AP3461" s="28" t="str">
        <f t="shared" si="886"/>
        <v/>
      </c>
      <c r="AQ3461" s="28" t="str">
        <f t="shared" si="887"/>
        <v/>
      </c>
      <c r="AR3461" s="214">
        <f t="shared" si="890"/>
        <v>0</v>
      </c>
      <c r="AS3461" s="22" t="str">
        <f t="shared" si="889"/>
        <v/>
      </c>
      <c r="AT3461" s="24" t="str">
        <f t="shared" si="891"/>
        <v/>
      </c>
    </row>
    <row r="3462" spans="1:46" s="12" customFormat="1">
      <c r="A3462" s="22"/>
      <c r="B3462" s="23"/>
      <c r="C3462" s="23"/>
      <c r="D3462" s="39" t="str">
        <f t="shared" si="877"/>
        <v/>
      </c>
      <c r="E3462" s="22"/>
      <c r="F3462" s="23"/>
      <c r="G3462" s="23"/>
      <c r="H3462" s="29"/>
      <c r="I3462" s="39" t="str">
        <f t="shared" si="878"/>
        <v/>
      </c>
      <c r="J3462" s="29"/>
      <c r="K3462" s="29"/>
      <c r="L3462" s="24"/>
      <c r="M3462" s="22"/>
      <c r="N3462" s="22"/>
      <c r="O3462" s="22"/>
      <c r="P3462" s="39" t="str">
        <f t="shared" si="879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2"/>
        <v/>
      </c>
      <c r="Z3462" s="18" t="str">
        <f t="shared" si="880"/>
        <v/>
      </c>
      <c r="AA3462" s="22"/>
      <c r="AB3462" s="21" t="str">
        <f t="shared" si="888"/>
        <v/>
      </c>
      <c r="AC3462" s="25" t="str">
        <f t="shared" si="881"/>
        <v/>
      </c>
      <c r="AD3462" s="149"/>
      <c r="AE3462" s="26" t="str">
        <f t="shared" si="882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3"/>
        <v>0</v>
      </c>
      <c r="AJ3462" s="27">
        <f t="shared" si="884"/>
        <v>0</v>
      </c>
      <c r="AK3462" s="28" t="str">
        <f t="shared" si="885"/>
        <v/>
      </c>
      <c r="AL3462" s="24"/>
      <c r="AM3462" s="24"/>
      <c r="AN3462" s="24"/>
      <c r="AO3462" s="24"/>
      <c r="AP3462" s="28" t="str">
        <f t="shared" si="886"/>
        <v/>
      </c>
      <c r="AQ3462" s="28" t="str">
        <f t="shared" si="887"/>
        <v/>
      </c>
      <c r="AR3462" s="214">
        <f t="shared" si="890"/>
        <v>0</v>
      </c>
      <c r="AS3462" s="22" t="str">
        <f t="shared" si="889"/>
        <v/>
      </c>
      <c r="AT3462" s="24" t="str">
        <f t="shared" si="891"/>
        <v/>
      </c>
    </row>
    <row r="3463" spans="1:46" s="12" customFormat="1">
      <c r="A3463" s="22"/>
      <c r="B3463" s="23"/>
      <c r="C3463" s="23"/>
      <c r="D3463" s="39" t="str">
        <f t="shared" si="877"/>
        <v/>
      </c>
      <c r="E3463" s="22"/>
      <c r="F3463" s="23"/>
      <c r="G3463" s="23"/>
      <c r="H3463" s="29"/>
      <c r="I3463" s="39" t="str">
        <f t="shared" si="878"/>
        <v/>
      </c>
      <c r="J3463" s="29"/>
      <c r="K3463" s="29"/>
      <c r="L3463" s="24"/>
      <c r="M3463" s="22"/>
      <c r="N3463" s="22"/>
      <c r="O3463" s="22"/>
      <c r="P3463" s="39" t="str">
        <f t="shared" si="879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2"/>
        <v/>
      </c>
      <c r="Z3463" s="18" t="str">
        <f t="shared" si="880"/>
        <v/>
      </c>
      <c r="AA3463" s="22"/>
      <c r="AB3463" s="21" t="str">
        <f t="shared" si="888"/>
        <v/>
      </c>
      <c r="AC3463" s="25" t="str">
        <f t="shared" si="881"/>
        <v/>
      </c>
      <c r="AD3463" s="149"/>
      <c r="AE3463" s="26" t="str">
        <f t="shared" si="882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3"/>
        <v>0</v>
      </c>
      <c r="AJ3463" s="27">
        <f t="shared" si="884"/>
        <v>0</v>
      </c>
      <c r="AK3463" s="28" t="str">
        <f t="shared" si="885"/>
        <v/>
      </c>
      <c r="AL3463" s="24"/>
      <c r="AM3463" s="24"/>
      <c r="AN3463" s="24"/>
      <c r="AO3463" s="24"/>
      <c r="AP3463" s="28" t="str">
        <f t="shared" si="886"/>
        <v/>
      </c>
      <c r="AQ3463" s="28" t="str">
        <f t="shared" si="887"/>
        <v/>
      </c>
      <c r="AR3463" s="214">
        <f t="shared" si="890"/>
        <v>0</v>
      </c>
      <c r="AS3463" s="22" t="str">
        <f t="shared" si="889"/>
        <v/>
      </c>
      <c r="AT3463" s="24" t="str">
        <f t="shared" si="891"/>
        <v/>
      </c>
    </row>
    <row r="3464" spans="1:46" s="12" customFormat="1">
      <c r="A3464" s="22"/>
      <c r="B3464" s="23"/>
      <c r="C3464" s="23"/>
      <c r="D3464" s="39" t="str">
        <f t="shared" si="877"/>
        <v/>
      </c>
      <c r="E3464" s="22"/>
      <c r="F3464" s="23"/>
      <c r="G3464" s="23"/>
      <c r="H3464" s="29"/>
      <c r="I3464" s="39" t="str">
        <f t="shared" si="878"/>
        <v/>
      </c>
      <c r="J3464" s="29"/>
      <c r="K3464" s="29"/>
      <c r="L3464" s="24"/>
      <c r="M3464" s="22"/>
      <c r="N3464" s="22"/>
      <c r="O3464" s="22"/>
      <c r="P3464" s="39" t="str">
        <f t="shared" si="879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2"/>
        <v/>
      </c>
      <c r="Z3464" s="18" t="str">
        <f t="shared" si="880"/>
        <v/>
      </c>
      <c r="AA3464" s="22"/>
      <c r="AB3464" s="21" t="str">
        <f t="shared" si="888"/>
        <v/>
      </c>
      <c r="AC3464" s="25" t="str">
        <f t="shared" si="881"/>
        <v/>
      </c>
      <c r="AD3464" s="149"/>
      <c r="AE3464" s="26" t="str">
        <f t="shared" si="882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3"/>
        <v>0</v>
      </c>
      <c r="AJ3464" s="27">
        <f t="shared" si="884"/>
        <v>0</v>
      </c>
      <c r="AK3464" s="28" t="str">
        <f t="shared" si="885"/>
        <v/>
      </c>
      <c r="AL3464" s="24"/>
      <c r="AM3464" s="24"/>
      <c r="AN3464" s="24"/>
      <c r="AO3464" s="24"/>
      <c r="AP3464" s="28" t="str">
        <f t="shared" si="886"/>
        <v/>
      </c>
      <c r="AQ3464" s="28" t="str">
        <f t="shared" si="887"/>
        <v/>
      </c>
      <c r="AR3464" s="214">
        <f t="shared" si="890"/>
        <v>0</v>
      </c>
      <c r="AS3464" s="22" t="str">
        <f t="shared" si="889"/>
        <v/>
      </c>
      <c r="AT3464" s="24" t="str">
        <f t="shared" si="891"/>
        <v/>
      </c>
    </row>
    <row r="3465" spans="1:46" s="12" customFormat="1">
      <c r="A3465" s="22"/>
      <c r="B3465" s="23"/>
      <c r="C3465" s="23"/>
      <c r="D3465" s="39" t="str">
        <f t="shared" si="877"/>
        <v/>
      </c>
      <c r="E3465" s="22"/>
      <c r="F3465" s="23"/>
      <c r="G3465" s="23"/>
      <c r="H3465" s="29"/>
      <c r="I3465" s="39" t="str">
        <f t="shared" si="878"/>
        <v/>
      </c>
      <c r="J3465" s="29"/>
      <c r="K3465" s="29"/>
      <c r="L3465" s="24"/>
      <c r="M3465" s="22"/>
      <c r="N3465" s="22"/>
      <c r="O3465" s="22"/>
      <c r="P3465" s="39" t="str">
        <f t="shared" si="879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2"/>
        <v/>
      </c>
      <c r="Z3465" s="18" t="str">
        <f t="shared" si="880"/>
        <v/>
      </c>
      <c r="AA3465" s="22"/>
      <c r="AB3465" s="21" t="str">
        <f t="shared" si="888"/>
        <v/>
      </c>
      <c r="AC3465" s="25" t="str">
        <f t="shared" si="881"/>
        <v/>
      </c>
      <c r="AD3465" s="149"/>
      <c r="AE3465" s="26" t="str">
        <f t="shared" si="882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3"/>
        <v>0</v>
      </c>
      <c r="AJ3465" s="27">
        <f t="shared" si="884"/>
        <v>0</v>
      </c>
      <c r="AK3465" s="28" t="str">
        <f t="shared" si="885"/>
        <v/>
      </c>
      <c r="AL3465" s="24"/>
      <c r="AM3465" s="24"/>
      <c r="AN3465" s="24"/>
      <c r="AO3465" s="24"/>
      <c r="AP3465" s="28" t="str">
        <f t="shared" si="886"/>
        <v/>
      </c>
      <c r="AQ3465" s="28" t="str">
        <f t="shared" si="887"/>
        <v/>
      </c>
      <c r="AR3465" s="214">
        <f t="shared" si="890"/>
        <v>0</v>
      </c>
      <c r="AS3465" s="22" t="str">
        <f t="shared" si="889"/>
        <v/>
      </c>
      <c r="AT3465" s="24" t="str">
        <f t="shared" si="891"/>
        <v/>
      </c>
    </row>
    <row r="3466" spans="1:46" s="12" customFormat="1">
      <c r="A3466" s="22"/>
      <c r="B3466" s="23"/>
      <c r="C3466" s="23"/>
      <c r="D3466" s="39" t="str">
        <f t="shared" si="877"/>
        <v/>
      </c>
      <c r="E3466" s="22"/>
      <c r="F3466" s="23"/>
      <c r="G3466" s="23"/>
      <c r="H3466" s="29"/>
      <c r="I3466" s="39" t="str">
        <f t="shared" si="878"/>
        <v/>
      </c>
      <c r="J3466" s="29"/>
      <c r="K3466" s="29"/>
      <c r="L3466" s="24"/>
      <c r="M3466" s="22"/>
      <c r="N3466" s="22"/>
      <c r="O3466" s="22"/>
      <c r="P3466" s="39" t="str">
        <f t="shared" si="879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2"/>
        <v/>
      </c>
      <c r="Z3466" s="18" t="str">
        <f t="shared" si="880"/>
        <v/>
      </c>
      <c r="AA3466" s="22"/>
      <c r="AB3466" s="21" t="str">
        <f t="shared" si="888"/>
        <v/>
      </c>
      <c r="AC3466" s="25" t="str">
        <f t="shared" si="881"/>
        <v/>
      </c>
      <c r="AD3466" s="149"/>
      <c r="AE3466" s="26" t="str">
        <f t="shared" si="882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3"/>
        <v>0</v>
      </c>
      <c r="AJ3466" s="27">
        <f t="shared" si="884"/>
        <v>0</v>
      </c>
      <c r="AK3466" s="28" t="str">
        <f t="shared" si="885"/>
        <v/>
      </c>
      <c r="AL3466" s="24"/>
      <c r="AM3466" s="24"/>
      <c r="AN3466" s="24"/>
      <c r="AO3466" s="24"/>
      <c r="AP3466" s="28" t="str">
        <f t="shared" si="886"/>
        <v/>
      </c>
      <c r="AQ3466" s="28" t="str">
        <f t="shared" si="887"/>
        <v/>
      </c>
      <c r="AR3466" s="214">
        <f t="shared" si="890"/>
        <v>0</v>
      </c>
      <c r="AS3466" s="22" t="str">
        <f t="shared" si="889"/>
        <v/>
      </c>
      <c r="AT3466" s="24" t="str">
        <f t="shared" si="891"/>
        <v/>
      </c>
    </row>
    <row r="3467" spans="1:46" s="12" customFormat="1">
      <c r="A3467" s="22"/>
      <c r="B3467" s="23"/>
      <c r="C3467" s="23"/>
      <c r="D3467" s="39" t="str">
        <f t="shared" si="877"/>
        <v/>
      </c>
      <c r="E3467" s="22"/>
      <c r="F3467" s="23"/>
      <c r="G3467" s="23"/>
      <c r="H3467" s="29"/>
      <c r="I3467" s="39" t="str">
        <f t="shared" si="878"/>
        <v/>
      </c>
      <c r="J3467" s="29"/>
      <c r="K3467" s="29"/>
      <c r="L3467" s="24"/>
      <c r="M3467" s="22"/>
      <c r="N3467" s="22"/>
      <c r="O3467" s="22"/>
      <c r="P3467" s="39" t="str">
        <f t="shared" si="879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2"/>
        <v/>
      </c>
      <c r="Z3467" s="18" t="str">
        <f t="shared" si="880"/>
        <v/>
      </c>
      <c r="AA3467" s="22"/>
      <c r="AB3467" s="21" t="str">
        <f t="shared" si="888"/>
        <v/>
      </c>
      <c r="AC3467" s="25" t="str">
        <f t="shared" si="881"/>
        <v/>
      </c>
      <c r="AD3467" s="149"/>
      <c r="AE3467" s="26" t="str">
        <f t="shared" si="882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3"/>
        <v>0</v>
      </c>
      <c r="AJ3467" s="27">
        <f t="shared" si="884"/>
        <v>0</v>
      </c>
      <c r="AK3467" s="28" t="str">
        <f t="shared" si="885"/>
        <v/>
      </c>
      <c r="AL3467" s="24"/>
      <c r="AM3467" s="24"/>
      <c r="AN3467" s="24"/>
      <c r="AO3467" s="24"/>
      <c r="AP3467" s="28" t="str">
        <f t="shared" si="886"/>
        <v/>
      </c>
      <c r="AQ3467" s="28" t="str">
        <f t="shared" si="887"/>
        <v/>
      </c>
      <c r="AR3467" s="214">
        <f t="shared" si="890"/>
        <v>0</v>
      </c>
      <c r="AS3467" s="22" t="str">
        <f t="shared" si="889"/>
        <v/>
      </c>
      <c r="AT3467" s="24" t="str">
        <f t="shared" si="891"/>
        <v/>
      </c>
    </row>
    <row r="3468" spans="1:46" s="12" customFormat="1">
      <c r="A3468" s="22"/>
      <c r="B3468" s="23"/>
      <c r="C3468" s="23"/>
      <c r="D3468" s="39" t="str">
        <f t="shared" si="877"/>
        <v/>
      </c>
      <c r="E3468" s="22"/>
      <c r="F3468" s="23"/>
      <c r="G3468" s="23"/>
      <c r="H3468" s="29"/>
      <c r="I3468" s="39" t="str">
        <f t="shared" si="878"/>
        <v/>
      </c>
      <c r="J3468" s="29"/>
      <c r="K3468" s="29"/>
      <c r="L3468" s="24"/>
      <c r="M3468" s="22"/>
      <c r="N3468" s="22"/>
      <c r="O3468" s="22"/>
      <c r="P3468" s="39" t="str">
        <f t="shared" si="879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2"/>
        <v/>
      </c>
      <c r="Z3468" s="18" t="str">
        <f t="shared" si="880"/>
        <v/>
      </c>
      <c r="AA3468" s="22"/>
      <c r="AB3468" s="21" t="str">
        <f t="shared" si="888"/>
        <v/>
      </c>
      <c r="AC3468" s="25" t="str">
        <f t="shared" si="881"/>
        <v/>
      </c>
      <c r="AD3468" s="149"/>
      <c r="AE3468" s="26" t="str">
        <f t="shared" si="882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3"/>
        <v>0</v>
      </c>
      <c r="AJ3468" s="27">
        <f t="shared" si="884"/>
        <v>0</v>
      </c>
      <c r="AK3468" s="28" t="str">
        <f t="shared" si="885"/>
        <v/>
      </c>
      <c r="AL3468" s="24"/>
      <c r="AM3468" s="24"/>
      <c r="AN3468" s="24"/>
      <c r="AO3468" s="24"/>
      <c r="AP3468" s="28" t="str">
        <f t="shared" si="886"/>
        <v/>
      </c>
      <c r="AQ3468" s="28" t="str">
        <f t="shared" si="887"/>
        <v/>
      </c>
      <c r="AR3468" s="214">
        <f t="shared" si="890"/>
        <v>0</v>
      </c>
      <c r="AS3468" s="22" t="str">
        <f t="shared" si="889"/>
        <v/>
      </c>
      <c r="AT3468" s="24" t="str">
        <f t="shared" si="891"/>
        <v/>
      </c>
    </row>
    <row r="3469" spans="1:46" s="12" customFormat="1">
      <c r="A3469" s="22"/>
      <c r="B3469" s="23"/>
      <c r="C3469" s="23"/>
      <c r="D3469" s="39" t="str">
        <f t="shared" si="877"/>
        <v/>
      </c>
      <c r="E3469" s="22"/>
      <c r="F3469" s="23"/>
      <c r="G3469" s="23"/>
      <c r="H3469" s="29"/>
      <c r="I3469" s="39" t="str">
        <f t="shared" si="878"/>
        <v/>
      </c>
      <c r="J3469" s="29"/>
      <c r="K3469" s="29"/>
      <c r="L3469" s="24"/>
      <c r="M3469" s="22"/>
      <c r="N3469" s="22"/>
      <c r="O3469" s="22"/>
      <c r="P3469" s="39" t="str">
        <f t="shared" si="879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2"/>
        <v/>
      </c>
      <c r="Z3469" s="18" t="str">
        <f t="shared" si="880"/>
        <v/>
      </c>
      <c r="AA3469" s="22"/>
      <c r="AB3469" s="21" t="str">
        <f t="shared" si="888"/>
        <v/>
      </c>
      <c r="AC3469" s="25" t="str">
        <f t="shared" si="881"/>
        <v/>
      </c>
      <c r="AD3469" s="149"/>
      <c r="AE3469" s="26" t="str">
        <f t="shared" si="882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3"/>
        <v>0</v>
      </c>
      <c r="AJ3469" s="27">
        <f t="shared" si="884"/>
        <v>0</v>
      </c>
      <c r="AK3469" s="28" t="str">
        <f t="shared" si="885"/>
        <v/>
      </c>
      <c r="AL3469" s="24"/>
      <c r="AM3469" s="24"/>
      <c r="AN3469" s="24"/>
      <c r="AO3469" s="24"/>
      <c r="AP3469" s="28" t="str">
        <f t="shared" si="886"/>
        <v/>
      </c>
      <c r="AQ3469" s="28" t="str">
        <f t="shared" si="887"/>
        <v/>
      </c>
      <c r="AR3469" s="214">
        <f t="shared" si="890"/>
        <v>0</v>
      </c>
      <c r="AS3469" s="22" t="str">
        <f t="shared" si="889"/>
        <v/>
      </c>
      <c r="AT3469" s="24" t="str">
        <f t="shared" si="891"/>
        <v/>
      </c>
    </row>
    <row r="3470" spans="1:46" s="12" customFormat="1">
      <c r="A3470" s="22"/>
      <c r="B3470" s="23"/>
      <c r="C3470" s="23"/>
      <c r="D3470" s="39" t="str">
        <f t="shared" si="877"/>
        <v/>
      </c>
      <c r="E3470" s="22"/>
      <c r="F3470" s="23"/>
      <c r="G3470" s="23"/>
      <c r="H3470" s="29"/>
      <c r="I3470" s="39" t="str">
        <f t="shared" si="878"/>
        <v/>
      </c>
      <c r="J3470" s="29"/>
      <c r="K3470" s="29"/>
      <c r="L3470" s="24"/>
      <c r="M3470" s="22"/>
      <c r="N3470" s="22"/>
      <c r="O3470" s="22"/>
      <c r="P3470" s="39" t="str">
        <f t="shared" si="879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2"/>
        <v/>
      </c>
      <c r="Z3470" s="18" t="str">
        <f t="shared" si="880"/>
        <v/>
      </c>
      <c r="AA3470" s="22"/>
      <c r="AB3470" s="21" t="str">
        <f t="shared" si="888"/>
        <v/>
      </c>
      <c r="AC3470" s="25" t="str">
        <f t="shared" si="881"/>
        <v/>
      </c>
      <c r="AD3470" s="149"/>
      <c r="AE3470" s="26" t="str">
        <f t="shared" si="882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3"/>
        <v>0</v>
      </c>
      <c r="AJ3470" s="27">
        <f t="shared" si="884"/>
        <v>0</v>
      </c>
      <c r="AK3470" s="28" t="str">
        <f t="shared" si="885"/>
        <v/>
      </c>
      <c r="AL3470" s="24"/>
      <c r="AM3470" s="24"/>
      <c r="AN3470" s="24"/>
      <c r="AO3470" s="24"/>
      <c r="AP3470" s="28" t="str">
        <f t="shared" si="886"/>
        <v/>
      </c>
      <c r="AQ3470" s="28" t="str">
        <f t="shared" si="887"/>
        <v/>
      </c>
      <c r="AR3470" s="214">
        <f t="shared" si="890"/>
        <v>0</v>
      </c>
      <c r="AS3470" s="22" t="str">
        <f t="shared" si="889"/>
        <v/>
      </c>
      <c r="AT3470" s="24" t="str">
        <f t="shared" si="891"/>
        <v/>
      </c>
    </row>
    <row r="3471" spans="1:46" s="12" customFormat="1">
      <c r="A3471" s="22"/>
      <c r="B3471" s="23"/>
      <c r="C3471" s="23"/>
      <c r="D3471" s="39" t="str">
        <f t="shared" si="877"/>
        <v/>
      </c>
      <c r="E3471" s="22"/>
      <c r="F3471" s="23"/>
      <c r="G3471" s="23"/>
      <c r="H3471" s="29"/>
      <c r="I3471" s="39" t="str">
        <f t="shared" si="878"/>
        <v/>
      </c>
      <c r="J3471" s="29"/>
      <c r="K3471" s="29"/>
      <c r="L3471" s="24"/>
      <c r="M3471" s="22"/>
      <c r="N3471" s="22"/>
      <c r="O3471" s="22"/>
      <c r="P3471" s="39" t="str">
        <f t="shared" si="879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2"/>
        <v/>
      </c>
      <c r="Z3471" s="18" t="str">
        <f t="shared" si="880"/>
        <v/>
      </c>
      <c r="AA3471" s="22"/>
      <c r="AB3471" s="21" t="str">
        <f t="shared" si="888"/>
        <v/>
      </c>
      <c r="AC3471" s="25" t="str">
        <f t="shared" si="881"/>
        <v/>
      </c>
      <c r="AD3471" s="149"/>
      <c r="AE3471" s="26" t="str">
        <f t="shared" si="882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3"/>
        <v>0</v>
      </c>
      <c r="AJ3471" s="27">
        <f t="shared" si="884"/>
        <v>0</v>
      </c>
      <c r="AK3471" s="28" t="str">
        <f t="shared" si="885"/>
        <v/>
      </c>
      <c r="AL3471" s="24"/>
      <c r="AM3471" s="24"/>
      <c r="AN3471" s="24"/>
      <c r="AO3471" s="24"/>
      <c r="AP3471" s="28" t="str">
        <f t="shared" si="886"/>
        <v/>
      </c>
      <c r="AQ3471" s="28" t="str">
        <f t="shared" si="887"/>
        <v/>
      </c>
      <c r="AR3471" s="214">
        <f t="shared" si="890"/>
        <v>0</v>
      </c>
      <c r="AS3471" s="22" t="str">
        <f t="shared" si="889"/>
        <v/>
      </c>
      <c r="AT3471" s="24" t="str">
        <f t="shared" si="891"/>
        <v/>
      </c>
    </row>
    <row r="3472" spans="1:46" s="12" customFormat="1">
      <c r="A3472" s="22"/>
      <c r="B3472" s="23"/>
      <c r="C3472" s="23"/>
      <c r="D3472" s="39" t="str">
        <f t="shared" si="877"/>
        <v/>
      </c>
      <c r="E3472" s="22"/>
      <c r="F3472" s="23"/>
      <c r="G3472" s="23"/>
      <c r="H3472" s="29"/>
      <c r="I3472" s="39" t="str">
        <f t="shared" si="878"/>
        <v/>
      </c>
      <c r="J3472" s="29"/>
      <c r="K3472" s="29"/>
      <c r="L3472" s="24"/>
      <c r="M3472" s="22"/>
      <c r="N3472" s="22"/>
      <c r="O3472" s="22"/>
      <c r="P3472" s="39" t="str">
        <f t="shared" si="879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2"/>
        <v/>
      </c>
      <c r="Z3472" s="18" t="str">
        <f t="shared" si="880"/>
        <v/>
      </c>
      <c r="AA3472" s="22"/>
      <c r="AB3472" s="21" t="str">
        <f t="shared" si="888"/>
        <v/>
      </c>
      <c r="AC3472" s="25" t="str">
        <f t="shared" si="881"/>
        <v/>
      </c>
      <c r="AD3472" s="149"/>
      <c r="AE3472" s="26" t="str">
        <f t="shared" si="882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3"/>
        <v>0</v>
      </c>
      <c r="AJ3472" s="27">
        <f t="shared" si="884"/>
        <v>0</v>
      </c>
      <c r="AK3472" s="28" t="str">
        <f t="shared" si="885"/>
        <v/>
      </c>
      <c r="AL3472" s="24"/>
      <c r="AM3472" s="24"/>
      <c r="AN3472" s="24"/>
      <c r="AO3472" s="24"/>
      <c r="AP3472" s="28" t="str">
        <f t="shared" si="886"/>
        <v/>
      </c>
      <c r="AQ3472" s="28" t="str">
        <f t="shared" si="887"/>
        <v/>
      </c>
      <c r="AR3472" s="214">
        <f t="shared" si="890"/>
        <v>0</v>
      </c>
      <c r="AS3472" s="22" t="str">
        <f t="shared" si="889"/>
        <v/>
      </c>
      <c r="AT3472" s="24" t="str">
        <f t="shared" si="891"/>
        <v/>
      </c>
    </row>
    <row r="3473" spans="1:46" s="12" customFormat="1">
      <c r="A3473" s="22"/>
      <c r="B3473" s="23"/>
      <c r="C3473" s="23"/>
      <c r="D3473" s="39" t="str">
        <f t="shared" si="877"/>
        <v/>
      </c>
      <c r="E3473" s="22"/>
      <c r="F3473" s="23"/>
      <c r="G3473" s="23"/>
      <c r="H3473" s="29"/>
      <c r="I3473" s="39" t="str">
        <f t="shared" si="878"/>
        <v/>
      </c>
      <c r="J3473" s="29"/>
      <c r="K3473" s="29"/>
      <c r="L3473" s="24"/>
      <c r="M3473" s="22"/>
      <c r="N3473" s="22"/>
      <c r="O3473" s="22"/>
      <c r="P3473" s="39" t="str">
        <f t="shared" si="879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2"/>
        <v/>
      </c>
      <c r="Z3473" s="18" t="str">
        <f t="shared" si="880"/>
        <v/>
      </c>
      <c r="AA3473" s="22"/>
      <c r="AB3473" s="21" t="str">
        <f t="shared" si="888"/>
        <v/>
      </c>
      <c r="AC3473" s="25" t="str">
        <f t="shared" si="881"/>
        <v/>
      </c>
      <c r="AD3473" s="149"/>
      <c r="AE3473" s="26" t="str">
        <f t="shared" si="882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3"/>
        <v>0</v>
      </c>
      <c r="AJ3473" s="27">
        <f t="shared" si="884"/>
        <v>0</v>
      </c>
      <c r="AK3473" s="28" t="str">
        <f t="shared" si="885"/>
        <v/>
      </c>
      <c r="AL3473" s="24"/>
      <c r="AM3473" s="24"/>
      <c r="AN3473" s="24"/>
      <c r="AO3473" s="24"/>
      <c r="AP3473" s="28" t="str">
        <f t="shared" si="886"/>
        <v/>
      </c>
      <c r="AQ3473" s="28" t="str">
        <f t="shared" si="887"/>
        <v/>
      </c>
      <c r="AR3473" s="214">
        <f t="shared" si="890"/>
        <v>0</v>
      </c>
      <c r="AS3473" s="22" t="str">
        <f t="shared" si="889"/>
        <v/>
      </c>
      <c r="AT3473" s="24" t="str">
        <f t="shared" si="891"/>
        <v/>
      </c>
    </row>
    <row r="3474" spans="1:46" s="12" customFormat="1">
      <c r="A3474" s="22"/>
      <c r="B3474" s="23"/>
      <c r="C3474" s="23"/>
      <c r="D3474" s="39" t="str">
        <f t="shared" si="877"/>
        <v/>
      </c>
      <c r="E3474" s="22"/>
      <c r="F3474" s="23"/>
      <c r="G3474" s="23"/>
      <c r="H3474" s="29"/>
      <c r="I3474" s="39" t="str">
        <f t="shared" si="878"/>
        <v/>
      </c>
      <c r="J3474" s="29"/>
      <c r="K3474" s="29"/>
      <c r="L3474" s="24"/>
      <c r="M3474" s="22"/>
      <c r="N3474" s="22"/>
      <c r="O3474" s="22"/>
      <c r="P3474" s="39" t="str">
        <f t="shared" si="879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2"/>
        <v/>
      </c>
      <c r="Z3474" s="18" t="str">
        <f t="shared" si="880"/>
        <v/>
      </c>
      <c r="AA3474" s="22"/>
      <c r="AB3474" s="21" t="str">
        <f t="shared" si="888"/>
        <v/>
      </c>
      <c r="AC3474" s="25" t="str">
        <f t="shared" si="881"/>
        <v/>
      </c>
      <c r="AD3474" s="149"/>
      <c r="AE3474" s="26" t="str">
        <f t="shared" si="882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3"/>
        <v>0</v>
      </c>
      <c r="AJ3474" s="27">
        <f t="shared" si="884"/>
        <v>0</v>
      </c>
      <c r="AK3474" s="28" t="str">
        <f t="shared" si="885"/>
        <v/>
      </c>
      <c r="AL3474" s="24"/>
      <c r="AM3474" s="24"/>
      <c r="AN3474" s="24"/>
      <c r="AO3474" s="24"/>
      <c r="AP3474" s="28" t="str">
        <f t="shared" si="886"/>
        <v/>
      </c>
      <c r="AQ3474" s="28" t="str">
        <f t="shared" si="887"/>
        <v/>
      </c>
      <c r="AR3474" s="214">
        <f t="shared" si="890"/>
        <v>0</v>
      </c>
      <c r="AS3474" s="22" t="str">
        <f t="shared" si="889"/>
        <v/>
      </c>
      <c r="AT3474" s="24" t="str">
        <f t="shared" si="891"/>
        <v/>
      </c>
    </row>
    <row r="3475" spans="1:46" s="12" customFormat="1">
      <c r="A3475" s="22"/>
      <c r="B3475" s="23"/>
      <c r="C3475" s="23"/>
      <c r="D3475" s="39" t="str">
        <f t="shared" si="877"/>
        <v/>
      </c>
      <c r="E3475" s="22"/>
      <c r="F3475" s="23"/>
      <c r="G3475" s="23"/>
      <c r="H3475" s="29"/>
      <c r="I3475" s="39" t="str">
        <f t="shared" si="878"/>
        <v/>
      </c>
      <c r="J3475" s="29"/>
      <c r="K3475" s="29"/>
      <c r="L3475" s="24"/>
      <c r="M3475" s="22"/>
      <c r="N3475" s="22"/>
      <c r="O3475" s="22"/>
      <c r="P3475" s="39" t="str">
        <f t="shared" si="879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2"/>
        <v/>
      </c>
      <c r="Z3475" s="18" t="str">
        <f t="shared" si="880"/>
        <v/>
      </c>
      <c r="AA3475" s="22"/>
      <c r="AB3475" s="21" t="str">
        <f t="shared" si="888"/>
        <v/>
      </c>
      <c r="AC3475" s="25" t="str">
        <f t="shared" si="881"/>
        <v/>
      </c>
      <c r="AD3475" s="149"/>
      <c r="AE3475" s="26" t="str">
        <f t="shared" si="882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3"/>
        <v>0</v>
      </c>
      <c r="AJ3475" s="27">
        <f t="shared" si="884"/>
        <v>0</v>
      </c>
      <c r="AK3475" s="28" t="str">
        <f t="shared" si="885"/>
        <v/>
      </c>
      <c r="AL3475" s="24"/>
      <c r="AM3475" s="24"/>
      <c r="AN3475" s="24"/>
      <c r="AO3475" s="24"/>
      <c r="AP3475" s="28" t="str">
        <f t="shared" si="886"/>
        <v/>
      </c>
      <c r="AQ3475" s="28" t="str">
        <f t="shared" si="887"/>
        <v/>
      </c>
      <c r="AR3475" s="214">
        <f t="shared" si="890"/>
        <v>0</v>
      </c>
      <c r="AS3475" s="22" t="str">
        <f t="shared" si="889"/>
        <v/>
      </c>
      <c r="AT3475" s="24" t="str">
        <f t="shared" si="891"/>
        <v/>
      </c>
    </row>
    <row r="3476" spans="1:46" s="12" customFormat="1">
      <c r="A3476" s="22"/>
      <c r="B3476" s="23"/>
      <c r="C3476" s="23"/>
      <c r="D3476" s="39" t="str">
        <f t="shared" si="877"/>
        <v/>
      </c>
      <c r="E3476" s="22"/>
      <c r="F3476" s="23"/>
      <c r="G3476" s="23"/>
      <c r="H3476" s="29"/>
      <c r="I3476" s="39" t="str">
        <f t="shared" si="878"/>
        <v/>
      </c>
      <c r="J3476" s="29"/>
      <c r="K3476" s="29"/>
      <c r="L3476" s="24"/>
      <c r="M3476" s="22"/>
      <c r="N3476" s="22"/>
      <c r="O3476" s="22"/>
      <c r="P3476" s="39" t="str">
        <f t="shared" si="879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2"/>
        <v/>
      </c>
      <c r="Z3476" s="18" t="str">
        <f t="shared" si="880"/>
        <v/>
      </c>
      <c r="AA3476" s="22"/>
      <c r="AB3476" s="21" t="str">
        <f t="shared" si="888"/>
        <v/>
      </c>
      <c r="AC3476" s="25" t="str">
        <f t="shared" si="881"/>
        <v/>
      </c>
      <c r="AD3476" s="149"/>
      <c r="AE3476" s="26" t="str">
        <f t="shared" si="882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3"/>
        <v>0</v>
      </c>
      <c r="AJ3476" s="27">
        <f t="shared" si="884"/>
        <v>0</v>
      </c>
      <c r="AK3476" s="28" t="str">
        <f t="shared" si="885"/>
        <v/>
      </c>
      <c r="AL3476" s="24"/>
      <c r="AM3476" s="24"/>
      <c r="AN3476" s="24"/>
      <c r="AO3476" s="24"/>
      <c r="AP3476" s="28" t="str">
        <f t="shared" si="886"/>
        <v/>
      </c>
      <c r="AQ3476" s="28" t="str">
        <f t="shared" si="887"/>
        <v/>
      </c>
      <c r="AR3476" s="214">
        <f t="shared" si="890"/>
        <v>0</v>
      </c>
      <c r="AS3476" s="22" t="str">
        <f t="shared" si="889"/>
        <v/>
      </c>
      <c r="AT3476" s="24" t="str">
        <f t="shared" si="891"/>
        <v/>
      </c>
    </row>
    <row r="3477" spans="1:46" s="12" customFormat="1">
      <c r="A3477" s="22"/>
      <c r="B3477" s="23"/>
      <c r="C3477" s="23"/>
      <c r="D3477" s="39" t="str">
        <f t="shared" si="877"/>
        <v/>
      </c>
      <c r="E3477" s="22"/>
      <c r="F3477" s="23"/>
      <c r="G3477" s="23"/>
      <c r="H3477" s="29"/>
      <c r="I3477" s="39" t="str">
        <f t="shared" si="878"/>
        <v/>
      </c>
      <c r="J3477" s="29"/>
      <c r="K3477" s="29"/>
      <c r="L3477" s="24"/>
      <c r="M3477" s="22"/>
      <c r="N3477" s="22"/>
      <c r="O3477" s="22"/>
      <c r="P3477" s="39" t="str">
        <f t="shared" si="879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2"/>
        <v/>
      </c>
      <c r="Z3477" s="18" t="str">
        <f t="shared" si="880"/>
        <v/>
      </c>
      <c r="AA3477" s="22"/>
      <c r="AB3477" s="21" t="str">
        <f t="shared" si="888"/>
        <v/>
      </c>
      <c r="AC3477" s="25" t="str">
        <f t="shared" si="881"/>
        <v/>
      </c>
      <c r="AD3477" s="149"/>
      <c r="AE3477" s="26" t="str">
        <f t="shared" si="882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3"/>
        <v>0</v>
      </c>
      <c r="AJ3477" s="27">
        <f t="shared" si="884"/>
        <v>0</v>
      </c>
      <c r="AK3477" s="28" t="str">
        <f t="shared" si="885"/>
        <v/>
      </c>
      <c r="AL3477" s="24"/>
      <c r="AM3477" s="24"/>
      <c r="AN3477" s="24"/>
      <c r="AO3477" s="24"/>
      <c r="AP3477" s="28" t="str">
        <f t="shared" si="886"/>
        <v/>
      </c>
      <c r="AQ3477" s="28" t="str">
        <f t="shared" si="887"/>
        <v/>
      </c>
      <c r="AR3477" s="214">
        <f t="shared" si="890"/>
        <v>0</v>
      </c>
      <c r="AS3477" s="22" t="str">
        <f t="shared" si="889"/>
        <v/>
      </c>
      <c r="AT3477" s="24" t="str">
        <f t="shared" si="891"/>
        <v/>
      </c>
    </row>
    <row r="3478" spans="1:46" s="12" customFormat="1">
      <c r="A3478" s="22"/>
      <c r="B3478" s="23"/>
      <c r="C3478" s="23"/>
      <c r="D3478" s="39" t="str">
        <f t="shared" si="877"/>
        <v/>
      </c>
      <c r="E3478" s="22"/>
      <c r="F3478" s="23"/>
      <c r="G3478" s="23"/>
      <c r="H3478" s="29"/>
      <c r="I3478" s="39" t="str">
        <f t="shared" si="878"/>
        <v/>
      </c>
      <c r="J3478" s="29"/>
      <c r="K3478" s="29"/>
      <c r="L3478" s="24"/>
      <c r="M3478" s="22"/>
      <c r="N3478" s="22"/>
      <c r="O3478" s="22"/>
      <c r="P3478" s="39" t="str">
        <f t="shared" si="879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2"/>
        <v/>
      </c>
      <c r="Z3478" s="18" t="str">
        <f t="shared" si="880"/>
        <v/>
      </c>
      <c r="AA3478" s="22"/>
      <c r="AB3478" s="21" t="str">
        <f t="shared" si="888"/>
        <v/>
      </c>
      <c r="AC3478" s="25" t="str">
        <f t="shared" si="881"/>
        <v/>
      </c>
      <c r="AD3478" s="149"/>
      <c r="AE3478" s="26" t="str">
        <f t="shared" si="882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3"/>
        <v>0</v>
      </c>
      <c r="AJ3478" s="27">
        <f t="shared" si="884"/>
        <v>0</v>
      </c>
      <c r="AK3478" s="28" t="str">
        <f t="shared" si="885"/>
        <v/>
      </c>
      <c r="AL3478" s="24"/>
      <c r="AM3478" s="24"/>
      <c r="AN3478" s="24"/>
      <c r="AO3478" s="24"/>
      <c r="AP3478" s="28" t="str">
        <f t="shared" si="886"/>
        <v/>
      </c>
      <c r="AQ3478" s="28" t="str">
        <f t="shared" si="887"/>
        <v/>
      </c>
      <c r="AR3478" s="214">
        <f t="shared" si="890"/>
        <v>0</v>
      </c>
      <c r="AS3478" s="22" t="str">
        <f t="shared" si="889"/>
        <v/>
      </c>
      <c r="AT3478" s="24" t="str">
        <f t="shared" si="891"/>
        <v/>
      </c>
    </row>
    <row r="3479" spans="1:46" s="12" customFormat="1">
      <c r="A3479" s="22"/>
      <c r="B3479" s="23"/>
      <c r="C3479" s="23"/>
      <c r="D3479" s="39" t="str">
        <f t="shared" si="877"/>
        <v/>
      </c>
      <c r="E3479" s="22"/>
      <c r="F3479" s="23"/>
      <c r="G3479" s="23"/>
      <c r="H3479" s="29"/>
      <c r="I3479" s="39" t="str">
        <f t="shared" si="878"/>
        <v/>
      </c>
      <c r="J3479" s="29"/>
      <c r="K3479" s="29"/>
      <c r="L3479" s="24"/>
      <c r="M3479" s="22"/>
      <c r="N3479" s="22"/>
      <c r="O3479" s="22"/>
      <c r="P3479" s="39" t="str">
        <f t="shared" si="879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2"/>
        <v/>
      </c>
      <c r="Z3479" s="18" t="str">
        <f t="shared" si="880"/>
        <v/>
      </c>
      <c r="AA3479" s="22"/>
      <c r="AB3479" s="21" t="str">
        <f t="shared" si="888"/>
        <v/>
      </c>
      <c r="AC3479" s="25" t="str">
        <f t="shared" si="881"/>
        <v/>
      </c>
      <c r="AD3479" s="149"/>
      <c r="AE3479" s="26" t="str">
        <f t="shared" si="882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3"/>
        <v>0</v>
      </c>
      <c r="AJ3479" s="27">
        <f t="shared" si="884"/>
        <v>0</v>
      </c>
      <c r="AK3479" s="28" t="str">
        <f t="shared" si="885"/>
        <v/>
      </c>
      <c r="AL3479" s="24"/>
      <c r="AM3479" s="24"/>
      <c r="AN3479" s="24"/>
      <c r="AO3479" s="24"/>
      <c r="AP3479" s="28" t="str">
        <f t="shared" si="886"/>
        <v/>
      </c>
      <c r="AQ3479" s="28" t="str">
        <f t="shared" si="887"/>
        <v/>
      </c>
      <c r="AR3479" s="214">
        <f t="shared" si="890"/>
        <v>0</v>
      </c>
      <c r="AS3479" s="22" t="str">
        <f t="shared" si="889"/>
        <v/>
      </c>
      <c r="AT3479" s="24" t="str">
        <f t="shared" si="891"/>
        <v/>
      </c>
    </row>
    <row r="3480" spans="1:46" s="12" customFormat="1">
      <c r="A3480" s="22"/>
      <c r="B3480" s="23"/>
      <c r="C3480" s="23"/>
      <c r="D3480" s="39" t="str">
        <f t="shared" si="877"/>
        <v/>
      </c>
      <c r="E3480" s="22"/>
      <c r="F3480" s="23"/>
      <c r="G3480" s="23"/>
      <c r="H3480" s="29"/>
      <c r="I3480" s="39" t="str">
        <f t="shared" si="878"/>
        <v/>
      </c>
      <c r="J3480" s="29"/>
      <c r="K3480" s="29"/>
      <c r="L3480" s="24"/>
      <c r="M3480" s="22"/>
      <c r="N3480" s="22"/>
      <c r="O3480" s="22"/>
      <c r="P3480" s="39" t="str">
        <f t="shared" si="879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2"/>
        <v/>
      </c>
      <c r="Z3480" s="18" t="str">
        <f t="shared" si="880"/>
        <v/>
      </c>
      <c r="AA3480" s="22"/>
      <c r="AB3480" s="21" t="str">
        <f t="shared" si="888"/>
        <v/>
      </c>
      <c r="AC3480" s="25" t="str">
        <f t="shared" si="881"/>
        <v/>
      </c>
      <c r="AD3480" s="149"/>
      <c r="AE3480" s="26" t="str">
        <f t="shared" si="882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3"/>
        <v>0</v>
      </c>
      <c r="AJ3480" s="27">
        <f t="shared" si="884"/>
        <v>0</v>
      </c>
      <c r="AK3480" s="28" t="str">
        <f t="shared" si="885"/>
        <v/>
      </c>
      <c r="AL3480" s="24"/>
      <c r="AM3480" s="24"/>
      <c r="AN3480" s="24"/>
      <c r="AO3480" s="24"/>
      <c r="AP3480" s="28" t="str">
        <f t="shared" si="886"/>
        <v/>
      </c>
      <c r="AQ3480" s="28" t="str">
        <f t="shared" si="887"/>
        <v/>
      </c>
      <c r="AR3480" s="214">
        <f t="shared" si="890"/>
        <v>0</v>
      </c>
      <c r="AS3480" s="22" t="str">
        <f t="shared" si="889"/>
        <v/>
      </c>
      <c r="AT3480" s="24" t="str">
        <f t="shared" si="891"/>
        <v/>
      </c>
    </row>
    <row r="3481" spans="1:46" s="12" customFormat="1">
      <c r="A3481" s="22"/>
      <c r="B3481" s="23"/>
      <c r="C3481" s="23"/>
      <c r="D3481" s="39" t="str">
        <f t="shared" si="877"/>
        <v/>
      </c>
      <c r="E3481" s="22"/>
      <c r="F3481" s="23"/>
      <c r="G3481" s="23"/>
      <c r="H3481" s="29"/>
      <c r="I3481" s="39" t="str">
        <f t="shared" si="878"/>
        <v/>
      </c>
      <c r="J3481" s="29"/>
      <c r="K3481" s="29"/>
      <c r="L3481" s="24"/>
      <c r="M3481" s="22"/>
      <c r="N3481" s="22"/>
      <c r="O3481" s="22"/>
      <c r="P3481" s="39" t="str">
        <f t="shared" si="879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2"/>
        <v/>
      </c>
      <c r="Z3481" s="18" t="str">
        <f t="shared" si="880"/>
        <v/>
      </c>
      <c r="AA3481" s="22"/>
      <c r="AB3481" s="21" t="str">
        <f t="shared" si="888"/>
        <v/>
      </c>
      <c r="AC3481" s="25" t="str">
        <f t="shared" si="881"/>
        <v/>
      </c>
      <c r="AD3481" s="149"/>
      <c r="AE3481" s="26" t="str">
        <f t="shared" si="882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3"/>
        <v>0</v>
      </c>
      <c r="AJ3481" s="27">
        <f t="shared" si="884"/>
        <v>0</v>
      </c>
      <c r="AK3481" s="28" t="str">
        <f t="shared" si="885"/>
        <v/>
      </c>
      <c r="AL3481" s="24"/>
      <c r="AM3481" s="24"/>
      <c r="AN3481" s="24"/>
      <c r="AO3481" s="24"/>
      <c r="AP3481" s="28" t="str">
        <f t="shared" si="886"/>
        <v/>
      </c>
      <c r="AQ3481" s="28" t="str">
        <f t="shared" si="887"/>
        <v/>
      </c>
      <c r="AR3481" s="214">
        <f t="shared" si="890"/>
        <v>0</v>
      </c>
      <c r="AS3481" s="22" t="str">
        <f t="shared" si="889"/>
        <v/>
      </c>
      <c r="AT3481" s="24" t="str">
        <f t="shared" si="891"/>
        <v/>
      </c>
    </row>
    <row r="3482" spans="1:46" s="12" customFormat="1">
      <c r="A3482" s="22"/>
      <c r="B3482" s="23"/>
      <c r="C3482" s="23"/>
      <c r="D3482" s="39" t="str">
        <f t="shared" si="877"/>
        <v/>
      </c>
      <c r="E3482" s="22"/>
      <c r="F3482" s="23"/>
      <c r="G3482" s="23"/>
      <c r="H3482" s="29"/>
      <c r="I3482" s="39" t="str">
        <f t="shared" si="878"/>
        <v/>
      </c>
      <c r="J3482" s="29"/>
      <c r="K3482" s="29"/>
      <c r="L3482" s="24"/>
      <c r="M3482" s="22"/>
      <c r="N3482" s="22"/>
      <c r="O3482" s="22"/>
      <c r="P3482" s="39" t="str">
        <f t="shared" si="879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2"/>
        <v/>
      </c>
      <c r="Z3482" s="18" t="str">
        <f t="shared" si="880"/>
        <v/>
      </c>
      <c r="AA3482" s="22"/>
      <c r="AB3482" s="21" t="str">
        <f t="shared" si="888"/>
        <v/>
      </c>
      <c r="AC3482" s="25" t="str">
        <f t="shared" si="881"/>
        <v/>
      </c>
      <c r="AD3482" s="149"/>
      <c r="AE3482" s="26" t="str">
        <f t="shared" si="882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3"/>
        <v>0</v>
      </c>
      <c r="AJ3482" s="27">
        <f t="shared" si="884"/>
        <v>0</v>
      </c>
      <c r="AK3482" s="28" t="str">
        <f t="shared" si="885"/>
        <v/>
      </c>
      <c r="AL3482" s="24"/>
      <c r="AM3482" s="24"/>
      <c r="AN3482" s="24"/>
      <c r="AO3482" s="24"/>
      <c r="AP3482" s="28" t="str">
        <f t="shared" si="886"/>
        <v/>
      </c>
      <c r="AQ3482" s="28" t="str">
        <f t="shared" si="887"/>
        <v/>
      </c>
      <c r="AR3482" s="214">
        <f t="shared" si="890"/>
        <v>0</v>
      </c>
      <c r="AS3482" s="22" t="str">
        <f t="shared" si="889"/>
        <v/>
      </c>
      <c r="AT3482" s="24" t="str">
        <f t="shared" si="891"/>
        <v/>
      </c>
    </row>
    <row r="3483" spans="1:46" s="12" customFormat="1">
      <c r="A3483" s="22"/>
      <c r="B3483" s="23"/>
      <c r="C3483" s="23"/>
      <c r="D3483" s="39" t="str">
        <f t="shared" si="877"/>
        <v/>
      </c>
      <c r="E3483" s="22"/>
      <c r="F3483" s="23"/>
      <c r="G3483" s="23"/>
      <c r="H3483" s="29"/>
      <c r="I3483" s="39" t="str">
        <f t="shared" si="878"/>
        <v/>
      </c>
      <c r="J3483" s="29"/>
      <c r="K3483" s="29"/>
      <c r="L3483" s="24"/>
      <c r="M3483" s="22"/>
      <c r="N3483" s="22"/>
      <c r="O3483" s="22"/>
      <c r="P3483" s="39" t="str">
        <f t="shared" si="879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2"/>
        <v/>
      </c>
      <c r="Z3483" s="18" t="str">
        <f t="shared" si="880"/>
        <v/>
      </c>
      <c r="AA3483" s="22"/>
      <c r="AB3483" s="21" t="str">
        <f t="shared" si="888"/>
        <v/>
      </c>
      <c r="AC3483" s="25" t="str">
        <f t="shared" si="881"/>
        <v/>
      </c>
      <c r="AD3483" s="149"/>
      <c r="AE3483" s="26" t="str">
        <f t="shared" si="882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3"/>
        <v>0</v>
      </c>
      <c r="AJ3483" s="27">
        <f t="shared" si="884"/>
        <v>0</v>
      </c>
      <c r="AK3483" s="28" t="str">
        <f t="shared" si="885"/>
        <v/>
      </c>
      <c r="AL3483" s="24"/>
      <c r="AM3483" s="24"/>
      <c r="AN3483" s="24"/>
      <c r="AO3483" s="24"/>
      <c r="AP3483" s="28" t="str">
        <f t="shared" si="886"/>
        <v/>
      </c>
      <c r="AQ3483" s="28" t="str">
        <f t="shared" si="887"/>
        <v/>
      </c>
      <c r="AR3483" s="214">
        <f t="shared" si="890"/>
        <v>0</v>
      </c>
      <c r="AS3483" s="22" t="str">
        <f t="shared" si="889"/>
        <v/>
      </c>
      <c r="AT3483" s="24" t="str">
        <f t="shared" si="891"/>
        <v/>
      </c>
    </row>
    <row r="3484" spans="1:46" s="12" customFormat="1">
      <c r="A3484" s="22"/>
      <c r="B3484" s="23"/>
      <c r="C3484" s="23"/>
      <c r="D3484" s="39" t="str">
        <f t="shared" si="877"/>
        <v/>
      </c>
      <c r="E3484" s="22"/>
      <c r="F3484" s="23"/>
      <c r="G3484" s="23"/>
      <c r="H3484" s="29"/>
      <c r="I3484" s="39" t="str">
        <f t="shared" si="878"/>
        <v/>
      </c>
      <c r="J3484" s="29"/>
      <c r="K3484" s="29"/>
      <c r="L3484" s="24"/>
      <c r="M3484" s="22"/>
      <c r="N3484" s="22"/>
      <c r="O3484" s="22"/>
      <c r="P3484" s="39" t="str">
        <f t="shared" si="879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2"/>
        <v/>
      </c>
      <c r="Z3484" s="18" t="str">
        <f t="shared" si="880"/>
        <v/>
      </c>
      <c r="AA3484" s="22"/>
      <c r="AB3484" s="21" t="str">
        <f t="shared" si="888"/>
        <v/>
      </c>
      <c r="AC3484" s="25" t="str">
        <f t="shared" si="881"/>
        <v/>
      </c>
      <c r="AD3484" s="149"/>
      <c r="AE3484" s="26" t="str">
        <f t="shared" si="882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3"/>
        <v>0</v>
      </c>
      <c r="AJ3484" s="27">
        <f t="shared" si="884"/>
        <v>0</v>
      </c>
      <c r="AK3484" s="28" t="str">
        <f t="shared" si="885"/>
        <v/>
      </c>
      <c r="AL3484" s="24"/>
      <c r="AM3484" s="24"/>
      <c r="AN3484" s="24"/>
      <c r="AO3484" s="24"/>
      <c r="AP3484" s="28" t="str">
        <f t="shared" si="886"/>
        <v/>
      </c>
      <c r="AQ3484" s="28" t="str">
        <f t="shared" si="887"/>
        <v/>
      </c>
      <c r="AR3484" s="214">
        <f t="shared" si="890"/>
        <v>0</v>
      </c>
      <c r="AS3484" s="22" t="str">
        <f t="shared" si="889"/>
        <v/>
      </c>
      <c r="AT3484" s="24" t="str">
        <f t="shared" si="891"/>
        <v/>
      </c>
    </row>
    <row r="3485" spans="1:46" s="12" customFormat="1">
      <c r="A3485" s="22"/>
      <c r="B3485" s="23"/>
      <c r="C3485" s="23"/>
      <c r="D3485" s="39" t="str">
        <f t="shared" si="877"/>
        <v/>
      </c>
      <c r="E3485" s="22"/>
      <c r="F3485" s="23"/>
      <c r="G3485" s="23"/>
      <c r="H3485" s="29"/>
      <c r="I3485" s="39" t="str">
        <f t="shared" si="878"/>
        <v/>
      </c>
      <c r="J3485" s="29"/>
      <c r="K3485" s="29"/>
      <c r="L3485" s="24"/>
      <c r="M3485" s="22"/>
      <c r="N3485" s="22"/>
      <c r="O3485" s="22"/>
      <c r="P3485" s="39" t="str">
        <f t="shared" si="879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2"/>
        <v/>
      </c>
      <c r="Z3485" s="18" t="str">
        <f t="shared" si="880"/>
        <v/>
      </c>
      <c r="AA3485" s="22"/>
      <c r="AB3485" s="21" t="str">
        <f t="shared" si="888"/>
        <v/>
      </c>
      <c r="AC3485" s="25" t="str">
        <f t="shared" si="881"/>
        <v/>
      </c>
      <c r="AD3485" s="149"/>
      <c r="AE3485" s="26" t="str">
        <f t="shared" si="882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3"/>
        <v>0</v>
      </c>
      <c r="AJ3485" s="27">
        <f t="shared" si="884"/>
        <v>0</v>
      </c>
      <c r="AK3485" s="28" t="str">
        <f t="shared" si="885"/>
        <v/>
      </c>
      <c r="AL3485" s="24"/>
      <c r="AM3485" s="24"/>
      <c r="AN3485" s="24"/>
      <c r="AO3485" s="24"/>
      <c r="AP3485" s="28" t="str">
        <f t="shared" si="886"/>
        <v/>
      </c>
      <c r="AQ3485" s="28" t="str">
        <f t="shared" si="887"/>
        <v/>
      </c>
      <c r="AR3485" s="214">
        <f t="shared" si="890"/>
        <v>0</v>
      </c>
      <c r="AS3485" s="22" t="str">
        <f t="shared" si="889"/>
        <v/>
      </c>
      <c r="AT3485" s="24" t="str">
        <f t="shared" si="891"/>
        <v/>
      </c>
    </row>
    <row r="3486" spans="1:46" s="12" customFormat="1">
      <c r="A3486" s="22"/>
      <c r="B3486" s="23"/>
      <c r="C3486" s="23"/>
      <c r="D3486" s="39" t="str">
        <f t="shared" si="877"/>
        <v/>
      </c>
      <c r="E3486" s="22"/>
      <c r="F3486" s="23"/>
      <c r="G3486" s="23"/>
      <c r="H3486" s="29"/>
      <c r="I3486" s="39" t="str">
        <f t="shared" si="878"/>
        <v/>
      </c>
      <c r="J3486" s="29"/>
      <c r="K3486" s="29"/>
      <c r="L3486" s="24"/>
      <c r="M3486" s="22"/>
      <c r="N3486" s="22"/>
      <c r="O3486" s="22"/>
      <c r="P3486" s="39" t="str">
        <f t="shared" si="879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2"/>
        <v/>
      </c>
      <c r="Z3486" s="18" t="str">
        <f t="shared" si="880"/>
        <v/>
      </c>
      <c r="AA3486" s="22"/>
      <c r="AB3486" s="21" t="str">
        <f t="shared" si="888"/>
        <v/>
      </c>
      <c r="AC3486" s="25" t="str">
        <f t="shared" si="881"/>
        <v/>
      </c>
      <c r="AD3486" s="149"/>
      <c r="AE3486" s="26" t="str">
        <f t="shared" si="882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3"/>
        <v>0</v>
      </c>
      <c r="AJ3486" s="27">
        <f t="shared" si="884"/>
        <v>0</v>
      </c>
      <c r="AK3486" s="28" t="str">
        <f t="shared" si="885"/>
        <v/>
      </c>
      <c r="AL3486" s="24"/>
      <c r="AM3486" s="24"/>
      <c r="AN3486" s="24"/>
      <c r="AO3486" s="24"/>
      <c r="AP3486" s="28" t="str">
        <f t="shared" si="886"/>
        <v/>
      </c>
      <c r="AQ3486" s="28" t="str">
        <f t="shared" si="887"/>
        <v/>
      </c>
      <c r="AR3486" s="214">
        <f t="shared" si="890"/>
        <v>0</v>
      </c>
      <c r="AS3486" s="22" t="str">
        <f t="shared" si="889"/>
        <v/>
      </c>
      <c r="AT3486" s="24" t="str">
        <f t="shared" si="891"/>
        <v/>
      </c>
    </row>
    <row r="3487" spans="1:46" s="12" customFormat="1">
      <c r="A3487" s="22"/>
      <c r="B3487" s="23"/>
      <c r="C3487" s="23"/>
      <c r="D3487" s="39" t="str">
        <f t="shared" si="877"/>
        <v/>
      </c>
      <c r="E3487" s="22"/>
      <c r="F3487" s="23"/>
      <c r="G3487" s="23"/>
      <c r="H3487" s="29"/>
      <c r="I3487" s="39" t="str">
        <f t="shared" si="878"/>
        <v/>
      </c>
      <c r="J3487" s="29"/>
      <c r="K3487" s="29"/>
      <c r="L3487" s="24"/>
      <c r="M3487" s="22"/>
      <c r="N3487" s="22"/>
      <c r="O3487" s="22"/>
      <c r="P3487" s="39" t="str">
        <f t="shared" si="879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2"/>
        <v/>
      </c>
      <c r="Z3487" s="18" t="str">
        <f t="shared" si="880"/>
        <v/>
      </c>
      <c r="AA3487" s="22"/>
      <c r="AB3487" s="21" t="str">
        <f t="shared" si="888"/>
        <v/>
      </c>
      <c r="AC3487" s="25" t="str">
        <f t="shared" si="881"/>
        <v/>
      </c>
      <c r="AD3487" s="149"/>
      <c r="AE3487" s="26" t="str">
        <f t="shared" si="882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3"/>
        <v>0</v>
      </c>
      <c r="AJ3487" s="27">
        <f t="shared" si="884"/>
        <v>0</v>
      </c>
      <c r="AK3487" s="28" t="str">
        <f t="shared" si="885"/>
        <v/>
      </c>
      <c r="AL3487" s="24"/>
      <c r="AM3487" s="24"/>
      <c r="AN3487" s="24"/>
      <c r="AO3487" s="24"/>
      <c r="AP3487" s="28" t="str">
        <f t="shared" si="886"/>
        <v/>
      </c>
      <c r="AQ3487" s="28" t="str">
        <f t="shared" si="887"/>
        <v/>
      </c>
      <c r="AR3487" s="214">
        <f t="shared" si="890"/>
        <v>0</v>
      </c>
      <c r="AS3487" s="22" t="str">
        <f t="shared" si="889"/>
        <v/>
      </c>
      <c r="AT3487" s="24" t="str">
        <f t="shared" si="891"/>
        <v/>
      </c>
    </row>
    <row r="3488" spans="1:46" s="12" customFormat="1">
      <c r="A3488" s="22"/>
      <c r="B3488" s="23"/>
      <c r="C3488" s="23"/>
      <c r="D3488" s="39" t="str">
        <f t="shared" si="877"/>
        <v/>
      </c>
      <c r="E3488" s="22"/>
      <c r="F3488" s="23"/>
      <c r="G3488" s="23"/>
      <c r="H3488" s="29"/>
      <c r="I3488" s="39" t="str">
        <f t="shared" si="878"/>
        <v/>
      </c>
      <c r="J3488" s="29"/>
      <c r="K3488" s="29"/>
      <c r="L3488" s="24"/>
      <c r="M3488" s="22"/>
      <c r="N3488" s="22"/>
      <c r="O3488" s="22"/>
      <c r="P3488" s="39" t="str">
        <f t="shared" si="879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2"/>
        <v/>
      </c>
      <c r="Z3488" s="18" t="str">
        <f t="shared" si="880"/>
        <v/>
      </c>
      <c r="AA3488" s="22"/>
      <c r="AB3488" s="21" t="str">
        <f t="shared" si="888"/>
        <v/>
      </c>
      <c r="AC3488" s="25" t="str">
        <f t="shared" si="881"/>
        <v/>
      </c>
      <c r="AD3488" s="149"/>
      <c r="AE3488" s="26" t="str">
        <f t="shared" si="882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3"/>
        <v>0</v>
      </c>
      <c r="AJ3488" s="27">
        <f t="shared" si="884"/>
        <v>0</v>
      </c>
      <c r="AK3488" s="28" t="str">
        <f t="shared" si="885"/>
        <v/>
      </c>
      <c r="AL3488" s="24"/>
      <c r="AM3488" s="24"/>
      <c r="AN3488" s="24"/>
      <c r="AO3488" s="24"/>
      <c r="AP3488" s="28" t="str">
        <f t="shared" si="886"/>
        <v/>
      </c>
      <c r="AQ3488" s="28" t="str">
        <f t="shared" si="887"/>
        <v/>
      </c>
      <c r="AR3488" s="214">
        <f t="shared" si="890"/>
        <v>0</v>
      </c>
      <c r="AS3488" s="22" t="str">
        <f t="shared" si="889"/>
        <v/>
      </c>
      <c r="AT3488" s="24" t="str">
        <f t="shared" si="891"/>
        <v/>
      </c>
    </row>
    <row r="3489" spans="1:46" s="12" customFormat="1">
      <c r="A3489" s="22"/>
      <c r="B3489" s="23"/>
      <c r="C3489" s="23"/>
      <c r="D3489" s="39" t="str">
        <f t="shared" si="877"/>
        <v/>
      </c>
      <c r="E3489" s="22"/>
      <c r="F3489" s="23"/>
      <c r="G3489" s="23"/>
      <c r="H3489" s="29"/>
      <c r="I3489" s="39" t="str">
        <f t="shared" si="878"/>
        <v/>
      </c>
      <c r="J3489" s="29"/>
      <c r="K3489" s="29"/>
      <c r="L3489" s="24"/>
      <c r="M3489" s="22"/>
      <c r="N3489" s="22"/>
      <c r="O3489" s="22"/>
      <c r="P3489" s="39" t="str">
        <f t="shared" si="879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2"/>
        <v/>
      </c>
      <c r="Z3489" s="18" t="str">
        <f t="shared" si="880"/>
        <v/>
      </c>
      <c r="AA3489" s="22"/>
      <c r="AB3489" s="21" t="str">
        <f t="shared" ref="AB3489:AB3509" si="893">IF(AND(R3489&lt;&gt;"C66",R3489&lt;&gt;""),Z3489/Y3489*AA3489,"")</f>
        <v/>
      </c>
      <c r="AC3489" s="25" t="str">
        <f t="shared" si="881"/>
        <v/>
      </c>
      <c r="AD3489" s="149"/>
      <c r="AE3489" s="26" t="str">
        <f t="shared" si="882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3"/>
        <v>0</v>
      </c>
      <c r="AJ3489" s="27">
        <f t="shared" si="884"/>
        <v>0</v>
      </c>
      <c r="AK3489" s="28" t="str">
        <f t="shared" si="885"/>
        <v/>
      </c>
      <c r="AL3489" s="24"/>
      <c r="AM3489" s="24"/>
      <c r="AN3489" s="24"/>
      <c r="AO3489" s="24"/>
      <c r="AP3489" s="28" t="str">
        <f t="shared" si="886"/>
        <v/>
      </c>
      <c r="AQ3489" s="28" t="str">
        <f t="shared" si="887"/>
        <v/>
      </c>
      <c r="AR3489" s="214">
        <f t="shared" si="890"/>
        <v>0</v>
      </c>
      <c r="AS3489" s="22" t="str">
        <f t="shared" si="889"/>
        <v/>
      </c>
      <c r="AT3489" s="24" t="str">
        <f t="shared" si="891"/>
        <v/>
      </c>
    </row>
    <row r="3490" spans="1:46" s="12" customFormat="1">
      <c r="A3490" s="22"/>
      <c r="B3490" s="23"/>
      <c r="C3490" s="23"/>
      <c r="D3490" s="39" t="str">
        <f t="shared" si="877"/>
        <v/>
      </c>
      <c r="E3490" s="22"/>
      <c r="F3490" s="23"/>
      <c r="G3490" s="23"/>
      <c r="H3490" s="29"/>
      <c r="I3490" s="39" t="str">
        <f t="shared" si="878"/>
        <v/>
      </c>
      <c r="J3490" s="29"/>
      <c r="K3490" s="29"/>
      <c r="L3490" s="24"/>
      <c r="M3490" s="22"/>
      <c r="N3490" s="22"/>
      <c r="O3490" s="22"/>
      <c r="P3490" s="39" t="str">
        <f t="shared" si="879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2"/>
        <v/>
      </c>
      <c r="Z3490" s="18" t="str">
        <f t="shared" si="880"/>
        <v/>
      </c>
      <c r="AA3490" s="22"/>
      <c r="AB3490" s="21" t="str">
        <f t="shared" si="893"/>
        <v/>
      </c>
      <c r="AC3490" s="25" t="str">
        <f t="shared" si="881"/>
        <v/>
      </c>
      <c r="AD3490" s="149"/>
      <c r="AE3490" s="26" t="str">
        <f t="shared" si="882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3"/>
        <v>0</v>
      </c>
      <c r="AJ3490" s="27">
        <f t="shared" si="884"/>
        <v>0</v>
      </c>
      <c r="AK3490" s="28" t="str">
        <f t="shared" si="885"/>
        <v/>
      </c>
      <c r="AL3490" s="24"/>
      <c r="AM3490" s="24"/>
      <c r="AN3490" s="24"/>
      <c r="AO3490" s="24"/>
      <c r="AP3490" s="28" t="str">
        <f t="shared" si="886"/>
        <v/>
      </c>
      <c r="AQ3490" s="28" t="str">
        <f t="shared" si="887"/>
        <v/>
      </c>
      <c r="AR3490" s="214">
        <f t="shared" si="890"/>
        <v>0</v>
      </c>
      <c r="AS3490" s="22" t="str">
        <f t="shared" si="889"/>
        <v/>
      </c>
      <c r="AT3490" s="24" t="str">
        <f t="shared" si="891"/>
        <v/>
      </c>
    </row>
    <row r="3491" spans="1:46" s="12" customFormat="1">
      <c r="A3491" s="22"/>
      <c r="B3491" s="23"/>
      <c r="C3491" s="23"/>
      <c r="D3491" s="39" t="str">
        <f t="shared" si="877"/>
        <v/>
      </c>
      <c r="E3491" s="22"/>
      <c r="F3491" s="23"/>
      <c r="G3491" s="23"/>
      <c r="H3491" s="29"/>
      <c r="I3491" s="39" t="str">
        <f t="shared" si="878"/>
        <v/>
      </c>
      <c r="J3491" s="29"/>
      <c r="K3491" s="29"/>
      <c r="L3491" s="24"/>
      <c r="M3491" s="22"/>
      <c r="N3491" s="22"/>
      <c r="O3491" s="22"/>
      <c r="P3491" s="39" t="str">
        <f t="shared" si="879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2"/>
        <v/>
      </c>
      <c r="Z3491" s="18" t="str">
        <f t="shared" si="880"/>
        <v/>
      </c>
      <c r="AA3491" s="22"/>
      <c r="AB3491" s="21" t="str">
        <f t="shared" si="893"/>
        <v/>
      </c>
      <c r="AC3491" s="25" t="str">
        <f t="shared" si="881"/>
        <v/>
      </c>
      <c r="AD3491" s="149"/>
      <c r="AE3491" s="26" t="str">
        <f t="shared" si="882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3"/>
        <v>0</v>
      </c>
      <c r="AJ3491" s="27">
        <f t="shared" si="884"/>
        <v>0</v>
      </c>
      <c r="AK3491" s="28" t="str">
        <f t="shared" si="885"/>
        <v/>
      </c>
      <c r="AL3491" s="24"/>
      <c r="AM3491" s="24"/>
      <c r="AN3491" s="24"/>
      <c r="AO3491" s="24"/>
      <c r="AP3491" s="28" t="str">
        <f t="shared" si="886"/>
        <v/>
      </c>
      <c r="AQ3491" s="28" t="str">
        <f t="shared" si="887"/>
        <v/>
      </c>
      <c r="AR3491" s="214">
        <f t="shared" si="890"/>
        <v>0</v>
      </c>
      <c r="AS3491" s="22" t="str">
        <f t="shared" si="889"/>
        <v/>
      </c>
      <c r="AT3491" s="24" t="str">
        <f t="shared" si="891"/>
        <v/>
      </c>
    </row>
    <row r="3492" spans="1:46" s="12" customFormat="1">
      <c r="A3492" s="22"/>
      <c r="B3492" s="23"/>
      <c r="C3492" s="23"/>
      <c r="D3492" s="39" t="str">
        <f t="shared" si="877"/>
        <v/>
      </c>
      <c r="E3492" s="22"/>
      <c r="F3492" s="23"/>
      <c r="G3492" s="23"/>
      <c r="H3492" s="29"/>
      <c r="I3492" s="39" t="str">
        <f t="shared" si="878"/>
        <v/>
      </c>
      <c r="J3492" s="29"/>
      <c r="K3492" s="29"/>
      <c r="L3492" s="24"/>
      <c r="M3492" s="22"/>
      <c r="N3492" s="22"/>
      <c r="O3492" s="22"/>
      <c r="P3492" s="39" t="str">
        <f t="shared" si="879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9" si="894">IF(W3492="","",IF(W3492="RMB","1.13", "1"))</f>
        <v/>
      </c>
      <c r="Z3492" s="18" t="str">
        <f t="shared" si="880"/>
        <v/>
      </c>
      <c r="AA3492" s="22"/>
      <c r="AB3492" s="21" t="str">
        <f t="shared" si="893"/>
        <v/>
      </c>
      <c r="AC3492" s="25" t="str">
        <f t="shared" si="881"/>
        <v/>
      </c>
      <c r="AD3492" s="149"/>
      <c r="AE3492" s="26" t="str">
        <f t="shared" si="882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3"/>
        <v>0</v>
      </c>
      <c r="AJ3492" s="27">
        <f t="shared" si="884"/>
        <v>0</v>
      </c>
      <c r="AK3492" s="28" t="str">
        <f t="shared" si="885"/>
        <v/>
      </c>
      <c r="AL3492" s="24"/>
      <c r="AM3492" s="24"/>
      <c r="AN3492" s="24"/>
      <c r="AO3492" s="24"/>
      <c r="AP3492" s="28" t="str">
        <f t="shared" si="886"/>
        <v/>
      </c>
      <c r="AQ3492" s="28" t="str">
        <f t="shared" si="887"/>
        <v/>
      </c>
      <c r="AR3492" s="214">
        <f t="shared" si="890"/>
        <v>0</v>
      </c>
      <c r="AS3492" s="22" t="str">
        <f t="shared" si="889"/>
        <v/>
      </c>
      <c r="AT3492" s="24" t="str">
        <f t="shared" si="891"/>
        <v/>
      </c>
    </row>
    <row r="3493" spans="1:46" s="12" customFormat="1">
      <c r="A3493" s="22"/>
      <c r="B3493" s="23"/>
      <c r="C3493" s="23"/>
      <c r="D3493" s="39" t="str">
        <f t="shared" si="877"/>
        <v/>
      </c>
      <c r="E3493" s="22"/>
      <c r="F3493" s="23"/>
      <c r="G3493" s="23"/>
      <c r="H3493" s="29"/>
      <c r="I3493" s="39" t="str">
        <f t="shared" si="878"/>
        <v/>
      </c>
      <c r="J3493" s="29"/>
      <c r="K3493" s="29"/>
      <c r="L3493" s="24"/>
      <c r="M3493" s="22"/>
      <c r="N3493" s="22"/>
      <c r="O3493" s="22"/>
      <c r="P3493" s="39" t="str">
        <f t="shared" si="879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894"/>
        <v/>
      </c>
      <c r="Z3493" s="18" t="str">
        <f t="shared" si="880"/>
        <v/>
      </c>
      <c r="AA3493" s="22"/>
      <c r="AB3493" s="21" t="str">
        <f t="shared" si="893"/>
        <v/>
      </c>
      <c r="AC3493" s="25" t="str">
        <f t="shared" si="881"/>
        <v/>
      </c>
      <c r="AD3493" s="149"/>
      <c r="AE3493" s="26" t="str">
        <f t="shared" si="882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3"/>
        <v>0</v>
      </c>
      <c r="AJ3493" s="27">
        <f t="shared" si="884"/>
        <v>0</v>
      </c>
      <c r="AK3493" s="28" t="str">
        <f t="shared" si="885"/>
        <v/>
      </c>
      <c r="AL3493" s="24"/>
      <c r="AM3493" s="24"/>
      <c r="AN3493" s="24"/>
      <c r="AO3493" s="24"/>
      <c r="AP3493" s="28" t="str">
        <f t="shared" si="886"/>
        <v/>
      </c>
      <c r="AQ3493" s="28" t="str">
        <f t="shared" si="887"/>
        <v/>
      </c>
      <c r="AR3493" s="214">
        <f t="shared" si="890"/>
        <v>0</v>
      </c>
      <c r="AS3493" s="22" t="str">
        <f t="shared" si="889"/>
        <v/>
      </c>
      <c r="AT3493" s="24" t="str">
        <f t="shared" si="891"/>
        <v/>
      </c>
    </row>
    <row r="3494" spans="1:46" s="12" customFormat="1">
      <c r="A3494" s="22"/>
      <c r="B3494" s="23"/>
      <c r="C3494" s="23"/>
      <c r="D3494" s="39" t="str">
        <f t="shared" si="877"/>
        <v/>
      </c>
      <c r="E3494" s="22"/>
      <c r="F3494" s="23"/>
      <c r="G3494" s="23"/>
      <c r="H3494" s="29"/>
      <c r="I3494" s="39" t="str">
        <f t="shared" si="878"/>
        <v/>
      </c>
      <c r="J3494" s="29"/>
      <c r="K3494" s="29"/>
      <c r="L3494" s="24"/>
      <c r="M3494" s="22"/>
      <c r="N3494" s="22"/>
      <c r="O3494" s="22"/>
      <c r="P3494" s="39" t="str">
        <f t="shared" si="879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4"/>
        <v/>
      </c>
      <c r="Z3494" s="18" t="str">
        <f t="shared" si="880"/>
        <v/>
      </c>
      <c r="AA3494" s="22"/>
      <c r="AB3494" s="21" t="str">
        <f t="shared" si="893"/>
        <v/>
      </c>
      <c r="AC3494" s="25" t="str">
        <f t="shared" si="881"/>
        <v/>
      </c>
      <c r="AD3494" s="149"/>
      <c r="AE3494" s="26" t="str">
        <f t="shared" si="882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3"/>
        <v>0</v>
      </c>
      <c r="AJ3494" s="27">
        <f t="shared" si="884"/>
        <v>0</v>
      </c>
      <c r="AK3494" s="28" t="str">
        <f t="shared" si="885"/>
        <v/>
      </c>
      <c r="AL3494" s="24"/>
      <c r="AM3494" s="24"/>
      <c r="AN3494" s="24"/>
      <c r="AO3494" s="24"/>
      <c r="AP3494" s="28" t="str">
        <f t="shared" si="886"/>
        <v/>
      </c>
      <c r="AQ3494" s="28" t="str">
        <f t="shared" si="887"/>
        <v/>
      </c>
      <c r="AR3494" s="214">
        <f t="shared" si="890"/>
        <v>0</v>
      </c>
      <c r="AS3494" s="22" t="str">
        <f t="shared" si="889"/>
        <v/>
      </c>
      <c r="AT3494" s="24" t="str">
        <f t="shared" si="891"/>
        <v/>
      </c>
    </row>
    <row r="3495" spans="1:46" s="12" customFormat="1">
      <c r="A3495" s="22"/>
      <c r="B3495" s="23"/>
      <c r="C3495" s="23"/>
      <c r="D3495" s="39" t="str">
        <f t="shared" si="877"/>
        <v/>
      </c>
      <c r="E3495" s="22"/>
      <c r="F3495" s="23"/>
      <c r="G3495" s="23"/>
      <c r="H3495" s="29"/>
      <c r="I3495" s="39" t="str">
        <f t="shared" si="878"/>
        <v/>
      </c>
      <c r="J3495" s="29"/>
      <c r="K3495" s="29"/>
      <c r="L3495" s="24"/>
      <c r="M3495" s="22"/>
      <c r="N3495" s="22"/>
      <c r="O3495" s="22"/>
      <c r="P3495" s="39" t="str">
        <f t="shared" si="879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4"/>
        <v/>
      </c>
      <c r="Z3495" s="18" t="str">
        <f t="shared" si="880"/>
        <v/>
      </c>
      <c r="AA3495" s="22"/>
      <c r="AB3495" s="21" t="str">
        <f t="shared" si="893"/>
        <v/>
      </c>
      <c r="AC3495" s="25" t="str">
        <f t="shared" si="881"/>
        <v/>
      </c>
      <c r="AD3495" s="149"/>
      <c r="AE3495" s="26" t="str">
        <f t="shared" si="882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3"/>
        <v>0</v>
      </c>
      <c r="AJ3495" s="27">
        <f t="shared" si="884"/>
        <v>0</v>
      </c>
      <c r="AK3495" s="28" t="str">
        <f t="shared" si="885"/>
        <v/>
      </c>
      <c r="AL3495" s="24"/>
      <c r="AM3495" s="24"/>
      <c r="AN3495" s="24"/>
      <c r="AO3495" s="24"/>
      <c r="AP3495" s="28" t="str">
        <f t="shared" si="886"/>
        <v/>
      </c>
      <c r="AQ3495" s="28" t="str">
        <f t="shared" si="887"/>
        <v/>
      </c>
      <c r="AR3495" s="214">
        <f t="shared" si="890"/>
        <v>0</v>
      </c>
      <c r="AS3495" s="22" t="str">
        <f t="shared" si="889"/>
        <v/>
      </c>
      <c r="AT3495" s="24" t="str">
        <f t="shared" si="891"/>
        <v/>
      </c>
    </row>
    <row r="3496" spans="1:46" s="12" customFormat="1">
      <c r="A3496" s="22"/>
      <c r="B3496" s="23"/>
      <c r="C3496" s="23"/>
      <c r="D3496" s="39" t="str">
        <f t="shared" si="877"/>
        <v/>
      </c>
      <c r="E3496" s="22"/>
      <c r="F3496" s="23"/>
      <c r="G3496" s="23"/>
      <c r="H3496" s="29"/>
      <c r="I3496" s="39" t="str">
        <f t="shared" si="878"/>
        <v/>
      </c>
      <c r="J3496" s="29"/>
      <c r="K3496" s="29"/>
      <c r="L3496" s="24"/>
      <c r="M3496" s="22"/>
      <c r="N3496" s="22"/>
      <c r="O3496" s="22"/>
      <c r="P3496" s="39" t="str">
        <f t="shared" si="879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4"/>
        <v/>
      </c>
      <c r="Z3496" s="18" t="str">
        <f t="shared" si="880"/>
        <v/>
      </c>
      <c r="AA3496" s="22"/>
      <c r="AB3496" s="21" t="str">
        <f t="shared" si="893"/>
        <v/>
      </c>
      <c r="AC3496" s="25" t="str">
        <f t="shared" si="881"/>
        <v/>
      </c>
      <c r="AD3496" s="149"/>
      <c r="AE3496" s="26" t="str">
        <f t="shared" si="882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3"/>
        <v>0</v>
      </c>
      <c r="AJ3496" s="27">
        <f t="shared" si="884"/>
        <v>0</v>
      </c>
      <c r="AK3496" s="28" t="str">
        <f t="shared" si="885"/>
        <v/>
      </c>
      <c r="AL3496" s="24"/>
      <c r="AM3496" s="24"/>
      <c r="AN3496" s="24"/>
      <c r="AO3496" s="24"/>
      <c r="AP3496" s="28" t="str">
        <f t="shared" si="886"/>
        <v/>
      </c>
      <c r="AQ3496" s="28" t="str">
        <f t="shared" si="887"/>
        <v/>
      </c>
      <c r="AR3496" s="214">
        <f t="shared" si="890"/>
        <v>0</v>
      </c>
      <c r="AS3496" s="22" t="str">
        <f t="shared" si="889"/>
        <v/>
      </c>
      <c r="AT3496" s="24" t="str">
        <f t="shared" si="891"/>
        <v/>
      </c>
    </row>
    <row r="3497" spans="1:46" s="12" customFormat="1">
      <c r="A3497" s="22"/>
      <c r="B3497" s="23"/>
      <c r="C3497" s="23"/>
      <c r="D3497" s="39" t="str">
        <f t="shared" si="877"/>
        <v/>
      </c>
      <c r="E3497" s="22"/>
      <c r="F3497" s="23"/>
      <c r="G3497" s="23"/>
      <c r="H3497" s="29"/>
      <c r="I3497" s="39" t="str">
        <f t="shared" si="878"/>
        <v/>
      </c>
      <c r="J3497" s="29"/>
      <c r="K3497" s="29"/>
      <c r="L3497" s="24"/>
      <c r="M3497" s="22"/>
      <c r="N3497" s="22"/>
      <c r="O3497" s="22"/>
      <c r="P3497" s="39" t="str">
        <f t="shared" si="879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4"/>
        <v/>
      </c>
      <c r="Z3497" s="18" t="str">
        <f t="shared" si="880"/>
        <v/>
      </c>
      <c r="AA3497" s="22"/>
      <c r="AB3497" s="21" t="str">
        <f t="shared" si="893"/>
        <v/>
      </c>
      <c r="AC3497" s="25" t="str">
        <f t="shared" si="881"/>
        <v/>
      </c>
      <c r="AD3497" s="149"/>
      <c r="AE3497" s="26" t="str">
        <f t="shared" si="882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3"/>
        <v>0</v>
      </c>
      <c r="AJ3497" s="27">
        <f t="shared" si="884"/>
        <v>0</v>
      </c>
      <c r="AK3497" s="28" t="str">
        <f t="shared" si="885"/>
        <v/>
      </c>
      <c r="AL3497" s="24"/>
      <c r="AM3497" s="24"/>
      <c r="AN3497" s="24"/>
      <c r="AO3497" s="24"/>
      <c r="AP3497" s="28" t="str">
        <f t="shared" si="886"/>
        <v/>
      </c>
      <c r="AQ3497" s="28" t="str">
        <f t="shared" si="887"/>
        <v/>
      </c>
      <c r="AR3497" s="214">
        <f t="shared" si="890"/>
        <v>0</v>
      </c>
      <c r="AS3497" s="22" t="str">
        <f t="shared" si="889"/>
        <v/>
      </c>
      <c r="AT3497" s="24" t="str">
        <f t="shared" si="891"/>
        <v/>
      </c>
    </row>
    <row r="3498" spans="1:46" s="12" customFormat="1">
      <c r="A3498" s="22"/>
      <c r="B3498" s="23"/>
      <c r="C3498" s="23"/>
      <c r="D3498" s="39" t="str">
        <f t="shared" si="877"/>
        <v/>
      </c>
      <c r="E3498" s="22"/>
      <c r="F3498" s="23"/>
      <c r="G3498" s="23"/>
      <c r="H3498" s="29"/>
      <c r="I3498" s="39" t="str">
        <f t="shared" si="878"/>
        <v/>
      </c>
      <c r="J3498" s="29"/>
      <c r="K3498" s="29"/>
      <c r="L3498" s="24"/>
      <c r="M3498" s="22"/>
      <c r="N3498" s="22"/>
      <c r="O3498" s="22"/>
      <c r="P3498" s="39" t="str">
        <f t="shared" si="879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4"/>
        <v/>
      </c>
      <c r="Z3498" s="18" t="str">
        <f t="shared" si="880"/>
        <v/>
      </c>
      <c r="AA3498" s="22"/>
      <c r="AB3498" s="21" t="str">
        <f t="shared" si="893"/>
        <v/>
      </c>
      <c r="AC3498" s="25" t="str">
        <f t="shared" si="881"/>
        <v/>
      </c>
      <c r="AD3498" s="149"/>
      <c r="AE3498" s="26" t="str">
        <f t="shared" si="882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3"/>
        <v>0</v>
      </c>
      <c r="AJ3498" s="27">
        <f t="shared" si="884"/>
        <v>0</v>
      </c>
      <c r="AK3498" s="28" t="str">
        <f t="shared" si="885"/>
        <v/>
      </c>
      <c r="AL3498" s="24"/>
      <c r="AM3498" s="24"/>
      <c r="AN3498" s="24"/>
      <c r="AO3498" s="24"/>
      <c r="AP3498" s="28" t="str">
        <f t="shared" si="886"/>
        <v/>
      </c>
      <c r="AQ3498" s="28" t="str">
        <f t="shared" si="887"/>
        <v/>
      </c>
      <c r="AR3498" s="214">
        <f t="shared" si="890"/>
        <v>0</v>
      </c>
      <c r="AS3498" s="22" t="str">
        <f t="shared" si="889"/>
        <v/>
      </c>
      <c r="AT3498" s="24" t="str">
        <f t="shared" si="891"/>
        <v/>
      </c>
    </row>
    <row r="3499" spans="1:46" s="12" customFormat="1">
      <c r="A3499" s="22"/>
      <c r="B3499" s="23"/>
      <c r="C3499" s="23"/>
      <c r="D3499" s="39" t="str">
        <f t="shared" si="877"/>
        <v/>
      </c>
      <c r="E3499" s="22"/>
      <c r="F3499" s="23"/>
      <c r="G3499" s="23"/>
      <c r="H3499" s="29"/>
      <c r="I3499" s="39" t="str">
        <f t="shared" si="878"/>
        <v/>
      </c>
      <c r="J3499" s="29"/>
      <c r="K3499" s="29"/>
      <c r="L3499" s="24"/>
      <c r="M3499" s="22"/>
      <c r="N3499" s="22"/>
      <c r="O3499" s="22"/>
      <c r="P3499" s="39" t="str">
        <f t="shared" si="879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4"/>
        <v/>
      </c>
      <c r="Z3499" s="18" t="str">
        <f t="shared" si="880"/>
        <v/>
      </c>
      <c r="AA3499" s="22"/>
      <c r="AB3499" s="21" t="str">
        <f t="shared" si="893"/>
        <v/>
      </c>
      <c r="AC3499" s="25" t="str">
        <f t="shared" si="881"/>
        <v/>
      </c>
      <c r="AD3499" s="149"/>
      <c r="AE3499" s="26" t="str">
        <f t="shared" si="882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3"/>
        <v>0</v>
      </c>
      <c r="AJ3499" s="27">
        <f t="shared" si="884"/>
        <v>0</v>
      </c>
      <c r="AK3499" s="28" t="str">
        <f t="shared" si="885"/>
        <v/>
      </c>
      <c r="AL3499" s="24"/>
      <c r="AM3499" s="24"/>
      <c r="AN3499" s="24"/>
      <c r="AO3499" s="24"/>
      <c r="AP3499" s="28" t="str">
        <f t="shared" si="886"/>
        <v/>
      </c>
      <c r="AQ3499" s="28" t="str">
        <f t="shared" si="887"/>
        <v/>
      </c>
      <c r="AR3499" s="214">
        <f t="shared" si="890"/>
        <v>0</v>
      </c>
      <c r="AS3499" s="22" t="str">
        <f t="shared" si="889"/>
        <v/>
      </c>
      <c r="AT3499" s="24" t="str">
        <f t="shared" si="891"/>
        <v/>
      </c>
    </row>
    <row r="3500" spans="1:46" s="12" customFormat="1">
      <c r="A3500" s="22"/>
      <c r="B3500" s="23"/>
      <c r="C3500" s="23"/>
      <c r="D3500" s="39" t="str">
        <f t="shared" si="877"/>
        <v/>
      </c>
      <c r="E3500" s="22"/>
      <c r="F3500" s="23"/>
      <c r="G3500" s="23"/>
      <c r="H3500" s="29"/>
      <c r="I3500" s="39" t="str">
        <f t="shared" si="878"/>
        <v/>
      </c>
      <c r="J3500" s="29"/>
      <c r="K3500" s="29"/>
      <c r="L3500" s="24"/>
      <c r="M3500" s="22"/>
      <c r="N3500" s="22"/>
      <c r="O3500" s="22"/>
      <c r="P3500" s="39" t="str">
        <f t="shared" si="879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4"/>
        <v/>
      </c>
      <c r="Z3500" s="18" t="str">
        <f t="shared" si="880"/>
        <v/>
      </c>
      <c r="AA3500" s="22"/>
      <c r="AB3500" s="21" t="str">
        <f t="shared" si="893"/>
        <v/>
      </c>
      <c r="AC3500" s="25" t="str">
        <f t="shared" si="881"/>
        <v/>
      </c>
      <c r="AD3500" s="149"/>
      <c r="AE3500" s="26" t="str">
        <f t="shared" si="882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3"/>
        <v>0</v>
      </c>
      <c r="AJ3500" s="27">
        <f t="shared" si="884"/>
        <v>0</v>
      </c>
      <c r="AK3500" s="28" t="str">
        <f t="shared" si="885"/>
        <v/>
      </c>
      <c r="AL3500" s="24"/>
      <c r="AM3500" s="24"/>
      <c r="AN3500" s="24"/>
      <c r="AO3500" s="24"/>
      <c r="AP3500" s="28" t="str">
        <f t="shared" si="886"/>
        <v/>
      </c>
      <c r="AQ3500" s="28" t="str">
        <f t="shared" si="887"/>
        <v/>
      </c>
      <c r="AR3500" s="214">
        <f t="shared" si="890"/>
        <v>0</v>
      </c>
      <c r="AS3500" s="22" t="str">
        <f t="shared" si="889"/>
        <v/>
      </c>
      <c r="AT3500" s="24" t="str">
        <f t="shared" si="891"/>
        <v/>
      </c>
    </row>
    <row r="3501" spans="1:46" s="12" customFormat="1">
      <c r="A3501" s="22"/>
      <c r="B3501" s="23"/>
      <c r="C3501" s="23"/>
      <c r="D3501" s="39" t="str">
        <f t="shared" si="877"/>
        <v/>
      </c>
      <c r="E3501" s="22"/>
      <c r="F3501" s="23"/>
      <c r="G3501" s="23"/>
      <c r="H3501" s="29"/>
      <c r="I3501" s="39" t="str">
        <f t="shared" si="878"/>
        <v/>
      </c>
      <c r="J3501" s="29"/>
      <c r="K3501" s="29"/>
      <c r="L3501" s="24"/>
      <c r="M3501" s="22"/>
      <c r="N3501" s="22"/>
      <c r="O3501" s="22"/>
      <c r="P3501" s="39" t="str">
        <f t="shared" si="879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4"/>
        <v/>
      </c>
      <c r="Z3501" s="18" t="str">
        <f t="shared" si="880"/>
        <v/>
      </c>
      <c r="AA3501" s="22"/>
      <c r="AB3501" s="21" t="str">
        <f t="shared" si="893"/>
        <v/>
      </c>
      <c r="AC3501" s="25" t="str">
        <f t="shared" si="881"/>
        <v/>
      </c>
      <c r="AD3501" s="149"/>
      <c r="AE3501" s="26" t="str">
        <f t="shared" si="882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3"/>
        <v>0</v>
      </c>
      <c r="AJ3501" s="27">
        <f t="shared" si="884"/>
        <v>0</v>
      </c>
      <c r="AK3501" s="28" t="str">
        <f t="shared" si="885"/>
        <v/>
      </c>
      <c r="AL3501" s="24"/>
      <c r="AM3501" s="24"/>
      <c r="AN3501" s="24"/>
      <c r="AO3501" s="24"/>
      <c r="AP3501" s="28" t="str">
        <f t="shared" si="886"/>
        <v/>
      </c>
      <c r="AQ3501" s="28" t="str">
        <f t="shared" si="887"/>
        <v/>
      </c>
      <c r="AR3501" s="214">
        <f t="shared" si="890"/>
        <v>0</v>
      </c>
      <c r="AS3501" s="22" t="str">
        <f t="shared" si="889"/>
        <v/>
      </c>
      <c r="AT3501" s="24" t="str">
        <f t="shared" si="891"/>
        <v/>
      </c>
    </row>
    <row r="3502" spans="1:46" s="12" customFormat="1">
      <c r="A3502" s="22"/>
      <c r="B3502" s="23"/>
      <c r="C3502" s="23"/>
      <c r="D3502" s="39" t="str">
        <f t="shared" si="877"/>
        <v/>
      </c>
      <c r="E3502" s="22"/>
      <c r="F3502" s="23"/>
      <c r="G3502" s="23"/>
      <c r="H3502" s="29"/>
      <c r="I3502" s="39" t="str">
        <f t="shared" si="878"/>
        <v/>
      </c>
      <c r="J3502" s="29"/>
      <c r="K3502" s="29"/>
      <c r="L3502" s="24"/>
      <c r="M3502" s="22"/>
      <c r="N3502" s="22"/>
      <c r="O3502" s="22"/>
      <c r="P3502" s="39" t="str">
        <f t="shared" si="879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4"/>
        <v/>
      </c>
      <c r="Z3502" s="18" t="str">
        <f t="shared" si="880"/>
        <v/>
      </c>
      <c r="AA3502" s="22"/>
      <c r="AB3502" s="21" t="str">
        <f t="shared" si="893"/>
        <v/>
      </c>
      <c r="AC3502" s="25" t="str">
        <f t="shared" si="881"/>
        <v/>
      </c>
      <c r="AD3502" s="149"/>
      <c r="AE3502" s="26" t="str">
        <f t="shared" si="882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3"/>
        <v>0</v>
      </c>
      <c r="AJ3502" s="27">
        <f t="shared" si="884"/>
        <v>0</v>
      </c>
      <c r="AK3502" s="28" t="str">
        <f t="shared" si="885"/>
        <v/>
      </c>
      <c r="AL3502" s="24"/>
      <c r="AM3502" s="24"/>
      <c r="AN3502" s="24"/>
      <c r="AO3502" s="24"/>
      <c r="AP3502" s="28" t="str">
        <f t="shared" si="886"/>
        <v/>
      </c>
      <c r="AQ3502" s="28" t="str">
        <f t="shared" si="887"/>
        <v/>
      </c>
      <c r="AR3502" s="214">
        <f t="shared" si="890"/>
        <v>0</v>
      </c>
      <c r="AS3502" s="22" t="str">
        <f t="shared" si="889"/>
        <v/>
      </c>
      <c r="AT3502" s="24" t="str">
        <f t="shared" si="891"/>
        <v/>
      </c>
    </row>
    <row r="3503" spans="1:46" s="12" customFormat="1">
      <c r="A3503" s="22"/>
      <c r="B3503" s="23"/>
      <c r="C3503" s="23"/>
      <c r="D3503" s="39" t="str">
        <f t="shared" si="877"/>
        <v/>
      </c>
      <c r="E3503" s="22"/>
      <c r="F3503" s="23"/>
      <c r="G3503" s="23"/>
      <c r="H3503" s="29"/>
      <c r="I3503" s="39" t="str">
        <f t="shared" si="878"/>
        <v/>
      </c>
      <c r="J3503" s="29"/>
      <c r="K3503" s="29"/>
      <c r="L3503" s="24"/>
      <c r="M3503" s="22"/>
      <c r="N3503" s="22"/>
      <c r="O3503" s="22"/>
      <c r="P3503" s="39" t="str">
        <f t="shared" si="879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4"/>
        <v/>
      </c>
      <c r="Z3503" s="18" t="str">
        <f t="shared" si="880"/>
        <v/>
      </c>
      <c r="AA3503" s="22"/>
      <c r="AB3503" s="21" t="str">
        <f t="shared" si="893"/>
        <v/>
      </c>
      <c r="AC3503" s="25" t="str">
        <f t="shared" si="881"/>
        <v/>
      </c>
      <c r="AD3503" s="149"/>
      <c r="AE3503" s="26" t="str">
        <f t="shared" si="882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3"/>
        <v>0</v>
      </c>
      <c r="AJ3503" s="27">
        <f t="shared" si="884"/>
        <v>0</v>
      </c>
      <c r="AK3503" s="28" t="str">
        <f t="shared" si="885"/>
        <v/>
      </c>
      <c r="AL3503" s="24"/>
      <c r="AM3503" s="24"/>
      <c r="AN3503" s="24"/>
      <c r="AO3503" s="24"/>
      <c r="AP3503" s="28" t="str">
        <f t="shared" si="886"/>
        <v/>
      </c>
      <c r="AQ3503" s="28" t="str">
        <f t="shared" si="887"/>
        <v/>
      </c>
      <c r="AR3503" s="214">
        <f t="shared" si="890"/>
        <v>0</v>
      </c>
      <c r="AS3503" s="22" t="str">
        <f t="shared" si="889"/>
        <v/>
      </c>
      <c r="AT3503" s="24" t="str">
        <f t="shared" si="891"/>
        <v/>
      </c>
    </row>
    <row r="3504" spans="1:46" s="12" customFormat="1">
      <c r="A3504" s="22"/>
      <c r="B3504" s="23"/>
      <c r="C3504" s="23"/>
      <c r="D3504" s="39" t="str">
        <f t="shared" si="877"/>
        <v/>
      </c>
      <c r="E3504" s="22"/>
      <c r="F3504" s="23"/>
      <c r="G3504" s="23"/>
      <c r="H3504" s="29"/>
      <c r="I3504" s="39" t="str">
        <f t="shared" si="878"/>
        <v/>
      </c>
      <c r="J3504" s="29"/>
      <c r="K3504" s="29"/>
      <c r="L3504" s="24"/>
      <c r="M3504" s="22"/>
      <c r="N3504" s="22"/>
      <c r="O3504" s="22"/>
      <c r="P3504" s="39" t="str">
        <f t="shared" si="879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4"/>
        <v/>
      </c>
      <c r="Z3504" s="18" t="str">
        <f t="shared" si="880"/>
        <v/>
      </c>
      <c r="AA3504" s="22"/>
      <c r="AB3504" s="21" t="str">
        <f t="shared" si="893"/>
        <v/>
      </c>
      <c r="AC3504" s="25" t="str">
        <f t="shared" si="881"/>
        <v/>
      </c>
      <c r="AD3504" s="149"/>
      <c r="AE3504" s="26" t="str">
        <f t="shared" si="882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3"/>
        <v>0</v>
      </c>
      <c r="AJ3504" s="27">
        <f t="shared" si="884"/>
        <v>0</v>
      </c>
      <c r="AK3504" s="28" t="str">
        <f t="shared" si="885"/>
        <v/>
      </c>
      <c r="AL3504" s="24"/>
      <c r="AM3504" s="24"/>
      <c r="AN3504" s="24"/>
      <c r="AO3504" s="24"/>
      <c r="AP3504" s="28" t="str">
        <f t="shared" si="886"/>
        <v/>
      </c>
      <c r="AQ3504" s="28" t="str">
        <f t="shared" si="887"/>
        <v/>
      </c>
      <c r="AR3504" s="214">
        <f t="shared" si="890"/>
        <v>0</v>
      </c>
      <c r="AS3504" s="22" t="str">
        <f t="shared" si="889"/>
        <v/>
      </c>
      <c r="AT3504" s="24" t="str">
        <f t="shared" si="891"/>
        <v/>
      </c>
    </row>
    <row r="3505" spans="1:46" s="12" customFormat="1">
      <c r="A3505" s="22"/>
      <c r="B3505" s="23"/>
      <c r="C3505" s="23"/>
      <c r="D3505" s="39" t="str">
        <f t="shared" si="877"/>
        <v/>
      </c>
      <c r="E3505" s="22"/>
      <c r="F3505" s="23"/>
      <c r="G3505" s="23"/>
      <c r="H3505" s="29"/>
      <c r="I3505" s="39" t="str">
        <f t="shared" si="878"/>
        <v/>
      </c>
      <c r="J3505" s="29"/>
      <c r="K3505" s="29"/>
      <c r="L3505" s="24"/>
      <c r="M3505" s="22"/>
      <c r="N3505" s="22"/>
      <c r="O3505" s="22"/>
      <c r="P3505" s="39" t="str">
        <f t="shared" si="879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4"/>
        <v/>
      </c>
      <c r="Z3505" s="18" t="str">
        <f t="shared" si="880"/>
        <v/>
      </c>
      <c r="AA3505" s="22"/>
      <c r="AB3505" s="21" t="str">
        <f t="shared" si="893"/>
        <v/>
      </c>
      <c r="AC3505" s="25" t="str">
        <f t="shared" si="881"/>
        <v/>
      </c>
      <c r="AD3505" s="149"/>
      <c r="AE3505" s="26" t="str">
        <f t="shared" si="882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3"/>
        <v>0</v>
      </c>
      <c r="AJ3505" s="27">
        <f t="shared" si="884"/>
        <v>0</v>
      </c>
      <c r="AK3505" s="28" t="str">
        <f t="shared" si="885"/>
        <v/>
      </c>
      <c r="AL3505" s="24"/>
      <c r="AM3505" s="24"/>
      <c r="AN3505" s="24"/>
      <c r="AO3505" s="24"/>
      <c r="AP3505" s="28" t="str">
        <f t="shared" si="886"/>
        <v/>
      </c>
      <c r="AQ3505" s="28" t="str">
        <f t="shared" si="887"/>
        <v/>
      </c>
      <c r="AR3505" s="214">
        <f t="shared" si="890"/>
        <v>0</v>
      </c>
      <c r="AS3505" s="22" t="str">
        <f t="shared" si="889"/>
        <v/>
      </c>
      <c r="AT3505" s="24" t="str">
        <f t="shared" si="891"/>
        <v/>
      </c>
    </row>
    <row r="3506" spans="1:46" s="12" customFormat="1">
      <c r="A3506" s="22"/>
      <c r="B3506" s="23"/>
      <c r="C3506" s="23"/>
      <c r="D3506" s="39" t="str">
        <f t="shared" si="877"/>
        <v/>
      </c>
      <c r="E3506" s="22"/>
      <c r="F3506" s="23"/>
      <c r="G3506" s="23"/>
      <c r="H3506" s="29"/>
      <c r="I3506" s="39" t="str">
        <f t="shared" si="878"/>
        <v/>
      </c>
      <c r="J3506" s="29"/>
      <c r="K3506" s="29"/>
      <c r="L3506" s="24"/>
      <c r="M3506" s="22"/>
      <c r="N3506" s="22"/>
      <c r="O3506" s="22"/>
      <c r="P3506" s="39" t="str">
        <f t="shared" si="879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4"/>
        <v/>
      </c>
      <c r="Z3506" s="18" t="str">
        <f t="shared" si="880"/>
        <v/>
      </c>
      <c r="AA3506" s="22"/>
      <c r="AB3506" s="21" t="str">
        <f t="shared" si="893"/>
        <v/>
      </c>
      <c r="AC3506" s="25" t="str">
        <f t="shared" si="881"/>
        <v/>
      </c>
      <c r="AD3506" s="149"/>
      <c r="AE3506" s="26" t="str">
        <f t="shared" si="882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3"/>
        <v>0</v>
      </c>
      <c r="AJ3506" s="27">
        <f t="shared" si="884"/>
        <v>0</v>
      </c>
      <c r="AK3506" s="28" t="str">
        <f t="shared" si="885"/>
        <v/>
      </c>
      <c r="AL3506" s="24"/>
      <c r="AM3506" s="24"/>
      <c r="AN3506" s="24"/>
      <c r="AO3506" s="24"/>
      <c r="AP3506" s="28" t="str">
        <f t="shared" si="886"/>
        <v/>
      </c>
      <c r="AQ3506" s="28" t="str">
        <f t="shared" si="887"/>
        <v/>
      </c>
      <c r="AR3506" s="214">
        <f t="shared" si="890"/>
        <v>0</v>
      </c>
      <c r="AS3506" s="22" t="str">
        <f t="shared" si="889"/>
        <v/>
      </c>
      <c r="AT3506" s="24" t="str">
        <f t="shared" si="891"/>
        <v/>
      </c>
    </row>
    <row r="3507" spans="1:46" s="12" customFormat="1">
      <c r="A3507" s="22"/>
      <c r="B3507" s="23"/>
      <c r="C3507" s="23"/>
      <c r="D3507" s="39" t="str">
        <f t="shared" ref="D3507:D3509" si="895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78"/>
        <v/>
      </c>
      <c r="J3507" s="29"/>
      <c r="K3507" s="29"/>
      <c r="L3507" s="24"/>
      <c r="M3507" s="22"/>
      <c r="N3507" s="22"/>
      <c r="O3507" s="22"/>
      <c r="P3507" s="39" t="str">
        <f t="shared" ref="P3507:P3509" si="896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4"/>
        <v/>
      </c>
      <c r="Z3507" s="18" t="str">
        <f t="shared" si="880"/>
        <v/>
      </c>
      <c r="AA3507" s="22"/>
      <c r="AB3507" s="21" t="str">
        <f t="shared" si="893"/>
        <v/>
      </c>
      <c r="AC3507" s="25" t="str">
        <f t="shared" ref="AC3507:AC3509" si="897">IF(R3507&lt;&gt;"",AB3507*AD3507,"")</f>
        <v/>
      </c>
      <c r="AD3507" s="149"/>
      <c r="AE3507" s="26" t="str">
        <f t="shared" si="882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3"/>
        <v>0</v>
      </c>
      <c r="AJ3507" s="27">
        <f t="shared" si="884"/>
        <v>0</v>
      </c>
      <c r="AK3507" s="28" t="str">
        <f t="shared" ref="AK3507:AK3509" si="898">IF(AJ3507&gt;0,AJ3507/AI3507,"")</f>
        <v/>
      </c>
      <c r="AL3507" s="24"/>
      <c r="AM3507" s="24"/>
      <c r="AN3507" s="24"/>
      <c r="AO3507" s="24"/>
      <c r="AP3507" s="28" t="str">
        <f t="shared" ref="AP3507:AP3514" si="899">IF(F3507="","",F3507&amp;G3507)</f>
        <v/>
      </c>
      <c r="AQ3507" s="28" t="str">
        <f t="shared" ref="AQ3507:AQ3514" si="900">IF(W3507="","",F3507&amp;G3507&amp;W3507)</f>
        <v/>
      </c>
      <c r="AR3507" s="214">
        <f t="shared" si="890"/>
        <v>0</v>
      </c>
      <c r="AS3507" s="22" t="str">
        <f t="shared" si="889"/>
        <v/>
      </c>
      <c r="AT3507" s="24" t="str">
        <f t="shared" si="891"/>
        <v/>
      </c>
    </row>
    <row r="3508" spans="1:46" s="12" customFormat="1">
      <c r="A3508" s="22"/>
      <c r="B3508" s="23"/>
      <c r="C3508" s="23"/>
      <c r="D3508" s="39" t="str">
        <f t="shared" si="895"/>
        <v/>
      </c>
      <c r="E3508" s="22"/>
      <c r="F3508" s="23"/>
      <c r="G3508" s="23"/>
      <c r="H3508" s="29"/>
      <c r="I3508" s="39" t="str">
        <f t="shared" si="878"/>
        <v/>
      </c>
      <c r="J3508" s="29"/>
      <c r="K3508" s="29"/>
      <c r="L3508" s="24"/>
      <c r="M3508" s="22"/>
      <c r="N3508" s="22"/>
      <c r="O3508" s="22"/>
      <c r="P3508" s="39" t="str">
        <f t="shared" si="896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4"/>
        <v/>
      </c>
      <c r="Z3508" s="18" t="str">
        <f t="shared" si="880"/>
        <v/>
      </c>
      <c r="AA3508" s="22"/>
      <c r="AB3508" s="21" t="str">
        <f t="shared" si="893"/>
        <v/>
      </c>
      <c r="AC3508" s="25" t="str">
        <f t="shared" si="897"/>
        <v/>
      </c>
      <c r="AD3508" s="149"/>
      <c r="AE3508" s="26" t="str">
        <f t="shared" si="882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3"/>
        <v>0</v>
      </c>
      <c r="AJ3508" s="27">
        <f t="shared" si="884"/>
        <v>0</v>
      </c>
      <c r="AK3508" s="28" t="str">
        <f t="shared" si="898"/>
        <v/>
      </c>
      <c r="AL3508" s="24"/>
      <c r="AM3508" s="24"/>
      <c r="AN3508" s="24"/>
      <c r="AO3508" s="24"/>
      <c r="AP3508" s="28" t="str">
        <f t="shared" si="899"/>
        <v/>
      </c>
      <c r="AQ3508" s="28" t="str">
        <f t="shared" si="900"/>
        <v/>
      </c>
      <c r="AR3508" s="214">
        <f t="shared" si="890"/>
        <v>0</v>
      </c>
      <c r="AS3508" s="22" t="str">
        <f t="shared" si="889"/>
        <v/>
      </c>
      <c r="AT3508" s="24" t="str">
        <f t="shared" si="891"/>
        <v/>
      </c>
    </row>
    <row r="3509" spans="1:46" s="12" customFormat="1">
      <c r="A3509" s="22"/>
      <c r="B3509" s="23"/>
      <c r="C3509" s="23"/>
      <c r="D3509" s="115" t="str">
        <f t="shared" si="895"/>
        <v/>
      </c>
      <c r="E3509" s="22"/>
      <c r="F3509" s="23"/>
      <c r="G3509" s="23"/>
      <c r="H3509" s="29"/>
      <c r="I3509" s="115" t="str">
        <f t="shared" si="878"/>
        <v/>
      </c>
      <c r="J3509" s="29"/>
      <c r="K3509" s="29"/>
      <c r="L3509" s="24"/>
      <c r="M3509" s="22"/>
      <c r="N3509" s="22"/>
      <c r="O3509" s="22"/>
      <c r="P3509" s="115" t="str">
        <f t="shared" si="896"/>
        <v/>
      </c>
      <c r="Q3509" s="22"/>
      <c r="R3509" s="22"/>
      <c r="S3509" s="22"/>
      <c r="T3509" s="22"/>
      <c r="U3509" s="22"/>
      <c r="V3509" s="22"/>
      <c r="W3509" s="22"/>
      <c r="X3509" s="30"/>
      <c r="Y3509" s="117" t="str">
        <f t="shared" si="894"/>
        <v/>
      </c>
      <c r="Z3509" s="118" t="str">
        <f t="shared" si="880"/>
        <v/>
      </c>
      <c r="AA3509" s="22"/>
      <c r="AB3509" s="152" t="str">
        <f t="shared" si="893"/>
        <v/>
      </c>
      <c r="AC3509" s="153" t="str">
        <f t="shared" si="897"/>
        <v/>
      </c>
      <c r="AD3509" s="149"/>
      <c r="AE3509" s="121" t="str">
        <f t="shared" si="882"/>
        <v/>
      </c>
      <c r="AF3509" s="121" t="str">
        <f>IF(AND(COUNTIFS($J$18:J3509,J3509)=1,AE3509=1),1,"")</f>
        <v/>
      </c>
      <c r="AG3509" s="121" t="str">
        <f>IF(C3509="","",IF(AND(COUNTIFS($J$18:J3509,J3509)=1,C3509&lt;&gt;""),1,""))</f>
        <v/>
      </c>
      <c r="AH3509" s="121" t="str">
        <f>IF(G3509="","",IF(AND(COUNTIFS($J$18:J3509,J3509)=1,G3509&lt;&gt;""),1,""))</f>
        <v/>
      </c>
      <c r="AI3509" s="154">
        <f t="shared" si="883"/>
        <v>0</v>
      </c>
      <c r="AJ3509" s="154">
        <f t="shared" si="884"/>
        <v>0</v>
      </c>
      <c r="AK3509" s="123" t="str">
        <f t="shared" si="898"/>
        <v/>
      </c>
      <c r="AL3509" s="24"/>
      <c r="AM3509" s="24"/>
      <c r="AN3509" s="24"/>
      <c r="AO3509" s="24"/>
      <c r="AP3509" s="28" t="str">
        <f t="shared" si="899"/>
        <v/>
      </c>
      <c r="AQ3509" s="28" t="str">
        <f t="shared" si="900"/>
        <v/>
      </c>
      <c r="AR3509" s="214">
        <f t="shared" si="890"/>
        <v>0</v>
      </c>
      <c r="AS3509" s="22" t="str">
        <f t="shared" si="889"/>
        <v/>
      </c>
      <c r="AT3509" s="24" t="str">
        <f t="shared" si="891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4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899"/>
        <v/>
      </c>
      <c r="AQ3510" s="28" t="str">
        <f t="shared" si="900"/>
        <v/>
      </c>
      <c r="AR3510" s="214">
        <f t="shared" si="890"/>
        <v>0</v>
      </c>
      <c r="AS3510" s="22" t="str">
        <f t="shared" si="889"/>
        <v/>
      </c>
      <c r="AT3510" s="24" t="str">
        <f t="shared" si="891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9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14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23" t="str">
        <f t="shared" si="899"/>
        <v/>
      </c>
      <c r="AQ3511" s="123" t="str">
        <f t="shared" si="900"/>
        <v/>
      </c>
      <c r="AR3511" s="214">
        <f t="shared" si="890"/>
        <v>0</v>
      </c>
      <c r="AS3511" s="22" t="str">
        <f t="shared" si="889"/>
        <v/>
      </c>
      <c r="AT3511" s="24" t="str">
        <f t="shared" si="891"/>
        <v/>
      </c>
    </row>
    <row r="3512" spans="1:46">
      <c r="A3512" s="22"/>
      <c r="B3512" s="23"/>
      <c r="C3512" s="23"/>
      <c r="D3512" s="114"/>
      <c r="E3512" s="22"/>
      <c r="F3512" s="23"/>
      <c r="G3512" s="23"/>
      <c r="H3512" s="29"/>
      <c r="I3512" s="115"/>
      <c r="J3512" s="29"/>
      <c r="K3512" s="29"/>
      <c r="L3512" s="24"/>
      <c r="M3512" s="22"/>
      <c r="N3512" s="22"/>
      <c r="O3512" s="22"/>
      <c r="P3512" s="115"/>
      <c r="Q3512" s="22"/>
      <c r="R3512" s="22"/>
      <c r="S3512" s="22"/>
      <c r="T3512" s="22"/>
      <c r="U3512" s="22"/>
      <c r="V3512" s="22"/>
      <c r="W3512" s="22"/>
      <c r="X3512" s="116"/>
      <c r="Y3512" s="117"/>
      <c r="Z3512" s="118"/>
      <c r="AA3512" s="22"/>
      <c r="AB3512" s="119"/>
      <c r="AC3512" s="119"/>
      <c r="AD3512" s="149"/>
      <c r="AE3512" s="120"/>
      <c r="AF3512" s="121"/>
      <c r="AG3512" s="121"/>
      <c r="AH3512" s="121"/>
      <c r="AI3512" s="122"/>
      <c r="AJ3512" s="122"/>
      <c r="AK3512" s="123"/>
      <c r="AL3512" s="24"/>
      <c r="AM3512" s="24"/>
      <c r="AN3512" s="24"/>
      <c r="AO3512" s="24"/>
      <c r="AP3512" s="123" t="str">
        <f t="shared" si="899"/>
        <v/>
      </c>
      <c r="AQ3512" s="124" t="str">
        <f t="shared" si="900"/>
        <v/>
      </c>
      <c r="AR3512" s="214">
        <f t="shared" si="890"/>
        <v>0</v>
      </c>
      <c r="AS3512" s="22" t="str">
        <f t="shared" si="889"/>
        <v/>
      </c>
      <c r="AT3512" s="24" t="str">
        <f t="shared" si="891"/>
        <v/>
      </c>
    </row>
    <row r="3513" spans="1:46">
      <c r="A3513" s="22"/>
      <c r="B3513" s="23"/>
      <c r="C3513" s="23"/>
      <c r="D3513" s="114"/>
      <c r="E3513" s="22"/>
      <c r="F3513" s="23"/>
      <c r="G3513" s="23"/>
      <c r="H3513" s="29"/>
      <c r="I3513" s="115"/>
      <c r="J3513" s="29"/>
      <c r="K3513" s="29"/>
      <c r="L3513" s="24"/>
      <c r="M3513" s="22"/>
      <c r="N3513" s="22"/>
      <c r="O3513" s="22"/>
      <c r="P3513" s="115"/>
      <c r="Q3513" s="22"/>
      <c r="R3513" s="22"/>
      <c r="S3513" s="22"/>
      <c r="T3513" s="22"/>
      <c r="U3513" s="22"/>
      <c r="V3513" s="22"/>
      <c r="W3513" s="22"/>
      <c r="X3513" s="116"/>
      <c r="Y3513" s="117"/>
      <c r="Z3513" s="118"/>
      <c r="AA3513" s="22"/>
      <c r="AB3513" s="119"/>
      <c r="AC3513" s="119"/>
      <c r="AD3513" s="149"/>
      <c r="AE3513" s="120"/>
      <c r="AF3513" s="121"/>
      <c r="AG3513" s="121"/>
      <c r="AH3513" s="121"/>
      <c r="AI3513" s="122"/>
      <c r="AJ3513" s="122"/>
      <c r="AK3513" s="123"/>
      <c r="AL3513" s="24"/>
      <c r="AM3513" s="24"/>
      <c r="AN3513" s="24"/>
      <c r="AO3513" s="24"/>
      <c r="AP3513" s="123" t="str">
        <f t="shared" si="899"/>
        <v/>
      </c>
      <c r="AQ3513" s="124" t="str">
        <f t="shared" si="900"/>
        <v/>
      </c>
      <c r="AR3513" s="214">
        <f t="shared" si="890"/>
        <v>0</v>
      </c>
      <c r="AS3513" s="22" t="str">
        <f t="shared" si="889"/>
        <v/>
      </c>
      <c r="AT3513" s="24" t="str">
        <f t="shared" si="891"/>
        <v/>
      </c>
    </row>
    <row r="3514" spans="1:46">
      <c r="A3514" s="22"/>
      <c r="B3514" s="23"/>
      <c r="C3514" s="23"/>
      <c r="D3514" s="114"/>
      <c r="E3514" s="22"/>
      <c r="F3514" s="23"/>
      <c r="G3514" s="23"/>
      <c r="H3514" s="29"/>
      <c r="I3514" s="150"/>
      <c r="J3514" s="29"/>
      <c r="K3514" s="29"/>
      <c r="L3514" s="24"/>
      <c r="M3514" s="22"/>
      <c r="N3514" s="22"/>
      <c r="O3514" s="22"/>
      <c r="P3514" s="115"/>
      <c r="Q3514" s="22"/>
      <c r="R3514" s="22"/>
      <c r="S3514" s="22"/>
      <c r="T3514" s="22"/>
      <c r="U3514" s="22"/>
      <c r="V3514" s="22"/>
      <c r="W3514" s="22"/>
      <c r="X3514" s="116"/>
      <c r="Y3514" s="117"/>
      <c r="Z3514" s="118"/>
      <c r="AA3514" s="22"/>
      <c r="AB3514" s="119"/>
      <c r="AC3514" s="119"/>
      <c r="AD3514" s="149"/>
      <c r="AE3514" s="120"/>
      <c r="AF3514" s="121"/>
      <c r="AG3514" s="121"/>
      <c r="AH3514" s="121"/>
      <c r="AI3514" s="122"/>
      <c r="AJ3514" s="122"/>
      <c r="AK3514" s="123"/>
      <c r="AL3514" s="24"/>
      <c r="AM3514" s="24"/>
      <c r="AN3514" s="24"/>
      <c r="AO3514" s="24"/>
      <c r="AP3514" s="123" t="str">
        <f t="shared" si="899"/>
        <v/>
      </c>
      <c r="AQ3514" s="123" t="str">
        <f t="shared" si="900"/>
        <v/>
      </c>
      <c r="AR3514" s="214">
        <f t="shared" si="890"/>
        <v>0</v>
      </c>
      <c r="AS3514" s="22" t="str">
        <f t="shared" si="889"/>
        <v/>
      </c>
      <c r="AT3514" s="24" t="str">
        <f t="shared" si="891"/>
        <v/>
      </c>
    </row>
    <row r="7023" spans="43:44">
      <c r="AQ7023" s="8"/>
      <c r="AR7023" s="215"/>
    </row>
    <row r="10534" spans="43:44">
      <c r="AQ10534" s="8"/>
      <c r="AR10534" s="215"/>
    </row>
    <row r="14045" spans="43:44">
      <c r="AQ14045" s="8"/>
      <c r="AR14045" s="215"/>
    </row>
    <row r="17556" spans="43:44">
      <c r="AQ17556" s="8"/>
      <c r="AR17556" s="215"/>
    </row>
    <row r="21067" spans="43:44">
      <c r="AQ21067" s="8"/>
      <c r="AR21067" s="215"/>
    </row>
    <row r="24578" spans="43:44">
      <c r="AQ24578" s="8"/>
      <c r="AR24578" s="215"/>
    </row>
    <row r="28089" spans="43:44">
      <c r="AQ28089" s="8"/>
      <c r="AR28089" s="215"/>
    </row>
    <row r="31600" spans="43:44">
      <c r="AQ31600" s="8"/>
      <c r="AR31600" s="215"/>
    </row>
    <row r="35111" spans="43:44">
      <c r="AQ35111" s="8"/>
      <c r="AR35111" s="215"/>
    </row>
    <row r="38622" spans="43:44">
      <c r="AQ38622" s="8"/>
      <c r="AR38622" s="215"/>
    </row>
    <row r="42133" spans="43:44">
      <c r="AQ42133" s="8"/>
      <c r="AR42133" s="215"/>
    </row>
    <row r="45644" spans="43:44">
      <c r="AQ45644" s="8"/>
      <c r="AR45644" s="215"/>
    </row>
    <row r="49155" spans="43:44">
      <c r="AQ49155" s="8"/>
      <c r="AR49155" s="215"/>
    </row>
    <row r="52666" spans="43:44">
      <c r="AQ52666" s="8"/>
      <c r="AR52666" s="215"/>
    </row>
    <row r="56177" spans="43:44">
      <c r="AQ56177" s="8"/>
      <c r="AR56177" s="215"/>
    </row>
    <row r="59688" spans="43:44">
      <c r="AQ59688" s="8"/>
      <c r="AR59688" s="215"/>
    </row>
    <row r="63199" spans="43:44">
      <c r="AQ63199" s="8"/>
      <c r="AR63199" s="215"/>
    </row>
    <row r="66710" spans="43:44">
      <c r="AQ66710" s="8"/>
      <c r="AR66710" s="215"/>
    </row>
    <row r="70221" spans="43:44">
      <c r="AQ70221" s="8"/>
      <c r="AR70221" s="215"/>
    </row>
    <row r="73732" spans="43:44">
      <c r="AQ73732" s="8"/>
      <c r="AR73732" s="215"/>
    </row>
    <row r="77243" spans="43:44">
      <c r="AQ77243" s="8"/>
      <c r="AR77243" s="215"/>
    </row>
    <row r="80754" spans="43:44">
      <c r="AQ80754" s="8"/>
      <c r="AR80754" s="215"/>
    </row>
    <row r="84265" spans="43:44">
      <c r="AQ84265" s="8"/>
      <c r="AR84265" s="215"/>
    </row>
    <row r="87776" spans="43:44">
      <c r="AQ87776" s="8"/>
      <c r="AR87776" s="215"/>
    </row>
    <row r="91287" spans="43:44">
      <c r="AQ91287" s="8"/>
      <c r="AR91287" s="215"/>
    </row>
    <row r="94798" spans="43:44">
      <c r="AQ94798" s="8"/>
      <c r="AR94798" s="215"/>
    </row>
    <row r="98309" spans="43:44">
      <c r="AQ98309" s="8"/>
      <c r="AR98309" s="215"/>
    </row>
    <row r="101820" spans="43:44">
      <c r="AQ101820" s="8"/>
      <c r="AR101820" s="215"/>
    </row>
    <row r="105331" spans="43:44">
      <c r="AQ105331" s="8"/>
      <c r="AR105331" s="215"/>
    </row>
    <row r="108842" spans="43:44">
      <c r="AQ108842" s="8"/>
      <c r="AR108842" s="215"/>
    </row>
    <row r="112353" spans="43:44">
      <c r="AQ112353" s="8"/>
      <c r="AR112353" s="215"/>
    </row>
    <row r="115864" spans="43:44">
      <c r="AQ115864" s="8"/>
      <c r="AR115864" s="215"/>
    </row>
    <row r="119375" spans="43:44">
      <c r="AQ119375" s="8"/>
      <c r="AR119375" s="215"/>
    </row>
    <row r="122886" spans="43:44">
      <c r="AQ122886" s="8"/>
      <c r="AR122886" s="215"/>
    </row>
    <row r="126397" spans="43:44">
      <c r="AQ126397" s="8"/>
      <c r="AR126397" s="215"/>
    </row>
    <row r="129908" spans="43:44">
      <c r="AQ129908" s="8"/>
      <c r="AR129908" s="215"/>
    </row>
    <row r="133419" spans="43:44">
      <c r="AQ133419" s="8"/>
      <c r="AR133419" s="215"/>
    </row>
    <row r="136930" spans="43:44">
      <c r="AQ136930" s="8"/>
      <c r="AR136930" s="215"/>
    </row>
    <row r="140441" spans="43:44">
      <c r="AQ140441" s="8"/>
      <c r="AR140441" s="215"/>
    </row>
    <row r="143952" spans="43:44">
      <c r="AQ143952" s="8"/>
      <c r="AR143952" s="215"/>
    </row>
    <row r="147463" spans="43:44">
      <c r="AQ147463" s="8"/>
      <c r="AR147463" s="215"/>
    </row>
    <row r="150974" spans="43:44">
      <c r="AQ150974" s="8"/>
      <c r="AR150974" s="215"/>
    </row>
    <row r="154485" spans="43:44">
      <c r="AQ154485" s="8"/>
      <c r="AR154485" s="215"/>
    </row>
    <row r="157996" spans="43:44">
      <c r="AQ157996" s="8"/>
      <c r="AR157996" s="215"/>
    </row>
    <row r="161507" spans="43:44">
      <c r="AQ161507" s="8"/>
      <c r="AR161507" s="215"/>
    </row>
    <row r="165018" spans="43:44">
      <c r="AQ165018" s="8"/>
      <c r="AR165018" s="215"/>
    </row>
    <row r="168529" spans="43:44">
      <c r="AQ168529" s="8"/>
      <c r="AR168529" s="215"/>
    </row>
    <row r="172040" spans="43:44">
      <c r="AQ172040" s="8"/>
      <c r="AR172040" s="215"/>
    </row>
    <row r="175551" spans="43:44">
      <c r="AQ175551" s="8"/>
      <c r="AR175551" s="215"/>
    </row>
    <row r="179062" spans="43:44">
      <c r="AQ179062" s="8"/>
      <c r="AR179062" s="215"/>
    </row>
    <row r="182573" spans="43:44">
      <c r="AQ182573" s="8"/>
      <c r="AR182573" s="215"/>
    </row>
    <row r="186084" spans="43:44">
      <c r="AQ186084" s="8"/>
      <c r="AR186084" s="215"/>
    </row>
    <row r="189595" spans="43:44">
      <c r="AQ189595" s="8"/>
      <c r="AR189595" s="215"/>
    </row>
    <row r="193106" spans="43:44">
      <c r="AQ193106" s="8"/>
      <c r="AR193106" s="215"/>
    </row>
    <row r="196617" spans="43:44">
      <c r="AQ196617" s="8"/>
      <c r="AR196617" s="215"/>
    </row>
    <row r="200128" spans="43:44">
      <c r="AQ200128" s="8"/>
      <c r="AR200128" s="215"/>
    </row>
    <row r="203639" spans="43:44">
      <c r="AQ203639" s="8"/>
      <c r="AR203639" s="215"/>
    </row>
    <row r="207150" spans="43:44">
      <c r="AQ207150" s="8"/>
      <c r="AR207150" s="215"/>
    </row>
    <row r="210661" spans="43:44">
      <c r="AQ210661" s="8"/>
      <c r="AR210661" s="215"/>
    </row>
    <row r="214172" spans="43:44">
      <c r="AQ214172" s="8"/>
      <c r="AR214172" s="215"/>
    </row>
    <row r="217683" spans="43:44">
      <c r="AQ217683" s="8"/>
      <c r="AR217683" s="215"/>
    </row>
    <row r="221194" spans="43:44">
      <c r="AQ221194" s="8"/>
      <c r="AR221194" s="215"/>
    </row>
    <row r="224705" spans="43:44">
      <c r="AQ224705" s="8"/>
      <c r="AR224705" s="215"/>
    </row>
    <row r="228216" spans="43:44">
      <c r="AQ228216" s="8"/>
      <c r="AR228216" s="215"/>
    </row>
    <row r="231727" spans="43:44">
      <c r="AQ231727" s="8"/>
      <c r="AR231727" s="215"/>
    </row>
    <row r="235238" spans="43:44">
      <c r="AQ235238" s="8"/>
      <c r="AR235238" s="215"/>
    </row>
    <row r="238749" spans="43:44">
      <c r="AQ238749" s="8"/>
      <c r="AR238749" s="215"/>
    </row>
    <row r="242260" spans="43:44">
      <c r="AQ242260" s="8"/>
      <c r="AR242260" s="215"/>
    </row>
    <row r="245771" spans="43:44">
      <c r="AQ245771" s="8"/>
      <c r="AR245771" s="215"/>
    </row>
    <row r="249282" spans="43:44">
      <c r="AQ249282" s="8"/>
      <c r="AR249282" s="215"/>
    </row>
    <row r="252793" spans="43:44">
      <c r="AQ252793" s="8"/>
      <c r="AR252793" s="215"/>
    </row>
    <row r="256304" spans="43:44">
      <c r="AQ256304" s="8"/>
      <c r="AR256304" s="215"/>
    </row>
    <row r="259815" spans="43:44">
      <c r="AQ259815" s="8"/>
      <c r="AR259815" s="215"/>
    </row>
    <row r="263326" spans="43:44">
      <c r="AQ263326" s="8"/>
      <c r="AR263326" s="215"/>
    </row>
    <row r="266837" spans="43:44">
      <c r="AQ266837" s="8"/>
      <c r="AR266837" s="215"/>
    </row>
    <row r="270348" spans="43:44">
      <c r="AQ270348" s="8"/>
      <c r="AR270348" s="215"/>
    </row>
    <row r="273859" spans="43:44">
      <c r="AQ273859" s="8"/>
      <c r="AR273859" s="215"/>
    </row>
    <row r="277370" spans="43:44">
      <c r="AQ277370" s="8"/>
      <c r="AR277370" s="215"/>
    </row>
    <row r="280881" spans="43:44">
      <c r="AQ280881" s="8"/>
      <c r="AR280881" s="215"/>
    </row>
    <row r="284392" spans="43:44">
      <c r="AQ284392" s="8"/>
      <c r="AR284392" s="215"/>
    </row>
    <row r="287903" spans="43:44">
      <c r="AQ287903" s="8"/>
      <c r="AR287903" s="215"/>
    </row>
    <row r="291414" spans="43:44">
      <c r="AQ291414" s="8"/>
      <c r="AR291414" s="215"/>
    </row>
    <row r="294925" spans="43:44">
      <c r="AQ294925" s="8"/>
      <c r="AR294925" s="215"/>
    </row>
    <row r="298436" spans="43:44">
      <c r="AQ298436" s="8"/>
      <c r="AR298436" s="215"/>
    </row>
    <row r="301947" spans="43:44">
      <c r="AQ301947" s="8"/>
      <c r="AR301947" s="215"/>
    </row>
    <row r="305458" spans="43:44">
      <c r="AQ305458" s="8"/>
      <c r="AR305458" s="215"/>
    </row>
    <row r="308969" spans="43:44">
      <c r="AQ308969" s="8"/>
      <c r="AR308969" s="215"/>
    </row>
    <row r="312480" spans="43:44">
      <c r="AQ312480" s="8"/>
      <c r="AR312480" s="215"/>
    </row>
    <row r="315991" spans="43:44">
      <c r="AQ315991" s="8"/>
      <c r="AR315991" s="215"/>
    </row>
    <row r="319502" spans="43:44">
      <c r="AQ319502" s="8"/>
      <c r="AR319502" s="215"/>
    </row>
    <row r="323013" spans="43:44">
      <c r="AQ323013" s="8"/>
      <c r="AR323013" s="215"/>
    </row>
    <row r="326524" spans="43:44">
      <c r="AQ326524" s="8"/>
      <c r="AR326524" s="215"/>
    </row>
    <row r="330035" spans="43:44">
      <c r="AQ330035" s="8"/>
      <c r="AR330035" s="215"/>
    </row>
    <row r="333546" spans="43:44">
      <c r="AQ333546" s="8"/>
      <c r="AR333546" s="215"/>
    </row>
    <row r="337057" spans="43:44">
      <c r="AQ337057" s="8"/>
      <c r="AR337057" s="215"/>
    </row>
    <row r="340568" spans="43:44">
      <c r="AQ340568" s="8"/>
      <c r="AR340568" s="215"/>
    </row>
    <row r="344079" spans="43:44">
      <c r="AQ344079" s="8"/>
      <c r="AR344079" s="215"/>
    </row>
    <row r="347590" spans="43:44">
      <c r="AQ347590" s="8"/>
      <c r="AR347590" s="215"/>
    </row>
    <row r="351101" spans="43:44">
      <c r="AQ351101" s="8"/>
      <c r="AR351101" s="215"/>
    </row>
    <row r="354612" spans="43:44">
      <c r="AQ354612" s="8"/>
      <c r="AR354612" s="215"/>
    </row>
    <row r="358123" spans="43:44">
      <c r="AQ358123" s="8"/>
      <c r="AR358123" s="215"/>
    </row>
    <row r="361634" spans="43:44">
      <c r="AQ361634" s="8"/>
      <c r="AR361634" s="215"/>
    </row>
    <row r="365145" spans="43:44">
      <c r="AQ365145" s="8"/>
      <c r="AR365145" s="215"/>
    </row>
    <row r="368656" spans="43:44">
      <c r="AQ368656" s="8"/>
      <c r="AR368656" s="215"/>
    </row>
    <row r="372167" spans="43:44">
      <c r="AQ372167" s="8"/>
      <c r="AR372167" s="215"/>
    </row>
    <row r="375678" spans="43:44">
      <c r="AQ375678" s="8"/>
      <c r="AR375678" s="215"/>
    </row>
    <row r="379189" spans="43:44">
      <c r="AQ379189" s="8"/>
      <c r="AR379189" s="215"/>
    </row>
    <row r="382700" spans="43:44">
      <c r="AQ382700" s="8"/>
      <c r="AR382700" s="215"/>
    </row>
    <row r="386211" spans="43:44">
      <c r="AQ386211" s="8"/>
      <c r="AR386211" s="215"/>
    </row>
    <row r="389722" spans="43:44">
      <c r="AQ389722" s="8"/>
      <c r="AR389722" s="215"/>
    </row>
    <row r="393233" spans="43:44">
      <c r="AQ393233" s="8"/>
      <c r="AR393233" s="215"/>
    </row>
    <row r="396744" spans="43:44">
      <c r="AQ396744" s="8"/>
      <c r="AR396744" s="215"/>
    </row>
    <row r="400255" spans="43:44">
      <c r="AQ400255" s="8"/>
      <c r="AR400255" s="215"/>
    </row>
    <row r="403766" spans="43:44">
      <c r="AQ403766" s="8"/>
      <c r="AR403766" s="215"/>
    </row>
    <row r="407277" spans="43:44">
      <c r="AQ407277" s="8"/>
      <c r="AR407277" s="215"/>
    </row>
    <row r="410788" spans="43:44">
      <c r="AQ410788" s="8"/>
      <c r="AR410788" s="215"/>
    </row>
    <row r="414299" spans="43:44">
      <c r="AQ414299" s="8"/>
      <c r="AR414299" s="215"/>
    </row>
    <row r="417810" spans="43:44">
      <c r="AQ417810" s="8"/>
      <c r="AR417810" s="215"/>
    </row>
    <row r="421321" spans="43:44">
      <c r="AQ421321" s="8"/>
      <c r="AR421321" s="215"/>
    </row>
    <row r="424832" spans="43:44">
      <c r="AQ424832" s="8"/>
      <c r="AR424832" s="215"/>
    </row>
    <row r="428343" spans="43:44">
      <c r="AQ428343" s="8"/>
      <c r="AR428343" s="215"/>
    </row>
    <row r="431854" spans="43:44">
      <c r="AQ431854" s="8"/>
      <c r="AR431854" s="215"/>
    </row>
    <row r="435365" spans="43:44">
      <c r="AQ435365" s="8"/>
      <c r="AR435365" s="215"/>
    </row>
    <row r="438876" spans="43:44">
      <c r="AQ438876" s="8"/>
      <c r="AR438876" s="215"/>
    </row>
    <row r="442387" spans="43:44">
      <c r="AQ442387" s="8"/>
      <c r="AR442387" s="215"/>
    </row>
    <row r="445898" spans="43:44">
      <c r="AQ445898" s="8"/>
      <c r="AR445898" s="215"/>
    </row>
    <row r="449409" spans="43:44">
      <c r="AQ449409" s="8"/>
      <c r="AR449409" s="215"/>
    </row>
    <row r="452920" spans="43:44">
      <c r="AQ452920" s="8"/>
      <c r="AR452920" s="215"/>
    </row>
    <row r="456431" spans="43:44">
      <c r="AQ456431" s="8"/>
      <c r="AR456431" s="215"/>
    </row>
    <row r="459942" spans="43:44">
      <c r="AQ459942" s="8"/>
      <c r="AR459942" s="215"/>
    </row>
    <row r="463453" spans="43:44">
      <c r="AQ463453" s="8"/>
      <c r="AR463453" s="215"/>
    </row>
    <row r="466964" spans="43:44">
      <c r="AQ466964" s="8"/>
      <c r="AR466964" s="215"/>
    </row>
    <row r="470475" spans="43:44">
      <c r="AQ470475" s="8"/>
      <c r="AR470475" s="215"/>
    </row>
    <row r="473986" spans="43:44">
      <c r="AQ473986" s="8"/>
      <c r="AR473986" s="215"/>
    </row>
    <row r="477497" spans="43:44">
      <c r="AQ477497" s="8"/>
      <c r="AR477497" s="215"/>
    </row>
    <row r="481008" spans="43:44">
      <c r="AQ481008" s="8"/>
      <c r="AR481008" s="215"/>
    </row>
    <row r="484519" spans="43:44">
      <c r="AQ484519" s="8"/>
      <c r="AR484519" s="215"/>
    </row>
    <row r="488030" spans="43:44">
      <c r="AQ488030" s="8"/>
      <c r="AR488030" s="215"/>
    </row>
    <row r="491541" spans="43:44">
      <c r="AQ491541" s="8"/>
      <c r="AR491541" s="215"/>
    </row>
    <row r="495052" spans="43:44">
      <c r="AQ495052" s="8"/>
      <c r="AR495052" s="215"/>
    </row>
    <row r="498563" spans="43:44">
      <c r="AQ498563" s="8"/>
      <c r="AR498563" s="215"/>
    </row>
    <row r="502074" spans="43:44">
      <c r="AQ502074" s="8"/>
      <c r="AR502074" s="215"/>
    </row>
    <row r="505585" spans="43:44">
      <c r="AQ505585" s="8"/>
      <c r="AR505585" s="215"/>
    </row>
    <row r="509096" spans="43:44">
      <c r="AQ509096" s="8"/>
      <c r="AR509096" s="215"/>
    </row>
    <row r="512607" spans="43:44">
      <c r="AQ512607" s="8"/>
      <c r="AR512607" s="215"/>
    </row>
    <row r="516118" spans="43:44">
      <c r="AQ516118" s="8"/>
      <c r="AR516118" s="215"/>
    </row>
    <row r="519629" spans="43:44">
      <c r="AQ519629" s="8"/>
      <c r="AR519629" s="215"/>
    </row>
    <row r="523140" spans="43:44">
      <c r="AQ523140" s="8"/>
      <c r="AR523140" s="215"/>
    </row>
    <row r="526651" spans="43:44">
      <c r="AQ526651" s="8"/>
      <c r="AR526651" s="215"/>
    </row>
    <row r="530162" spans="43:44">
      <c r="AQ530162" s="8"/>
      <c r="AR530162" s="215"/>
    </row>
    <row r="533673" spans="43:44">
      <c r="AQ533673" s="8"/>
      <c r="AR533673" s="215"/>
    </row>
    <row r="537184" spans="43:44">
      <c r="AQ537184" s="8"/>
      <c r="AR537184" s="215"/>
    </row>
    <row r="540695" spans="43:44">
      <c r="AQ540695" s="8"/>
      <c r="AR540695" s="215"/>
    </row>
    <row r="544206" spans="43:44">
      <c r="AQ544206" s="8"/>
      <c r="AR544206" s="215"/>
    </row>
    <row r="547717" spans="43:44">
      <c r="AQ547717" s="8"/>
      <c r="AR547717" s="215"/>
    </row>
    <row r="551228" spans="43:44">
      <c r="AQ551228" s="8"/>
      <c r="AR551228" s="215"/>
    </row>
    <row r="554739" spans="43:44">
      <c r="AQ554739" s="8"/>
      <c r="AR554739" s="215"/>
    </row>
    <row r="558250" spans="43:44">
      <c r="AQ558250" s="8"/>
      <c r="AR558250" s="215"/>
    </row>
    <row r="561761" spans="43:44">
      <c r="AQ561761" s="8"/>
      <c r="AR561761" s="215"/>
    </row>
    <row r="565272" spans="43:44">
      <c r="AQ565272" s="8"/>
      <c r="AR565272" s="215"/>
    </row>
    <row r="568783" spans="43:44">
      <c r="AQ568783" s="8"/>
      <c r="AR568783" s="215"/>
    </row>
    <row r="572294" spans="43:44">
      <c r="AQ572294" s="8"/>
      <c r="AR572294" s="215"/>
    </row>
    <row r="575805" spans="43:44">
      <c r="AQ575805" s="8"/>
      <c r="AR575805" s="215"/>
    </row>
    <row r="579316" spans="43:44">
      <c r="AQ579316" s="8"/>
      <c r="AR579316" s="215"/>
    </row>
    <row r="582827" spans="43:44">
      <c r="AQ582827" s="8"/>
      <c r="AR582827" s="215"/>
    </row>
    <row r="586338" spans="43:44">
      <c r="AQ586338" s="8"/>
      <c r="AR586338" s="215"/>
    </row>
    <row r="589849" spans="43:44">
      <c r="AQ589849" s="8"/>
      <c r="AR589849" s="215"/>
    </row>
    <row r="593360" spans="43:44">
      <c r="AQ593360" s="8"/>
      <c r="AR593360" s="215"/>
    </row>
    <row r="596871" spans="43:44">
      <c r="AQ596871" s="8"/>
      <c r="AR596871" s="215"/>
    </row>
    <row r="600382" spans="43:44">
      <c r="AQ600382" s="8"/>
      <c r="AR600382" s="215"/>
    </row>
    <row r="603893" spans="43:44">
      <c r="AQ603893" s="8"/>
      <c r="AR603893" s="215"/>
    </row>
    <row r="607404" spans="43:44">
      <c r="AQ607404" s="8"/>
      <c r="AR607404" s="215"/>
    </row>
    <row r="610915" spans="43:44">
      <c r="AQ610915" s="8"/>
      <c r="AR610915" s="215"/>
    </row>
    <row r="614426" spans="43:44">
      <c r="AQ614426" s="8"/>
      <c r="AR614426" s="215"/>
    </row>
    <row r="617937" spans="43:44">
      <c r="AQ617937" s="8"/>
      <c r="AR617937" s="215"/>
    </row>
    <row r="621448" spans="43:44">
      <c r="AQ621448" s="8"/>
      <c r="AR621448" s="215"/>
    </row>
    <row r="624959" spans="43:44">
      <c r="AQ624959" s="8"/>
      <c r="AR624959" s="215"/>
    </row>
    <row r="628470" spans="43:44">
      <c r="AQ628470" s="8"/>
      <c r="AR628470" s="215"/>
    </row>
    <row r="631981" spans="43:44">
      <c r="AQ631981" s="8"/>
      <c r="AR631981" s="215"/>
    </row>
    <row r="635492" spans="43:44">
      <c r="AQ635492" s="8"/>
      <c r="AR635492" s="215"/>
    </row>
    <row r="639003" spans="43:44">
      <c r="AQ639003" s="8"/>
      <c r="AR639003" s="215"/>
    </row>
    <row r="642514" spans="43:44">
      <c r="AQ642514" s="8"/>
      <c r="AR642514" s="215"/>
    </row>
    <row r="646025" spans="43:44">
      <c r="AQ646025" s="8"/>
      <c r="AR646025" s="215"/>
    </row>
    <row r="649536" spans="43:44">
      <c r="AQ649536" s="8"/>
      <c r="AR649536" s="215"/>
    </row>
    <row r="653047" spans="43:44">
      <c r="AQ653047" s="8"/>
      <c r="AR653047" s="215"/>
    </row>
    <row r="656558" spans="43:44">
      <c r="AQ656558" s="8"/>
      <c r="AR656558" s="215"/>
    </row>
    <row r="660069" spans="43:44">
      <c r="AQ660069" s="8"/>
      <c r="AR660069" s="215"/>
    </row>
    <row r="663580" spans="43:44">
      <c r="AQ663580" s="8"/>
      <c r="AR663580" s="215"/>
    </row>
    <row r="667091" spans="43:44">
      <c r="AQ667091" s="8"/>
      <c r="AR667091" s="215"/>
    </row>
    <row r="670602" spans="43:44">
      <c r="AQ670602" s="8"/>
      <c r="AR670602" s="215"/>
    </row>
    <row r="674113" spans="43:44">
      <c r="AQ674113" s="8"/>
      <c r="AR674113" s="215"/>
    </row>
    <row r="677624" spans="43:44">
      <c r="AQ677624" s="8"/>
      <c r="AR677624" s="215"/>
    </row>
    <row r="681135" spans="43:44">
      <c r="AQ681135" s="8"/>
      <c r="AR681135" s="215"/>
    </row>
    <row r="684646" spans="43:44">
      <c r="AQ684646" s="8"/>
      <c r="AR684646" s="215"/>
    </row>
    <row r="688157" spans="43:44">
      <c r="AQ688157" s="8"/>
      <c r="AR688157" s="215"/>
    </row>
    <row r="691668" spans="43:44">
      <c r="AQ691668" s="8"/>
      <c r="AR691668" s="215"/>
    </row>
    <row r="695179" spans="43:44">
      <c r="AQ695179" s="8"/>
      <c r="AR695179" s="215"/>
    </row>
    <row r="698690" spans="43:44">
      <c r="AQ698690" s="8"/>
      <c r="AR698690" s="215"/>
    </row>
    <row r="702201" spans="43:44">
      <c r="AQ702201" s="8"/>
      <c r="AR702201" s="215"/>
    </row>
    <row r="705712" spans="43:44">
      <c r="AQ705712" s="8"/>
      <c r="AR705712" s="215"/>
    </row>
    <row r="709223" spans="43:44">
      <c r="AQ709223" s="8"/>
      <c r="AR709223" s="215"/>
    </row>
    <row r="712734" spans="43:44">
      <c r="AQ712734" s="8"/>
      <c r="AR712734" s="215"/>
    </row>
    <row r="716245" spans="43:44">
      <c r="AQ716245" s="8"/>
      <c r="AR716245" s="215"/>
    </row>
    <row r="719756" spans="43:44">
      <c r="AQ719756" s="8"/>
      <c r="AR719756" s="215"/>
    </row>
    <row r="723267" spans="43:44">
      <c r="AQ723267" s="8"/>
      <c r="AR723267" s="215"/>
    </row>
    <row r="726778" spans="43:44">
      <c r="AQ726778" s="8"/>
      <c r="AR726778" s="215"/>
    </row>
    <row r="730289" spans="43:44">
      <c r="AQ730289" s="8"/>
      <c r="AR730289" s="215"/>
    </row>
    <row r="733800" spans="43:44">
      <c r="AQ733800" s="8"/>
      <c r="AR733800" s="215"/>
    </row>
    <row r="737311" spans="43:44">
      <c r="AQ737311" s="8"/>
      <c r="AR737311" s="215"/>
    </row>
    <row r="740822" spans="43:44">
      <c r="AQ740822" s="8"/>
      <c r="AR740822" s="215"/>
    </row>
    <row r="744333" spans="43:44">
      <c r="AQ744333" s="8"/>
      <c r="AR744333" s="215"/>
    </row>
    <row r="747844" spans="43:44">
      <c r="AQ747844" s="8"/>
      <c r="AR747844" s="215"/>
    </row>
    <row r="751355" spans="43:44">
      <c r="AQ751355" s="8"/>
      <c r="AR751355" s="215"/>
    </row>
    <row r="754866" spans="43:44">
      <c r="AQ754866" s="8"/>
      <c r="AR754866" s="215"/>
    </row>
    <row r="758377" spans="43:44">
      <c r="AQ758377" s="8"/>
      <c r="AR758377" s="215"/>
    </row>
    <row r="761888" spans="43:44">
      <c r="AQ761888" s="8"/>
      <c r="AR761888" s="215"/>
    </row>
    <row r="765399" spans="43:44">
      <c r="AQ765399" s="8"/>
      <c r="AR765399" s="215"/>
    </row>
    <row r="768910" spans="43:44">
      <c r="AQ768910" s="8"/>
      <c r="AR768910" s="215"/>
    </row>
    <row r="772421" spans="43:44">
      <c r="AQ772421" s="8"/>
      <c r="AR772421" s="215"/>
    </row>
    <row r="775932" spans="43:44">
      <c r="AQ775932" s="8"/>
      <c r="AR775932" s="215"/>
    </row>
    <row r="779443" spans="43:44">
      <c r="AQ779443" s="8"/>
      <c r="AR779443" s="215"/>
    </row>
    <row r="782954" spans="43:44">
      <c r="AQ782954" s="8"/>
      <c r="AR782954" s="215"/>
    </row>
    <row r="786465" spans="43:44">
      <c r="AQ786465" s="8"/>
      <c r="AR786465" s="215"/>
    </row>
    <row r="789976" spans="43:44">
      <c r="AQ789976" s="8"/>
      <c r="AR789976" s="215"/>
    </row>
    <row r="793487" spans="43:44">
      <c r="AQ793487" s="8"/>
      <c r="AR793487" s="215"/>
    </row>
    <row r="796998" spans="43:44">
      <c r="AQ796998" s="8"/>
      <c r="AR796998" s="215"/>
    </row>
    <row r="800509" spans="43:44">
      <c r="AQ800509" s="8"/>
      <c r="AR800509" s="215"/>
    </row>
    <row r="804020" spans="43:44">
      <c r="AQ804020" s="8"/>
      <c r="AR804020" s="215"/>
    </row>
    <row r="807531" spans="43:44">
      <c r="AQ807531" s="8"/>
      <c r="AR807531" s="215"/>
    </row>
    <row r="811042" spans="43:44">
      <c r="AQ811042" s="8"/>
      <c r="AR811042" s="215"/>
    </row>
    <row r="814553" spans="43:44">
      <c r="AQ814553" s="8"/>
      <c r="AR814553" s="215"/>
    </row>
    <row r="818064" spans="43:44">
      <c r="AQ818064" s="8"/>
      <c r="AR818064" s="215"/>
    </row>
    <row r="821575" spans="43:44">
      <c r="AQ821575" s="8"/>
      <c r="AR821575" s="215"/>
    </row>
    <row r="825086" spans="43:44">
      <c r="AQ825086" s="8"/>
      <c r="AR825086" s="215"/>
    </row>
    <row r="828597" spans="43:44">
      <c r="AQ828597" s="8"/>
      <c r="AR828597" s="215"/>
    </row>
    <row r="832108" spans="43:44">
      <c r="AQ832108" s="8"/>
      <c r="AR832108" s="215"/>
    </row>
    <row r="835619" spans="43:44">
      <c r="AQ835619" s="8"/>
      <c r="AR835619" s="215"/>
    </row>
    <row r="839130" spans="43:44">
      <c r="AQ839130" s="8"/>
      <c r="AR839130" s="215"/>
    </row>
    <row r="842641" spans="43:44">
      <c r="AQ842641" s="8"/>
      <c r="AR842641" s="215"/>
    </row>
    <row r="846152" spans="43:44">
      <c r="AQ846152" s="8"/>
      <c r="AR846152" s="215"/>
    </row>
    <row r="849663" spans="43:44">
      <c r="AQ849663" s="8"/>
      <c r="AR849663" s="215"/>
    </row>
    <row r="853174" spans="43:44">
      <c r="AQ853174" s="8"/>
      <c r="AR853174" s="215"/>
    </row>
    <row r="856685" spans="43:44">
      <c r="AQ856685" s="8"/>
      <c r="AR856685" s="215"/>
    </row>
    <row r="860196" spans="43:44">
      <c r="AQ860196" s="8"/>
      <c r="AR860196" s="215"/>
    </row>
    <row r="863707" spans="43:44">
      <c r="AQ863707" s="8"/>
      <c r="AR863707" s="215"/>
    </row>
    <row r="867218" spans="43:44">
      <c r="AQ867218" s="8"/>
      <c r="AR867218" s="215"/>
    </row>
    <row r="870729" spans="43:44">
      <c r="AQ870729" s="8"/>
      <c r="AR870729" s="215"/>
    </row>
    <row r="874240" spans="43:44">
      <c r="AQ874240" s="8"/>
      <c r="AR874240" s="215"/>
    </row>
    <row r="877751" spans="43:44">
      <c r="AQ877751" s="8"/>
      <c r="AR877751" s="215"/>
    </row>
    <row r="881262" spans="43:44">
      <c r="AQ881262" s="8"/>
      <c r="AR881262" s="215"/>
    </row>
    <row r="884773" spans="43:44">
      <c r="AQ884773" s="8"/>
      <c r="AR884773" s="215"/>
    </row>
    <row r="888284" spans="43:44">
      <c r="AQ888284" s="8"/>
      <c r="AR888284" s="215"/>
    </row>
    <row r="891795" spans="43:44">
      <c r="AQ891795" s="8"/>
      <c r="AR891795" s="215"/>
    </row>
    <row r="895306" spans="43:44">
      <c r="AQ895306" s="8"/>
      <c r="AR895306" s="215"/>
    </row>
    <row r="898817" spans="43:44">
      <c r="AQ898817" s="8"/>
      <c r="AR898817" s="215"/>
    </row>
    <row r="902328" spans="43:44">
      <c r="AQ902328" s="8"/>
      <c r="AR902328" s="215"/>
    </row>
    <row r="905839" spans="43:44">
      <c r="AQ905839" s="8"/>
      <c r="AR905839" s="215"/>
    </row>
    <row r="909350" spans="43:44">
      <c r="AQ909350" s="8"/>
      <c r="AR909350" s="215"/>
    </row>
    <row r="912861" spans="43:44">
      <c r="AQ912861" s="8"/>
      <c r="AR912861" s="215"/>
    </row>
    <row r="916372" spans="43:44">
      <c r="AQ916372" s="8"/>
      <c r="AR916372" s="215"/>
    </row>
    <row r="919883" spans="43:44">
      <c r="AQ919883" s="8"/>
      <c r="AR919883" s="215"/>
    </row>
    <row r="923394" spans="43:44">
      <c r="AQ923394" s="8"/>
      <c r="AR923394" s="215"/>
    </row>
    <row r="926905" spans="43:44">
      <c r="AQ926905" s="8"/>
      <c r="AR926905" s="215"/>
    </row>
    <row r="930416" spans="43:44">
      <c r="AQ930416" s="8"/>
      <c r="AR930416" s="215"/>
    </row>
    <row r="933927" spans="43:44">
      <c r="AQ933927" s="8"/>
      <c r="AR933927" s="215"/>
    </row>
    <row r="937438" spans="43:44">
      <c r="AQ937438" s="8"/>
      <c r="AR937438" s="215"/>
    </row>
    <row r="940949" spans="43:44">
      <c r="AQ940949" s="8"/>
      <c r="AR940949" s="215"/>
    </row>
    <row r="944460" spans="43:44">
      <c r="AQ944460" s="8"/>
      <c r="AR944460" s="215"/>
    </row>
    <row r="947971" spans="43:44">
      <c r="AQ947971" s="8"/>
      <c r="AR947971" s="215"/>
    </row>
    <row r="951482" spans="43:44">
      <c r="AQ951482" s="8"/>
      <c r="AR951482" s="215"/>
    </row>
    <row r="954993" spans="43:44">
      <c r="AQ954993" s="8"/>
      <c r="AR954993" s="215"/>
    </row>
    <row r="958504" spans="43:44">
      <c r="AQ958504" s="8"/>
      <c r="AR958504" s="215"/>
    </row>
    <row r="962015" spans="43:44">
      <c r="AQ962015" s="8"/>
      <c r="AR962015" s="215"/>
    </row>
    <row r="965526" spans="43:44">
      <c r="AQ965526" s="8"/>
      <c r="AR965526" s="215"/>
    </row>
    <row r="969037" spans="43:44">
      <c r="AQ969037" s="8"/>
      <c r="AR969037" s="215"/>
    </row>
    <row r="972548" spans="43:44">
      <c r="AQ972548" s="8"/>
      <c r="AR972548" s="215"/>
    </row>
    <row r="976059" spans="43:44">
      <c r="AQ976059" s="8"/>
      <c r="AR976059" s="215"/>
    </row>
    <row r="979570" spans="43:44">
      <c r="AQ979570" s="8"/>
      <c r="AR979570" s="215"/>
    </row>
    <row r="983081" spans="43:44">
      <c r="AQ983081" s="8"/>
      <c r="AR983081" s="215"/>
    </row>
    <row r="986592" spans="43:44">
      <c r="AQ986592" s="8"/>
      <c r="AR986592" s="215"/>
    </row>
    <row r="990103" spans="43:44">
      <c r="AQ990103" s="8"/>
      <c r="AR990103" s="215"/>
    </row>
    <row r="993614" spans="43:44">
      <c r="AQ993614" s="8"/>
      <c r="AR993614" s="215"/>
    </row>
    <row r="997125" spans="43:44">
      <c r="AQ997125" s="8"/>
      <c r="AR997125" s="215"/>
    </row>
    <row r="1000636" spans="43:44">
      <c r="AQ1000636" s="8"/>
      <c r="AR1000636" s="215"/>
    </row>
    <row r="1004147" spans="43:44">
      <c r="AQ1004147" s="8"/>
      <c r="AR1004147" s="215"/>
    </row>
    <row r="1007658" spans="43:44">
      <c r="AQ1007658" s="8"/>
      <c r="AR1007658" s="215"/>
    </row>
    <row r="1011169" spans="43:44">
      <c r="AQ1011169" s="8"/>
      <c r="AR1011169" s="215"/>
    </row>
    <row r="1014680" spans="43:44">
      <c r="AQ1014680" s="8"/>
      <c r="AR1014680" s="215"/>
    </row>
    <row r="1018191" spans="43:44">
      <c r="AQ1018191" s="8"/>
      <c r="AR1018191" s="215"/>
    </row>
    <row r="1021702" spans="43:44">
      <c r="AQ1021702" s="8"/>
      <c r="AR1021702" s="215"/>
    </row>
    <row r="1025213" spans="43:44">
      <c r="AQ1025213" s="8"/>
      <c r="AR1025213" s="215"/>
    </row>
    <row r="1028724" spans="43:44">
      <c r="AQ1028724" s="8"/>
      <c r="AR1028724" s="215"/>
    </row>
    <row r="1032235" spans="43:44">
      <c r="AQ1032235" s="8"/>
      <c r="AR1032235" s="215"/>
    </row>
    <row r="1035746" spans="43:44">
      <c r="AQ1035746" s="8"/>
      <c r="AR1035746" s="215"/>
    </row>
    <row r="1039257" spans="43:44">
      <c r="AQ1039257" s="8"/>
      <c r="AR1039257" s="215"/>
    </row>
    <row r="1042768" spans="43:44">
      <c r="AQ1042768" s="8"/>
      <c r="AR1042768" s="215"/>
    </row>
    <row r="1046279" spans="43:44">
      <c r="AQ1046279" s="8"/>
      <c r="AR1046279" s="215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topLeftCell="S1" zoomScale="55" zoomScaleNormal="55" workbookViewId="0">
      <selection activeCell="AD36" sqref="AD36"/>
    </sheetView>
  </sheetViews>
  <sheetFormatPr defaultColWidth="11.19921875" defaultRowHeight="15.6"/>
  <cols>
    <col min="1" max="1" width="22.5" style="51" bestFit="1" customWidth="1"/>
    <col min="2" max="2" width="11.19921875" style="55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6.19921875" style="17" bestFit="1" customWidth="1"/>
    <col min="12" max="12" width="6" style="157" bestFit="1" customWidth="1"/>
    <col min="13" max="13" width="11.19921875" style="17"/>
    <col min="14" max="14" width="11.19921875" style="161"/>
    <col min="15" max="16" width="11.19921875" style="17"/>
    <col min="17" max="17" width="11.19921875" style="13"/>
    <col min="18" max="18" width="10.1992187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6.69921875" style="17" customWidth="1"/>
    <col min="24" max="24" width="8.19921875" style="17" bestFit="1" customWidth="1"/>
    <col min="25" max="25" width="22.19921875" style="17" customWidth="1"/>
    <col min="26" max="26" width="12.296875" style="17" bestFit="1" customWidth="1"/>
    <col min="27" max="27" width="11.19921875" style="17"/>
    <col min="28" max="28" width="14.296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3" width="11.19921875" style="17"/>
    <col min="34" max="34" width="19" style="17" bestFit="1" customWidth="1"/>
    <col min="35" max="35" width="19.69921875" style="171" bestFit="1" customWidth="1"/>
    <col min="36" max="36" width="18.19921875" style="17" bestFit="1" customWidth="1"/>
    <col min="37" max="37" width="27.2968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125" t="s">
        <v>3304</v>
      </c>
      <c r="B1" s="53"/>
      <c r="C1" s="91"/>
      <c r="D1" s="92"/>
      <c r="E1" s="93"/>
      <c r="F1" s="57" t="s">
        <v>3039</v>
      </c>
      <c r="G1" s="58" t="s">
        <v>3040</v>
      </c>
      <c r="H1" s="45" t="s">
        <v>3041</v>
      </c>
      <c r="I1" s="46" t="s">
        <v>3041</v>
      </c>
      <c r="J1" s="47" t="s">
        <v>3041</v>
      </c>
      <c r="K1" s="42" t="s">
        <v>3042</v>
      </c>
      <c r="L1" s="156" t="s">
        <v>3043</v>
      </c>
      <c r="M1" s="59"/>
      <c r="N1" s="158"/>
      <c r="O1" s="56"/>
      <c r="P1" s="232" t="s">
        <v>3044</v>
      </c>
      <c r="Q1" s="83" t="s">
        <v>3045</v>
      </c>
      <c r="R1" s="64" t="s">
        <v>3046</v>
      </c>
      <c r="S1" s="82" t="s">
        <v>3047</v>
      </c>
      <c r="T1" s="72"/>
      <c r="U1" s="73"/>
    </row>
    <row r="2" spans="1:34" ht="16.2" thickBot="1">
      <c r="A2" s="126" t="s">
        <v>3242</v>
      </c>
      <c r="B2" s="53"/>
      <c r="C2" s="94"/>
      <c r="D2" s="87"/>
      <c r="E2" s="95"/>
      <c r="F2" s="43">
        <v>2024</v>
      </c>
      <c r="G2" s="43">
        <v>2</v>
      </c>
      <c r="H2" s="48" t="str">
        <f>IF(F2="","",F2&amp;G2)</f>
        <v>20242</v>
      </c>
      <c r="I2" s="48" t="str">
        <f>IF(H2="","",H2&amp;$K$1)</f>
        <v>20242JPY</v>
      </c>
      <c r="J2" s="48" t="str">
        <f>IF(H2="","",H2&amp;$L$1)</f>
        <v>20242RMB</v>
      </c>
      <c r="K2" s="43">
        <v>5.4100000000000002E-2</v>
      </c>
      <c r="L2" s="163">
        <v>1.0900000000000001</v>
      </c>
      <c r="M2" s="60"/>
      <c r="N2" s="159"/>
      <c r="O2" s="61"/>
      <c r="P2" s="233"/>
      <c r="Q2" s="84" t="s">
        <v>39</v>
      </c>
      <c r="R2" s="112">
        <v>45000</v>
      </c>
      <c r="S2" s="138">
        <v>0.3</v>
      </c>
      <c r="T2" s="74"/>
      <c r="U2" s="75"/>
    </row>
    <row r="3" spans="1:34" ht="16.2" thickBot="1">
      <c r="A3" s="126" t="s">
        <v>3226</v>
      </c>
      <c r="B3" s="53"/>
      <c r="C3" s="94"/>
      <c r="D3" s="87"/>
      <c r="E3" s="95"/>
      <c r="F3" s="43">
        <v>2024</v>
      </c>
      <c r="G3" s="43">
        <v>3</v>
      </c>
      <c r="H3" s="48" t="str">
        <f t="shared" ref="H3:H13" si="0">IF(F3="","",F3&amp;G3)</f>
        <v>20243</v>
      </c>
      <c r="I3" s="48" t="str">
        <f t="shared" ref="I3:I13" si="1">IF(H3="","",H3&amp;$K$1)</f>
        <v>20243JPY</v>
      </c>
      <c r="J3" s="48" t="str">
        <f t="shared" ref="J3:J13" si="2">IF(H3="","",H3&amp;$L$1)</f>
        <v>20243RMB</v>
      </c>
      <c r="K3" s="43">
        <v>5.4100000000000002E-2</v>
      </c>
      <c r="L3" s="163">
        <v>1.0900000000000001</v>
      </c>
      <c r="M3" s="60"/>
      <c r="N3" s="159"/>
      <c r="O3" s="61"/>
      <c r="P3" s="234" t="s">
        <v>3048</v>
      </c>
      <c r="Q3" s="85" t="s">
        <v>38</v>
      </c>
      <c r="R3" s="112">
        <v>15000</v>
      </c>
      <c r="S3" s="138">
        <v>0.3</v>
      </c>
      <c r="T3" s="74"/>
      <c r="U3" s="75"/>
    </row>
    <row r="4" spans="1:34" ht="16.2" thickBot="1">
      <c r="A4" s="126" t="s">
        <v>3246</v>
      </c>
      <c r="B4" s="53"/>
      <c r="C4" s="94"/>
      <c r="D4" s="87"/>
      <c r="E4" s="95"/>
      <c r="F4" s="43">
        <v>2024</v>
      </c>
      <c r="G4" s="43">
        <v>4</v>
      </c>
      <c r="H4" s="48" t="str">
        <f t="shared" si="0"/>
        <v>20244</v>
      </c>
      <c r="I4" s="48" t="str">
        <f t="shared" si="1"/>
        <v>20244JPY</v>
      </c>
      <c r="J4" s="48" t="str">
        <f t="shared" si="2"/>
        <v>20244RMB</v>
      </c>
      <c r="K4" s="43">
        <v>5.4100000000000002E-2</v>
      </c>
      <c r="L4" s="163">
        <v>1.0900000000000001</v>
      </c>
      <c r="M4" s="60"/>
      <c r="N4" s="159"/>
      <c r="O4" s="61"/>
      <c r="P4" s="234"/>
      <c r="Q4" s="85" t="s">
        <v>37</v>
      </c>
      <c r="R4" s="112">
        <v>94000</v>
      </c>
      <c r="S4" s="138">
        <v>0.3</v>
      </c>
      <c r="T4" s="74"/>
      <c r="U4" s="75"/>
    </row>
    <row r="5" spans="1:34" ht="16.2" thickBot="1">
      <c r="A5" s="126" t="s">
        <v>3246</v>
      </c>
      <c r="B5" s="53"/>
      <c r="C5" s="94"/>
      <c r="D5" s="87"/>
      <c r="E5" s="95"/>
      <c r="F5" s="43">
        <v>2024</v>
      </c>
      <c r="G5" s="43">
        <v>5</v>
      </c>
      <c r="H5" s="48" t="str">
        <f t="shared" si="0"/>
        <v>20245</v>
      </c>
      <c r="I5" s="48" t="str">
        <f t="shared" si="1"/>
        <v>20245JPY</v>
      </c>
      <c r="J5" s="48" t="str">
        <f t="shared" si="2"/>
        <v>20245RMB</v>
      </c>
      <c r="K5" s="43">
        <v>5.4100000000000002E-2</v>
      </c>
      <c r="L5" s="163">
        <v>1.0900000000000001</v>
      </c>
      <c r="M5" s="60"/>
      <c r="N5" s="159"/>
      <c r="O5" s="61"/>
      <c r="P5" s="234"/>
      <c r="Q5" s="86" t="s">
        <v>36</v>
      </c>
      <c r="R5" s="113">
        <v>193000</v>
      </c>
      <c r="S5" s="139">
        <v>0.3</v>
      </c>
      <c r="T5" s="74"/>
      <c r="U5" s="75"/>
    </row>
    <row r="6" spans="1:34" ht="16.2" thickBot="1">
      <c r="A6" s="126" t="s">
        <v>3036</v>
      </c>
      <c r="B6" s="53"/>
      <c r="C6" s="94"/>
      <c r="D6" s="87"/>
      <c r="E6" s="95"/>
      <c r="F6" s="43"/>
      <c r="G6" s="43"/>
      <c r="H6" s="48" t="str">
        <f t="shared" si="0"/>
        <v/>
      </c>
      <c r="I6" s="48" t="str">
        <f t="shared" si="1"/>
        <v/>
      </c>
      <c r="J6" s="48" t="str">
        <f t="shared" si="2"/>
        <v/>
      </c>
      <c r="K6" s="43"/>
      <c r="L6" s="163"/>
      <c r="M6" s="60"/>
      <c r="N6" s="159"/>
      <c r="O6" s="61"/>
      <c r="P6" s="76"/>
      <c r="Q6" s="77"/>
      <c r="R6" s="77"/>
      <c r="S6" s="77"/>
      <c r="T6" s="74"/>
      <c r="U6" s="75"/>
    </row>
    <row r="7" spans="1:34" ht="16.2" thickBot="1">
      <c r="A7" s="126" t="s">
        <v>3036</v>
      </c>
      <c r="B7" s="53"/>
      <c r="C7" s="94"/>
      <c r="D7" s="87"/>
      <c r="E7" s="95"/>
      <c r="F7" s="43"/>
      <c r="G7" s="43"/>
      <c r="H7" s="48" t="str">
        <f t="shared" si="0"/>
        <v/>
      </c>
      <c r="I7" s="48" t="str">
        <f t="shared" si="1"/>
        <v/>
      </c>
      <c r="J7" s="48" t="str">
        <f t="shared" si="2"/>
        <v/>
      </c>
      <c r="K7" s="43"/>
      <c r="L7" s="163"/>
      <c r="M7" s="60"/>
      <c r="N7" s="159"/>
      <c r="O7" s="61"/>
      <c r="P7" s="76"/>
      <c r="Q7" s="77"/>
      <c r="R7" s="77"/>
      <c r="S7" s="77"/>
      <c r="T7" s="74"/>
      <c r="U7" s="75"/>
    </row>
    <row r="8" spans="1:34" ht="16.2" thickBot="1">
      <c r="A8" s="126" t="s">
        <v>3034</v>
      </c>
      <c r="B8" s="53"/>
      <c r="C8" s="94"/>
      <c r="D8" s="87"/>
      <c r="E8" s="95"/>
      <c r="F8" s="43"/>
      <c r="G8" s="43"/>
      <c r="H8" s="48" t="str">
        <f t="shared" si="0"/>
        <v/>
      </c>
      <c r="I8" s="48" t="str">
        <f t="shared" si="1"/>
        <v/>
      </c>
      <c r="J8" s="48" t="str">
        <f t="shared" si="2"/>
        <v/>
      </c>
      <c r="K8" s="43"/>
      <c r="L8" s="163"/>
      <c r="M8" s="60"/>
      <c r="N8" s="159"/>
      <c r="O8" s="61"/>
      <c r="P8" s="78"/>
      <c r="Q8" s="79"/>
      <c r="R8" s="79"/>
      <c r="S8" s="79"/>
      <c r="T8" s="80"/>
      <c r="U8" s="81"/>
    </row>
    <row r="9" spans="1:34" ht="16.2" thickBot="1">
      <c r="A9" s="126" t="s">
        <v>3249</v>
      </c>
      <c r="B9" s="53"/>
      <c r="C9" s="94"/>
      <c r="D9" s="87"/>
      <c r="E9" s="95"/>
      <c r="F9" s="43"/>
      <c r="G9" s="43"/>
      <c r="H9" s="48" t="str">
        <f t="shared" si="0"/>
        <v/>
      </c>
      <c r="I9" s="48" t="str">
        <f t="shared" si="1"/>
        <v/>
      </c>
      <c r="J9" s="48" t="str">
        <f t="shared" si="2"/>
        <v/>
      </c>
      <c r="K9" s="43"/>
      <c r="L9" s="163"/>
      <c r="M9" s="60"/>
      <c r="N9" s="159"/>
      <c r="O9" s="52"/>
    </row>
    <row r="10" spans="1:34" ht="16.2" thickBot="1">
      <c r="A10" s="126" t="s">
        <v>3243</v>
      </c>
      <c r="B10" s="53"/>
      <c r="C10" s="94"/>
      <c r="D10" s="87"/>
      <c r="E10" s="95"/>
      <c r="F10" s="43"/>
      <c r="G10" s="43"/>
      <c r="H10" s="48" t="str">
        <f t="shared" si="0"/>
        <v/>
      </c>
      <c r="I10" s="48" t="str">
        <f t="shared" si="1"/>
        <v/>
      </c>
      <c r="J10" s="48" t="str">
        <f t="shared" si="2"/>
        <v/>
      </c>
      <c r="K10" s="43"/>
      <c r="L10" s="163"/>
      <c r="M10" s="60"/>
      <c r="N10" s="159"/>
      <c r="O10" s="52"/>
      <c r="P10" s="222" t="s">
        <v>3066</v>
      </c>
      <c r="Q10" s="223"/>
      <c r="R10" s="223"/>
      <c r="S10" s="223"/>
      <c r="T10" s="223"/>
      <c r="U10" s="223"/>
      <c r="V10" s="223"/>
      <c r="AA10" s="226" t="s">
        <v>3065</v>
      </c>
      <c r="AB10" s="227"/>
      <c r="AC10" s="227"/>
      <c r="AD10" s="227"/>
      <c r="AE10" s="227"/>
      <c r="AF10" s="227"/>
      <c r="AG10" s="227"/>
      <c r="AH10" s="228"/>
    </row>
    <row r="11" spans="1:34" ht="16.2" thickBot="1">
      <c r="A11" s="126" t="s">
        <v>3006</v>
      </c>
      <c r="B11" s="53"/>
      <c r="C11" s="94"/>
      <c r="D11" s="87"/>
      <c r="E11" s="95"/>
      <c r="F11" s="43"/>
      <c r="G11" s="43"/>
      <c r="H11" s="48" t="str">
        <f t="shared" si="0"/>
        <v/>
      </c>
      <c r="I11" s="48" t="str">
        <f t="shared" si="1"/>
        <v/>
      </c>
      <c r="J11" s="48" t="str">
        <f t="shared" si="2"/>
        <v/>
      </c>
      <c r="K11" s="43"/>
      <c r="L11" s="163"/>
      <c r="M11" s="60"/>
      <c r="N11" s="159"/>
      <c r="O11" s="52"/>
      <c r="P11" s="224"/>
      <c r="Q11" s="225"/>
      <c r="R11" s="225"/>
      <c r="S11" s="225"/>
      <c r="T11" s="225"/>
      <c r="U11" s="225"/>
      <c r="V11" s="225"/>
      <c r="AA11" s="229"/>
      <c r="AB11" s="230"/>
      <c r="AC11" s="230"/>
      <c r="AD11" s="230"/>
      <c r="AE11" s="230"/>
      <c r="AF11" s="230"/>
      <c r="AG11" s="230"/>
      <c r="AH11" s="231"/>
    </row>
    <row r="12" spans="1:34" ht="16.2" thickBot="1">
      <c r="A12" s="126" t="s">
        <v>3227</v>
      </c>
      <c r="B12" s="53"/>
      <c r="C12" s="94"/>
      <c r="D12" s="87"/>
      <c r="E12" s="95"/>
      <c r="F12" s="43"/>
      <c r="G12" s="43"/>
      <c r="H12" s="48" t="str">
        <f t="shared" si="0"/>
        <v/>
      </c>
      <c r="I12" s="48" t="str">
        <f t="shared" si="1"/>
        <v/>
      </c>
      <c r="J12" s="48" t="str">
        <f t="shared" si="2"/>
        <v/>
      </c>
      <c r="K12" s="43"/>
      <c r="L12" s="163"/>
      <c r="M12" s="60"/>
      <c r="N12" s="159"/>
      <c r="O12" s="52"/>
      <c r="P12" s="100" t="s">
        <v>3049</v>
      </c>
      <c r="Q12" s="101" t="s">
        <v>3039</v>
      </c>
      <c r="R12" s="102" t="s">
        <v>3040</v>
      </c>
      <c r="S12" s="103" t="s">
        <v>3050</v>
      </c>
      <c r="T12" s="104" t="s">
        <v>3051</v>
      </c>
      <c r="U12" s="106" t="s">
        <v>3052</v>
      </c>
      <c r="V12" s="96" t="s">
        <v>3053</v>
      </c>
      <c r="AA12" s="100" t="s">
        <v>3049</v>
      </c>
      <c r="AB12" s="101" t="s">
        <v>3039</v>
      </c>
      <c r="AC12" s="102" t="s">
        <v>3040</v>
      </c>
      <c r="AD12" s="103" t="s">
        <v>3067</v>
      </c>
      <c r="AE12" s="104" t="s">
        <v>37</v>
      </c>
      <c r="AF12" s="105" t="s">
        <v>39</v>
      </c>
      <c r="AG12" s="106" t="s">
        <v>38</v>
      </c>
      <c r="AH12" s="96" t="s">
        <v>3293</v>
      </c>
    </row>
    <row r="13" spans="1:34" ht="16.2" thickBot="1">
      <c r="A13" s="126" t="s">
        <v>3029</v>
      </c>
      <c r="B13" s="53"/>
      <c r="C13" s="94"/>
      <c r="D13" s="87"/>
      <c r="E13" s="95"/>
      <c r="F13" s="44"/>
      <c r="G13" s="44"/>
      <c r="H13" s="49" t="str">
        <f t="shared" si="0"/>
        <v/>
      </c>
      <c r="I13" s="49" t="str">
        <f t="shared" si="1"/>
        <v/>
      </c>
      <c r="J13" s="49" t="str">
        <f t="shared" si="2"/>
        <v/>
      </c>
      <c r="K13" s="44"/>
      <c r="L13" s="164"/>
      <c r="M13" s="60"/>
      <c r="N13" s="159"/>
      <c r="O13" s="61"/>
      <c r="P13" s="44" t="s">
        <v>42</v>
      </c>
      <c r="Q13" s="44">
        <v>2024</v>
      </c>
      <c r="R13" s="44">
        <v>2</v>
      </c>
      <c r="S13" s="97">
        <f>IF(R13="","",SUMIFS(raw_sheet!AB:AB,raw_sheet!E:E,list!P13,raw_sheet!F:F,list!Q13,raw_sheet!G:G,list!R13,raw_sheet!R:R,list!$S$12))</f>
        <v>8996611.0778761059</v>
      </c>
      <c r="T13" s="97">
        <f>IF(R13="","",SUMIFS(raw_sheet!AB:AB,raw_sheet!E:E,list!P13,raw_sheet!F:F,list!Q13,raw_sheet!G:G,list!R13,raw_sheet!R:R,list!$T$12))</f>
        <v>1222651.3274336285</v>
      </c>
      <c r="U13" s="97">
        <f>IF(R13="","",SUMIFS(raw_sheet!AB:AB,raw_sheet!E:E,list!P13,raw_sheet!F:F,list!Q13,raw_sheet!G:G,list!R13,raw_sheet!R:R,list!$U$12))</f>
        <v>0</v>
      </c>
      <c r="V13" s="98">
        <f>IF(R13="","",SUMIFS(raw_sheet!AB:AB,raw_sheet!E:E,list!P13,raw_sheet!F:F,list!Q13,raw_sheet!G:G,list!R13))</f>
        <v>10219262.405309735</v>
      </c>
      <c r="AA13" s="44" t="s">
        <v>42</v>
      </c>
      <c r="AB13" s="44">
        <v>2024</v>
      </c>
      <c r="AC13" s="44">
        <v>3</v>
      </c>
      <c r="AD13" s="97">
        <f>IF(AC13="","",SUMIFS(raw_sheet!AB:AB,raw_sheet!A:A,list!AA13,raw_sheet!B:B,list!AB13,raw_sheet!C:C,list!AC13,raw_sheet!S:S,list!$AD$12))</f>
        <v>1502898</v>
      </c>
      <c r="AE13" s="97">
        <f>IF(AC13="","",SUMIFS(raw_sheet!AB:AB,raw_sheet!A:A,list!AA13,raw_sheet!B:B,list!AB13,raw_sheet!C:C,list!AC13,raw_sheet!S:S,list!$AE$12))</f>
        <v>0</v>
      </c>
      <c r="AF13" s="97">
        <f>IF(AC13="","",SUMIFS(raw_sheet!AB:AB,raw_sheet!A:A,list!AA13,raw_sheet!B:B,list!AB13,raw_sheet!C:C,list!AC13,raw_sheet!S:S,list!$AF$12))</f>
        <v>0</v>
      </c>
      <c r="AG13" s="97">
        <f>IF(AC13="","",SUMIFS(raw_sheet!AB:AB,raw_sheet!A:A,list!AA13,raw_sheet!B:B,list!AB13,raw_sheet!C:C,list!AC13,raw_sheet!S:S,list!$AG$12))</f>
        <v>335681.41592920362</v>
      </c>
      <c r="AH13" s="98">
        <f>IF(AC13="","",SUMIFS(raw_sheet!AB:AB,raw_sheet!A:A,list!AA13,raw_sheet!B:B,list!AB13,raw_sheet!C:C,list!AC13))</f>
        <v>1838579.4159292036</v>
      </c>
    </row>
    <row r="14" spans="1:34" ht="16.2" thickBot="1">
      <c r="A14" s="126" t="s">
        <v>3305</v>
      </c>
      <c r="B14" s="53"/>
      <c r="C14" s="94"/>
      <c r="D14" s="87"/>
      <c r="E14" s="95"/>
      <c r="F14" s="51"/>
      <c r="M14" s="60"/>
      <c r="N14" s="159"/>
      <c r="O14" s="61"/>
      <c r="P14" s="44"/>
      <c r="Q14" s="44"/>
      <c r="R14" s="44"/>
      <c r="S14" s="97" t="str">
        <f>IF(R14="","",SUMIFS(raw_sheet!AB:AB,raw_sheet!E:E,list!P14,raw_sheet!F:F,list!Q14,raw_sheet!G:G,list!R14,raw_sheet!R:R,list!$S$12))</f>
        <v/>
      </c>
      <c r="T14" s="97" t="str">
        <f>IF(R14="","",SUMIFS(raw_sheet!AB:AB,raw_sheet!E:E,list!P14,raw_sheet!F:F,list!Q14,raw_sheet!G:G,list!R14,raw_sheet!R:R,list!$T$12))</f>
        <v/>
      </c>
      <c r="U14" s="97" t="str">
        <f>IF(R14="","",SUMIFS(raw_sheet!AB:AB,raw_sheet!E:E,list!P14,raw_sheet!F:F,list!Q14,raw_sheet!G:G,list!R14,raw_sheet!R:R,list!$U$12))</f>
        <v/>
      </c>
      <c r="V14" s="98" t="str">
        <f>IF(R14="","",SUMIFS(raw_sheet!AB:AB,raw_sheet!E:E,list!P14,raw_sheet!F:F,list!Q14,raw_sheet!G:G,list!R14))</f>
        <v/>
      </c>
      <c r="AA14" s="44"/>
      <c r="AB14" s="44"/>
      <c r="AC14" s="44"/>
      <c r="AD14" s="97" t="str">
        <f>IF(AC14="","",SUMIFS(raw_sheet!AB:AB,raw_sheet!A:A,list!AA14,raw_sheet!B:B,list!AB14,raw_sheet!C:C,list!AC14,raw_sheet!S:S,list!$AD$12))</f>
        <v/>
      </c>
      <c r="AE14" s="97" t="str">
        <f>IF(AC14="","",SUMIFS(raw_sheet!AB:AB,raw_sheet!A:A,list!AA14,raw_sheet!B:B,list!AB14,raw_sheet!C:C,list!AC14,raw_sheet!S:S,list!$AE$12))</f>
        <v/>
      </c>
      <c r="AF14" s="97" t="str">
        <f>IF(AC14="","",SUMIFS(raw_sheet!AB:AB,raw_sheet!A:A,list!AA14,raw_sheet!B:B,list!AB14,raw_sheet!C:C,list!AC14,raw_sheet!S:S,list!$AF$12))</f>
        <v/>
      </c>
      <c r="AG14" s="97" t="str">
        <f>IF(AC14="","",SUMIFS(raw_sheet!AB:AB,raw_sheet!A:A,list!AA14,raw_sheet!B:B,list!AB14,raw_sheet!C:C,list!AC14,raw_sheet!S:S,list!$AG$12))</f>
        <v/>
      </c>
      <c r="AH14" s="98" t="str">
        <f>IF(AC14="","",SUMIFS(raw_sheet!AB:AB,raw_sheet!A:A,list!AA14,raw_sheet!B:B,list!AB14,raw_sheet!C:C,list!AC14))</f>
        <v/>
      </c>
    </row>
    <row r="15" spans="1:34" ht="16.2" thickBot="1">
      <c r="A15" s="50"/>
      <c r="B15" s="53"/>
      <c r="C15" s="94"/>
      <c r="D15" s="87"/>
      <c r="E15" s="95"/>
      <c r="F15" s="51"/>
      <c r="M15" s="60"/>
      <c r="N15" s="159"/>
      <c r="O15" s="61"/>
      <c r="P15" s="44"/>
      <c r="Q15" s="44"/>
      <c r="R15" s="44"/>
      <c r="S15" s="97" t="str">
        <f>IF(R15="","",SUMIFS(raw_sheet!AB:AB,raw_sheet!E:E,list!P15,raw_sheet!F:F,list!Q15,raw_sheet!G:G,list!R15,raw_sheet!R:R,list!$S$12))</f>
        <v/>
      </c>
      <c r="T15" s="97" t="str">
        <f>IF(R15="","",SUMIFS(raw_sheet!AB:AB,raw_sheet!E:E,list!P15,raw_sheet!F:F,list!Q15,raw_sheet!G:G,list!R15,raw_sheet!R:R,list!$T$12))</f>
        <v/>
      </c>
      <c r="U15" s="97" t="str">
        <f>IF(R15="","",SUMIFS(raw_sheet!AB:AB,raw_sheet!E:E,list!P15,raw_sheet!F:F,list!Q15,raw_sheet!G:G,list!R15,raw_sheet!R:R,list!$U$12))</f>
        <v/>
      </c>
      <c r="V15" s="98" t="str">
        <f>IF(R15="","",SUMIFS(raw_sheet!AB:AB,raw_sheet!E:E,list!P15,raw_sheet!F:F,list!Q15,raw_sheet!G:G,list!R15))</f>
        <v/>
      </c>
      <c r="AA15" s="44"/>
      <c r="AB15" s="44"/>
      <c r="AC15" s="44"/>
      <c r="AD15" s="97" t="str">
        <f>IF(AC15="","",SUMIFS(raw_sheet!AB:AB,raw_sheet!A:A,list!AA15,raw_sheet!B:B,list!AB15,raw_sheet!C:C,list!AC15,raw_sheet!S:S,list!$AD$12))</f>
        <v/>
      </c>
      <c r="AE15" s="97" t="str">
        <f>IF(AC15="","",SUMIFS(raw_sheet!AB:AB,raw_sheet!A:A,list!AA15,raw_sheet!B:B,list!AB15,raw_sheet!C:C,list!AC15,raw_sheet!S:S,list!$AE$12))</f>
        <v/>
      </c>
      <c r="AF15" s="97" t="str">
        <f>IF(AC15="","",SUMIFS(raw_sheet!AB:AB,raw_sheet!A:A,list!AA15,raw_sheet!B:B,list!AB15,raw_sheet!C:C,list!AC15,raw_sheet!S:S,list!$AF$12))</f>
        <v/>
      </c>
      <c r="AG15" s="97" t="str">
        <f>IF(AC15="","",SUMIFS(raw_sheet!AB:AB,raw_sheet!A:A,list!AA15,raw_sheet!B:B,list!AB15,raw_sheet!C:C,list!AC15,raw_sheet!S:S,list!$AG$12))</f>
        <v/>
      </c>
      <c r="AH15" s="98" t="str">
        <f>IF(AC15="","",SUMIFS(raw_sheet!AB:AB,raw_sheet!A:A,list!AA15,raw_sheet!B:B,list!AB15,raw_sheet!C:C,list!AC15))</f>
        <v/>
      </c>
    </row>
    <row r="16" spans="1:34" ht="16.2" thickBot="1">
      <c r="A16" s="136"/>
      <c r="B16" s="53"/>
      <c r="C16" s="94"/>
      <c r="D16" s="87"/>
      <c r="E16" s="95"/>
      <c r="F16" s="51"/>
      <c r="M16" s="60"/>
      <c r="N16" s="159"/>
      <c r="O16" s="61"/>
      <c r="P16" s="44"/>
      <c r="Q16" s="44"/>
      <c r="R16" s="44"/>
      <c r="S16" s="97" t="str">
        <f>IF(R16="","",SUMIFS(raw_sheet!AB:AB,raw_sheet!E:E,list!P16,raw_sheet!F:F,list!Q16,raw_sheet!G:G,list!R16,raw_sheet!R:R,list!$S$12))</f>
        <v/>
      </c>
      <c r="T16" s="97" t="str">
        <f>IF(R16="","",SUMIFS(raw_sheet!AB:AB,raw_sheet!E:E,list!P16,raw_sheet!F:F,list!Q16,raw_sheet!G:G,list!R16,raw_sheet!R:R,list!$T$12))</f>
        <v/>
      </c>
      <c r="U16" s="97" t="str">
        <f>IF(R16="","",SUMIFS(raw_sheet!AB:AB,raw_sheet!E:E,list!P16,raw_sheet!F:F,list!Q16,raw_sheet!G:G,list!R16,raw_sheet!R:R,list!$U$12))</f>
        <v/>
      </c>
      <c r="V16" s="98" t="str">
        <f>IF(R16="","",SUMIFS(raw_sheet!AB:AB,raw_sheet!E:E,list!P16,raw_sheet!F:F,list!Q16,raw_sheet!G:G,list!R16))</f>
        <v/>
      </c>
      <c r="AA16" s="44"/>
      <c r="AB16" s="44"/>
      <c r="AC16" s="44"/>
      <c r="AD16" s="97" t="str">
        <f>IF(AC16="","",SUMIFS(raw_sheet!AB:AB,raw_sheet!A:A,list!AA16,raw_sheet!B:B,list!AB16,raw_sheet!C:C,list!AC16,raw_sheet!S:S,list!$AD$12))</f>
        <v/>
      </c>
      <c r="AE16" s="97" t="str">
        <f>IF(AC16="","",SUMIFS(raw_sheet!AB:AB,raw_sheet!A:A,list!AA16,raw_sheet!B:B,list!AB16,raw_sheet!C:C,list!AC16,raw_sheet!S:S,list!$AE$12))</f>
        <v/>
      </c>
      <c r="AF16" s="97" t="str">
        <f>IF(AC16="","",SUMIFS(raw_sheet!AB:AB,raw_sheet!A:A,list!AA16,raw_sheet!B:B,list!AB16,raw_sheet!C:C,list!AC16,raw_sheet!S:S,list!$AF$12))</f>
        <v/>
      </c>
      <c r="AG16" s="97" t="str">
        <f>IF(AC16="","",SUMIFS(raw_sheet!AB:AB,raw_sheet!A:A,list!AA16,raw_sheet!B:B,list!AB16,raw_sheet!C:C,list!AC16,raw_sheet!S:S,list!$AG$12))</f>
        <v/>
      </c>
      <c r="AH16" s="98" t="str">
        <f>IF(AC16="","",SUMIFS(raw_sheet!AB:AB,raw_sheet!A:A,list!AA16,raw_sheet!B:B,list!AB16,raw_sheet!C:C,list!AC16))</f>
        <v/>
      </c>
    </row>
    <row r="17" spans="1:38" ht="16.2" thickBot="1">
      <c r="A17" s="50"/>
      <c r="B17" s="53"/>
      <c r="C17" s="94"/>
      <c r="D17" s="87"/>
      <c r="E17" s="95"/>
      <c r="F17" s="51"/>
      <c r="M17" s="60"/>
      <c r="N17" s="159"/>
      <c r="O17" s="61"/>
      <c r="P17" s="44"/>
      <c r="Q17" s="44"/>
      <c r="R17" s="44"/>
      <c r="S17" s="97" t="str">
        <f>IF(R17="","",SUMIFS(raw_sheet!AB:AB,raw_sheet!E:E,list!P17,raw_sheet!F:F,list!Q17,raw_sheet!G:G,list!R17,raw_sheet!R:R,list!$S$12))</f>
        <v/>
      </c>
      <c r="T17" s="97" t="str">
        <f>IF(R17="","",SUMIFS(raw_sheet!AB:AB,raw_sheet!E:E,list!P17,raw_sheet!F:F,list!Q17,raw_sheet!G:G,list!R17,raw_sheet!R:R,list!$T$12))</f>
        <v/>
      </c>
      <c r="U17" s="97" t="str">
        <f>IF(R17="","",SUMIFS(raw_sheet!AB:AB,raw_sheet!E:E,list!P17,raw_sheet!F:F,list!Q17,raw_sheet!G:G,list!R17,raw_sheet!R:R,list!$U$12))</f>
        <v/>
      </c>
      <c r="V17" s="98" t="str">
        <f>IF(R17="","",SUMIFS(raw_sheet!AB:AB,raw_sheet!E:E,list!P17,raw_sheet!F:F,list!Q17,raw_sheet!G:G,list!R17))</f>
        <v/>
      </c>
      <c r="AA17" s="44"/>
      <c r="AB17" s="44"/>
      <c r="AC17" s="44"/>
      <c r="AD17" s="99" t="str">
        <f>IF(AC17="","",SUMIFS(raw_sheet!AB:AB,raw_sheet!A:A,list!AA17,raw_sheet!B:B,list!AB17,raw_sheet!C:C,list!AC17,raw_sheet!S:S,list!$AD$12))</f>
        <v/>
      </c>
      <c r="AE17" s="99" t="str">
        <f>IF(AC17="","",SUMIFS(raw_sheet!AB:AB,raw_sheet!A:A,list!AA17,raw_sheet!B:B,list!AB17,raw_sheet!C:C,list!AC17,raw_sheet!S:S,list!$AE$12))</f>
        <v/>
      </c>
      <c r="AF17" s="99" t="str">
        <f>IF(AC17="","",SUMIFS(raw_sheet!AB:AB,raw_sheet!A:A,list!AA17,raw_sheet!B:B,list!AB17,raw_sheet!C:C,list!AC17,raw_sheet!S:S,list!$AF$12))</f>
        <v/>
      </c>
      <c r="AG17" s="99" t="str">
        <f>IF(AC17="","",SUMIFS(raw_sheet!AB:AB,raw_sheet!A:A,list!AA17,raw_sheet!B:B,list!AB17,raw_sheet!C:C,list!AC17,raw_sheet!S:S,list!$AG$12))</f>
        <v/>
      </c>
      <c r="AH17" s="173" t="str">
        <f>IF(AC17="","",SUMIFS(raw_sheet!AB:AB,raw_sheet!A:A,list!AA17,raw_sheet!B:B,list!AB17,raw_sheet!C:C,list!AC17))</f>
        <v/>
      </c>
      <c r="AI17" s="174" t="s">
        <v>3295</v>
      </c>
      <c r="AJ17" s="175" t="s">
        <v>3296</v>
      </c>
      <c r="AK17" s="176" t="s">
        <v>3298</v>
      </c>
      <c r="AL17" s="177" t="s">
        <v>3297</v>
      </c>
    </row>
    <row r="18" spans="1:38" ht="16.2" thickBot="1">
      <c r="A18" s="50"/>
      <c r="B18" s="53"/>
      <c r="C18" s="94"/>
      <c r="D18" s="87"/>
      <c r="E18" s="95"/>
      <c r="F18" s="51"/>
      <c r="M18" s="60"/>
      <c r="N18" s="159"/>
      <c r="O18" s="52"/>
      <c r="V18" s="108"/>
      <c r="W18" s="108"/>
      <c r="X18" s="108"/>
      <c r="Y18" s="108"/>
      <c r="AI18" s="178" cm="1">
        <f t="array" ref="AI18">IFERROR(SUMPRODUCT((AC21:AC150="SOUTH")*(AI21:AI150)),0)</f>
        <v>27780000</v>
      </c>
      <c r="AJ18" s="178" cm="1">
        <f t="array" ref="AJ18">IFERROR(SUMPRODUCT((AC21:AC150="EAST")*(AI21:AI150)),0)</f>
        <v>0</v>
      </c>
      <c r="AK18" s="178" cm="1">
        <f t="array" ref="AK18">IFERROR(SUMPRODUCT((AC21:AC150="NORTH")*(AI21:AI150)),0)</f>
        <v>348000</v>
      </c>
      <c r="AL18" s="178" cm="1">
        <f t="array" ref="AL18">IFERROR(SUMPRODUCT((AC21:AC150="WEST")*(AI21:AI150)),0)</f>
        <v>0</v>
      </c>
    </row>
    <row r="19" spans="1:38" ht="16.2" thickBot="1">
      <c r="A19" s="50"/>
      <c r="B19" s="53"/>
      <c r="C19" s="217" t="s">
        <v>3054</v>
      </c>
      <c r="D19" s="218"/>
      <c r="E19" s="219"/>
      <c r="F19" s="51"/>
      <c r="M19" s="60"/>
      <c r="N19" s="159"/>
      <c r="O19" s="52"/>
      <c r="P19" s="235" t="s">
        <v>3074</v>
      </c>
      <c r="Q19" s="236"/>
      <c r="R19" s="236"/>
      <c r="S19" s="236"/>
      <c r="T19" s="236"/>
      <c r="U19" s="236"/>
      <c r="V19" s="236"/>
      <c r="W19" s="236"/>
      <c r="X19" s="236"/>
      <c r="Y19" s="236"/>
      <c r="AA19" s="237" t="s">
        <v>3075</v>
      </c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</row>
    <row r="20" spans="1:38" ht="16.2" thickBot="1">
      <c r="A20" s="50"/>
      <c r="B20" s="53"/>
      <c r="C20" s="217" t="s">
        <v>3055</v>
      </c>
      <c r="D20" s="218"/>
      <c r="E20" s="43" t="s">
        <v>42</v>
      </c>
      <c r="M20" s="60"/>
      <c r="N20" s="159"/>
      <c r="O20" s="52"/>
      <c r="P20" s="109" t="s">
        <v>3163</v>
      </c>
      <c r="Q20" s="109" t="s">
        <v>3162</v>
      </c>
      <c r="R20" s="109" t="s">
        <v>9</v>
      </c>
      <c r="S20" s="109" t="s">
        <v>3</v>
      </c>
      <c r="T20" s="109" t="s">
        <v>3077</v>
      </c>
      <c r="U20" s="109" t="s">
        <v>5</v>
      </c>
      <c r="V20" s="109" t="s">
        <v>6</v>
      </c>
      <c r="W20" s="109" t="s">
        <v>3164</v>
      </c>
      <c r="X20" s="109" t="s">
        <v>3161</v>
      </c>
      <c r="Y20" s="109" t="s">
        <v>3076</v>
      </c>
      <c r="AA20" s="109" t="s">
        <v>0</v>
      </c>
      <c r="AB20" s="109" t="s">
        <v>1</v>
      </c>
      <c r="AC20" s="109" t="s">
        <v>9</v>
      </c>
      <c r="AD20" s="109" t="s">
        <v>3</v>
      </c>
      <c r="AE20" s="109" t="s">
        <v>3077</v>
      </c>
      <c r="AF20" s="109" t="s">
        <v>5</v>
      </c>
      <c r="AG20" s="109" t="s">
        <v>6</v>
      </c>
      <c r="AH20" s="109" t="s">
        <v>3164</v>
      </c>
      <c r="AI20" s="109" t="s">
        <v>3294</v>
      </c>
      <c r="AJ20" s="109" t="s">
        <v>3161</v>
      </c>
      <c r="AK20" s="109" t="s">
        <v>3076</v>
      </c>
    </row>
    <row r="21" spans="1:38" ht="16.2" thickBot="1">
      <c r="A21" s="50"/>
      <c r="B21" s="53"/>
      <c r="C21" s="217" t="s">
        <v>3056</v>
      </c>
      <c r="D21" s="218"/>
      <c r="E21" s="43">
        <v>2024</v>
      </c>
      <c r="M21" s="60"/>
      <c r="N21" s="159"/>
      <c r="O21" s="52"/>
      <c r="P21" s="15" cm="1">
        <f t="array" ref="P21:Y36">_xlfn.CHOOSECOLS(_xlfn._xlws.FILTER(raw_sheet!E:AQ,(raw_sheet!F:F=list!Q13)*(raw_sheet!E:E=list!P13)*(raw_sheet!G:G=list!R13)*(raw_sheet!G:G&lt;&gt;"Cancel"),""),2,3,15,6,7,8,10,19,23,24)</f>
        <v>2024</v>
      </c>
      <c r="Q21" s="13">
        <v>2</v>
      </c>
      <c r="R21" s="13" t="str">
        <v>SOUTH</v>
      </c>
      <c r="S21" s="13" t="str">
        <v>C49SZX20230133JL</v>
      </c>
      <c r="T21" s="13" t="str">
        <v>高伟</v>
      </c>
      <c r="U21" s="13" t="str">
        <v>YSM10</v>
      </c>
      <c r="V21" s="13">
        <v>1</v>
      </c>
      <c r="W21" s="111" t="str">
        <v>USD</v>
      </c>
      <c r="X21" s="128">
        <v>7.8</v>
      </c>
      <c r="Y21" s="111">
        <v>452400</v>
      </c>
      <c r="AA21" s="15" cm="1">
        <f t="array" ref="AA21:AK23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TBA</v>
      </c>
      <c r="AE21" s="13" t="str">
        <v>北京强进盛芯</v>
      </c>
      <c r="AF21" s="13" t="str">
        <v>YSi-V</v>
      </c>
      <c r="AG21" s="13">
        <v>1</v>
      </c>
      <c r="AH21" s="111" t="str">
        <v>RMB</v>
      </c>
      <c r="AI21" s="172">
        <v>348000</v>
      </c>
      <c r="AJ21" s="128">
        <v>1.0900000000000001</v>
      </c>
      <c r="AK21" s="111">
        <v>335681.41592920362</v>
      </c>
    </row>
    <row r="22" spans="1:38" ht="16.2" thickBot="1">
      <c r="A22" s="50"/>
      <c r="B22" s="53"/>
      <c r="C22" s="220" t="s">
        <v>3057</v>
      </c>
      <c r="D22" s="221"/>
      <c r="E22" s="44">
        <v>2</v>
      </c>
      <c r="F22" s="51"/>
      <c r="M22" s="60"/>
      <c r="N22" s="159"/>
      <c r="O22" s="52"/>
      <c r="P22" s="13">
        <v>2024</v>
      </c>
      <c r="Q22" s="13">
        <v>2</v>
      </c>
      <c r="R22" s="13" t="str">
        <v>SOUTH</v>
      </c>
      <c r="S22" s="13" t="str">
        <v>C49SZX20230133JL</v>
      </c>
      <c r="T22" s="13" t="str">
        <v>高伟</v>
      </c>
      <c r="U22" s="13" t="str">
        <v>YSM10</v>
      </c>
      <c r="V22" s="13">
        <v>1</v>
      </c>
      <c r="W22" s="111" t="str">
        <v>USD</v>
      </c>
      <c r="X22" s="128">
        <v>7.8</v>
      </c>
      <c r="Y22" s="111">
        <v>452400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11" t="str">
        <v>JPY</v>
      </c>
      <c r="AI22" s="172">
        <v>15000000</v>
      </c>
      <c r="AJ22" s="128">
        <v>5.4100000000000002E-2</v>
      </c>
      <c r="AK22" s="111">
        <v>811500</v>
      </c>
    </row>
    <row r="23" spans="1:38">
      <c r="A23" s="50"/>
      <c r="B23" s="53"/>
      <c r="C23" s="87"/>
      <c r="D23" s="87"/>
      <c r="E23" s="87"/>
      <c r="F23" s="51"/>
      <c r="M23" s="60"/>
      <c r="N23" s="159"/>
      <c r="O23" s="52"/>
      <c r="P23" s="13">
        <v>2024</v>
      </c>
      <c r="Q23" s="13">
        <v>2</v>
      </c>
      <c r="R23" s="13" t="str">
        <v>SOUTH</v>
      </c>
      <c r="S23" s="13" t="str">
        <v>CG20231204009</v>
      </c>
      <c r="T23" s="13" t="str">
        <v>徕芬</v>
      </c>
      <c r="U23" s="13" t="str">
        <v>YSM20R</v>
      </c>
      <c r="V23" s="13">
        <v>1</v>
      </c>
      <c r="W23" s="111" t="str">
        <v>RMB</v>
      </c>
      <c r="X23" s="128">
        <v>1.0900000000000001</v>
      </c>
      <c r="Y23" s="111">
        <v>868141.5929203541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11" t="str">
        <v>JPY</v>
      </c>
      <c r="AI23" s="172">
        <v>12780000</v>
      </c>
      <c r="AJ23" s="128">
        <v>5.4100000000000002E-2</v>
      </c>
      <c r="AK23" s="111">
        <v>691398</v>
      </c>
    </row>
    <row r="24" spans="1:38">
      <c r="A24" s="50"/>
      <c r="B24" s="53"/>
      <c r="C24" s="87"/>
      <c r="D24" s="87"/>
      <c r="E24" s="87"/>
      <c r="F24" s="51"/>
      <c r="M24" s="60"/>
      <c r="N24" s="159"/>
      <c r="O24" s="52"/>
      <c r="P24" s="13">
        <v>2024</v>
      </c>
      <c r="Q24" s="13">
        <v>2</v>
      </c>
      <c r="R24" s="13" t="str">
        <v>SOUTH</v>
      </c>
      <c r="S24" s="13" t="str">
        <v>CG20231204009</v>
      </c>
      <c r="T24" s="13" t="str">
        <v>徕芬</v>
      </c>
      <c r="U24" s="13" t="str">
        <v>YSM20R</v>
      </c>
      <c r="V24" s="13">
        <v>1</v>
      </c>
      <c r="W24" s="111" t="str">
        <v>RMB</v>
      </c>
      <c r="X24" s="128">
        <v>1.0900000000000001</v>
      </c>
      <c r="Y24" s="111">
        <v>868141.5929203541</v>
      </c>
      <c r="AA24" s="13"/>
      <c r="AB24" s="13"/>
      <c r="AC24" s="13"/>
      <c r="AD24" s="13"/>
      <c r="AE24" s="13"/>
      <c r="AF24" s="13"/>
      <c r="AG24" s="13"/>
      <c r="AH24" s="111"/>
      <c r="AI24" s="172"/>
      <c r="AJ24" s="128"/>
      <c r="AK24" s="111"/>
    </row>
    <row r="25" spans="1:38" ht="16.2" thickBot="1">
      <c r="A25" s="50"/>
      <c r="B25" s="53"/>
      <c r="C25" s="88"/>
      <c r="D25" s="89"/>
      <c r="E25" s="90"/>
      <c r="F25" s="51"/>
      <c r="M25" s="62"/>
      <c r="N25" s="160"/>
      <c r="O25" s="63"/>
      <c r="P25" s="13">
        <v>2024</v>
      </c>
      <c r="Q25" s="13">
        <v>2</v>
      </c>
      <c r="R25" s="13" t="str">
        <v>EAST</v>
      </c>
      <c r="S25" s="13" t="str">
        <v>C28SHA20231121/LQM</v>
      </c>
      <c r="T25" s="13" t="str">
        <v>南京特创</v>
      </c>
      <c r="U25" s="13" t="str">
        <v>YSi-V</v>
      </c>
      <c r="V25" s="13">
        <v>1</v>
      </c>
      <c r="W25" s="111" t="str">
        <v>RMB</v>
      </c>
      <c r="X25" s="128">
        <v>1.0900000000000001</v>
      </c>
      <c r="Y25" s="111">
        <v>337610.61946902657</v>
      </c>
      <c r="AA25" s="13"/>
      <c r="AB25" s="13"/>
      <c r="AC25" s="13"/>
      <c r="AD25" s="13"/>
      <c r="AE25" s="13"/>
      <c r="AF25" s="13"/>
      <c r="AG25" s="13"/>
      <c r="AH25" s="111"/>
      <c r="AI25" s="172"/>
      <c r="AJ25" s="128"/>
      <c r="AK25" s="111"/>
    </row>
    <row r="26" spans="1:38">
      <c r="A26" s="50"/>
      <c r="B26" s="53"/>
      <c r="P26" s="13">
        <v>2024</v>
      </c>
      <c r="Q26" s="13">
        <v>2</v>
      </c>
      <c r="R26" s="13" t="str">
        <v>SOUTH</v>
      </c>
      <c r="S26" s="13" t="str">
        <v>C49SZX20230136JAL</v>
      </c>
      <c r="T26" s="13" t="str">
        <v>TBS</v>
      </c>
      <c r="U26" s="13" t="str">
        <v>YSM20R</v>
      </c>
      <c r="V26" s="13">
        <v>1</v>
      </c>
      <c r="W26" s="111" t="str">
        <v>USD</v>
      </c>
      <c r="X26" s="128">
        <v>7.8</v>
      </c>
      <c r="Y26" s="111">
        <v>1045200</v>
      </c>
      <c r="AA26" s="13"/>
      <c r="AB26" s="13"/>
      <c r="AC26" s="13"/>
      <c r="AD26" s="13"/>
      <c r="AE26" s="13"/>
      <c r="AF26" s="13"/>
      <c r="AG26" s="13"/>
      <c r="AH26" s="111"/>
      <c r="AI26" s="172"/>
      <c r="AJ26" s="128"/>
      <c r="AK26" s="111"/>
    </row>
    <row r="27" spans="1:38">
      <c r="A27" s="50"/>
      <c r="B27" s="53"/>
      <c r="P27" s="13">
        <v>2024</v>
      </c>
      <c r="Q27" s="13">
        <v>2</v>
      </c>
      <c r="R27" s="13" t="str">
        <v>SOUTH</v>
      </c>
      <c r="S27" s="13" t="str">
        <v>C28SZX20230135JAL</v>
      </c>
      <c r="T27" s="13" t="str">
        <v>TBS</v>
      </c>
      <c r="U27" s="13" t="str">
        <v xml:space="preserve">HELLER 1707MK5 </v>
      </c>
      <c r="V27" s="13">
        <v>1</v>
      </c>
      <c r="W27" s="111" t="str">
        <v>USD</v>
      </c>
      <c r="X27" s="128">
        <v>7.8</v>
      </c>
      <c r="Y27" s="111">
        <v>499200</v>
      </c>
      <c r="AA27" s="13"/>
      <c r="AB27" s="13"/>
      <c r="AC27" s="13"/>
      <c r="AD27" s="13"/>
      <c r="AE27" s="13"/>
      <c r="AF27" s="13"/>
      <c r="AG27" s="13"/>
      <c r="AH27" s="111"/>
      <c r="AI27" s="172"/>
      <c r="AJ27" s="128"/>
      <c r="AK27" s="111"/>
    </row>
    <row r="28" spans="1:38">
      <c r="A28" s="50"/>
      <c r="B28" s="53"/>
      <c r="P28" s="13">
        <v>2024</v>
      </c>
      <c r="Q28" s="13">
        <v>2</v>
      </c>
      <c r="R28" s="13" t="str">
        <v>EAST</v>
      </c>
      <c r="S28" s="13" t="str">
        <v>C49SHA20240108/HZY</v>
      </c>
      <c r="T28" s="13" t="str">
        <v>浙江德茵</v>
      </c>
      <c r="U28" s="13" t="str">
        <v>YSM10</v>
      </c>
      <c r="V28" s="13">
        <v>1</v>
      </c>
      <c r="W28" s="111" t="str">
        <v>RMB</v>
      </c>
      <c r="X28" s="128">
        <v>1.0900000000000001</v>
      </c>
      <c r="Y28" s="111">
        <v>506415.92920353991</v>
      </c>
      <c r="AA28" s="13"/>
      <c r="AB28" s="13"/>
      <c r="AC28" s="13"/>
      <c r="AD28" s="13"/>
      <c r="AE28" s="13"/>
      <c r="AF28" s="13"/>
      <c r="AG28" s="13"/>
      <c r="AH28" s="111"/>
      <c r="AI28" s="172"/>
      <c r="AJ28" s="128"/>
      <c r="AK28" s="111"/>
    </row>
    <row r="29" spans="1:38">
      <c r="A29" s="50"/>
      <c r="B29" s="53"/>
      <c r="P29" s="13">
        <v>2024</v>
      </c>
      <c r="Q29" s="13">
        <v>2</v>
      </c>
      <c r="R29" s="13" t="str">
        <v>EAST</v>
      </c>
      <c r="S29" s="13" t="str">
        <v>C49SHA20240108/HZY</v>
      </c>
      <c r="T29" s="13" t="str">
        <v>浙江德茵</v>
      </c>
      <c r="U29" s="13" t="str">
        <v>YSM10</v>
      </c>
      <c r="V29" s="13">
        <v>1</v>
      </c>
      <c r="W29" s="111" t="str">
        <v>RMB</v>
      </c>
      <c r="X29" s="128">
        <v>1.0900000000000001</v>
      </c>
      <c r="Y29" s="111">
        <v>506415.92920353991</v>
      </c>
      <c r="AA29" s="13"/>
      <c r="AB29" s="13"/>
      <c r="AC29" s="13"/>
      <c r="AD29" s="13"/>
      <c r="AE29" s="13"/>
      <c r="AF29" s="13"/>
      <c r="AG29" s="13"/>
      <c r="AH29" s="111"/>
      <c r="AI29" s="172"/>
      <c r="AJ29" s="128"/>
      <c r="AK29" s="111"/>
    </row>
    <row r="30" spans="1:38">
      <c r="A30" s="50"/>
      <c r="B30" s="53"/>
      <c r="J30" s="17" t="s">
        <v>503</v>
      </c>
      <c r="P30" s="13">
        <v>2024</v>
      </c>
      <c r="Q30" s="13">
        <v>2</v>
      </c>
      <c r="R30" s="13" t="str">
        <v>SOUTH</v>
      </c>
      <c r="S30" s="13" t="str">
        <v>C49SZX20240001JY</v>
      </c>
      <c r="T30" s="13" t="str">
        <v>豫龙辉</v>
      </c>
      <c r="U30" s="13" t="str">
        <v>YSM20R</v>
      </c>
      <c r="V30" s="13">
        <v>1</v>
      </c>
      <c r="W30" s="111" t="str">
        <v>JPY</v>
      </c>
      <c r="X30" s="128">
        <v>5.4100000000000002E-2</v>
      </c>
      <c r="Y30" s="111">
        <v>684906</v>
      </c>
      <c r="AA30" s="13"/>
      <c r="AB30" s="13"/>
      <c r="AC30" s="13"/>
      <c r="AD30" s="13"/>
      <c r="AE30" s="13"/>
      <c r="AF30" s="13"/>
      <c r="AG30" s="13"/>
      <c r="AH30" s="111"/>
      <c r="AI30" s="172"/>
      <c r="AJ30" s="128"/>
      <c r="AK30" s="111"/>
    </row>
    <row r="31" spans="1:38">
      <c r="A31" s="50"/>
      <c r="B31" s="53"/>
      <c r="P31" s="13">
        <v>2024</v>
      </c>
      <c r="Q31" s="13">
        <v>2</v>
      </c>
      <c r="R31" s="13" t="str">
        <v>SOUTH</v>
      </c>
      <c r="S31" s="13" t="str">
        <v>C49SZX20240015DX</v>
      </c>
      <c r="T31" s="13" t="str">
        <v>盟思拓</v>
      </c>
      <c r="U31" s="13" t="str">
        <v>YSM40R</v>
      </c>
      <c r="V31" s="13">
        <v>1</v>
      </c>
      <c r="W31" s="111" t="str">
        <v>RMB</v>
      </c>
      <c r="X31" s="128">
        <v>1.0900000000000001</v>
      </c>
      <c r="Y31" s="111">
        <v>935663.71681415942</v>
      </c>
      <c r="AA31" s="13"/>
      <c r="AB31" s="13"/>
      <c r="AC31" s="13"/>
      <c r="AD31" s="13"/>
      <c r="AE31" s="13"/>
      <c r="AF31" s="13"/>
      <c r="AG31" s="13"/>
      <c r="AH31" s="111"/>
      <c r="AI31" s="172"/>
      <c r="AJ31" s="128"/>
      <c r="AK31" s="111"/>
    </row>
    <row r="32" spans="1:38">
      <c r="A32" s="50"/>
      <c r="B32" s="53"/>
      <c r="P32" s="13">
        <v>2024</v>
      </c>
      <c r="Q32" s="13">
        <v>2</v>
      </c>
      <c r="R32" s="13" t="str">
        <v>SOUTH</v>
      </c>
      <c r="S32" s="13" t="str">
        <v>C49SZX20240015DX</v>
      </c>
      <c r="T32" s="13" t="str">
        <v>盟思拓</v>
      </c>
      <c r="U32" s="13" t="str">
        <v>YSM40R</v>
      </c>
      <c r="V32" s="13">
        <v>1</v>
      </c>
      <c r="W32" s="111" t="str">
        <v>RMB</v>
      </c>
      <c r="X32" s="128">
        <v>1.0900000000000001</v>
      </c>
      <c r="Y32" s="111">
        <v>935663.71681415942</v>
      </c>
      <c r="AA32" s="13"/>
      <c r="AB32" s="13"/>
      <c r="AC32" s="13"/>
      <c r="AD32" s="13"/>
      <c r="AE32" s="13"/>
      <c r="AF32" s="13"/>
      <c r="AG32" s="13"/>
      <c r="AH32" s="111"/>
      <c r="AI32" s="172"/>
      <c r="AJ32" s="128"/>
      <c r="AK32" s="111"/>
    </row>
    <row r="33" spans="1:37">
      <c r="A33" s="50"/>
      <c r="B33" s="53"/>
      <c r="P33" s="13">
        <v>2024</v>
      </c>
      <c r="Q33" s="13">
        <v>2</v>
      </c>
      <c r="R33" s="13" t="str">
        <v>SOUTH</v>
      </c>
      <c r="S33" s="13" t="str">
        <v>C49SZX20240013SX</v>
      </c>
      <c r="T33" s="13" t="str">
        <v>江西优控</v>
      </c>
      <c r="U33" s="13" t="str">
        <v>YSM20R</v>
      </c>
      <c r="V33" s="13">
        <v>1</v>
      </c>
      <c r="W33" s="111" t="str">
        <v>JPY</v>
      </c>
      <c r="X33" s="128">
        <v>5.4100000000000002E-2</v>
      </c>
      <c r="Y33" s="111">
        <v>649200</v>
      </c>
      <c r="AA33" s="13"/>
      <c r="AB33" s="13"/>
      <c r="AC33" s="13"/>
      <c r="AD33" s="13"/>
      <c r="AE33" s="13"/>
      <c r="AF33" s="13"/>
      <c r="AG33" s="13"/>
      <c r="AH33" s="111"/>
      <c r="AI33" s="172"/>
      <c r="AJ33" s="128"/>
      <c r="AK33" s="111"/>
    </row>
    <row r="34" spans="1:37">
      <c r="A34" s="50"/>
      <c r="B34" s="53"/>
      <c r="P34" s="13">
        <v>2024</v>
      </c>
      <c r="Q34" s="13">
        <v>2</v>
      </c>
      <c r="R34" s="13" t="str">
        <v>SOUTH</v>
      </c>
      <c r="S34" s="13" t="str">
        <v>C49SZX20240013SX</v>
      </c>
      <c r="T34" s="13" t="str">
        <v>江西优控</v>
      </c>
      <c r="U34" s="13" t="str">
        <v>YSM10</v>
      </c>
      <c r="V34" s="13">
        <v>1</v>
      </c>
      <c r="W34" s="111" t="str">
        <v>JPY</v>
      </c>
      <c r="X34" s="128">
        <v>5.4100000000000002E-2</v>
      </c>
      <c r="Y34" s="111">
        <v>415812.60000000003</v>
      </c>
      <c r="AA34" s="13"/>
      <c r="AB34" s="13"/>
      <c r="AC34" s="13"/>
      <c r="AD34" s="13"/>
      <c r="AE34" s="13"/>
      <c r="AF34" s="13"/>
      <c r="AG34" s="13"/>
      <c r="AH34" s="111"/>
      <c r="AI34" s="172"/>
      <c r="AJ34" s="128"/>
      <c r="AK34" s="111"/>
    </row>
    <row r="35" spans="1:37">
      <c r="A35" s="50"/>
      <c r="B35" s="53"/>
      <c r="P35" s="13">
        <v>2024</v>
      </c>
      <c r="Q35" s="13">
        <v>2</v>
      </c>
      <c r="R35" s="13" t="str">
        <v>SOUTH</v>
      </c>
      <c r="S35" s="13" t="str">
        <v>C49SZX20240021EC</v>
      </c>
      <c r="T35" s="13" t="str">
        <v>格美通</v>
      </c>
      <c r="U35" s="13" t="str">
        <v>YSM20R</v>
      </c>
      <c r="V35" s="13">
        <v>1</v>
      </c>
      <c r="W35" s="111" t="str">
        <v>JPY</v>
      </c>
      <c r="X35" s="128">
        <v>5.4100000000000002E-2</v>
      </c>
      <c r="Y35" s="111">
        <v>676250</v>
      </c>
      <c r="AA35" s="13"/>
      <c r="AB35" s="13"/>
      <c r="AC35" s="13"/>
      <c r="AD35" s="13"/>
      <c r="AE35" s="13"/>
      <c r="AF35" s="13"/>
      <c r="AG35" s="13"/>
      <c r="AH35" s="111"/>
      <c r="AI35" s="172"/>
      <c r="AJ35" s="128"/>
      <c r="AK35" s="111"/>
    </row>
    <row r="36" spans="1:37">
      <c r="A36" s="50"/>
      <c r="B36" s="53"/>
      <c r="P36" s="13">
        <v>2024</v>
      </c>
      <c r="Q36" s="13">
        <v>2</v>
      </c>
      <c r="R36" s="13" t="str">
        <v>EAST</v>
      </c>
      <c r="S36" s="13" t="str">
        <v>C28SUZ20240122/SZS</v>
      </c>
      <c r="T36" s="13" t="str">
        <v>江苏诚进盛</v>
      </c>
      <c r="U36" s="13" t="str">
        <v>YSi-V</v>
      </c>
      <c r="V36" s="13">
        <v>1</v>
      </c>
      <c r="W36" s="111" t="str">
        <v>RMB</v>
      </c>
      <c r="X36" s="128">
        <v>1.0900000000000001</v>
      </c>
      <c r="Y36" s="111">
        <v>385840.70796460187</v>
      </c>
      <c r="AA36" s="13"/>
      <c r="AB36" s="13"/>
      <c r="AC36" s="13"/>
      <c r="AD36" s="13"/>
      <c r="AE36" s="13"/>
      <c r="AF36" s="13"/>
      <c r="AG36" s="13"/>
      <c r="AH36" s="111"/>
      <c r="AI36" s="172"/>
      <c r="AJ36" s="128"/>
      <c r="AK36" s="111"/>
    </row>
    <row r="37" spans="1:37">
      <c r="A37" s="50"/>
      <c r="B37" s="53"/>
      <c r="P37" s="13"/>
      <c r="T37" s="13"/>
      <c r="U37" s="13"/>
      <c r="V37" s="13"/>
      <c r="W37" s="111"/>
      <c r="X37" s="128"/>
      <c r="Y37" s="111"/>
      <c r="AA37" s="13"/>
      <c r="AB37" s="13"/>
      <c r="AC37" s="13"/>
      <c r="AD37" s="13"/>
      <c r="AE37" s="13"/>
      <c r="AF37" s="13"/>
      <c r="AG37" s="13"/>
      <c r="AH37" s="111"/>
      <c r="AI37" s="172"/>
      <c r="AJ37" s="128"/>
      <c r="AK37" s="111"/>
    </row>
    <row r="38" spans="1:37">
      <c r="A38" s="50"/>
      <c r="B38" s="53"/>
      <c r="P38" s="13"/>
      <c r="T38" s="13"/>
      <c r="U38" s="13"/>
      <c r="V38" s="13"/>
      <c r="W38" s="111"/>
      <c r="X38" s="128"/>
      <c r="Y38" s="111"/>
      <c r="AA38" s="13"/>
      <c r="AB38" s="13"/>
      <c r="AC38" s="13"/>
      <c r="AD38" s="13"/>
      <c r="AE38" s="13"/>
      <c r="AF38" s="13"/>
      <c r="AG38" s="13"/>
      <c r="AH38" s="111"/>
      <c r="AI38" s="172"/>
      <c r="AJ38" s="128"/>
      <c r="AK38" s="111"/>
    </row>
    <row r="39" spans="1:37">
      <c r="A39" s="50"/>
      <c r="B39" s="53"/>
      <c r="P39" s="13"/>
      <c r="T39" s="13"/>
      <c r="U39" s="13"/>
      <c r="V39" s="13"/>
      <c r="W39" s="111"/>
      <c r="X39" s="128"/>
      <c r="Y39" s="111"/>
      <c r="AA39" s="13"/>
      <c r="AB39" s="13"/>
      <c r="AC39" s="13"/>
      <c r="AD39" s="13"/>
      <c r="AE39" s="13"/>
      <c r="AF39" s="13"/>
      <c r="AG39" s="13"/>
      <c r="AH39" s="111"/>
      <c r="AI39" s="172"/>
      <c r="AJ39" s="128"/>
      <c r="AK39" s="111"/>
    </row>
    <row r="40" spans="1:37">
      <c r="A40" s="50"/>
      <c r="B40" s="53"/>
      <c r="P40" s="13"/>
      <c r="T40" s="13"/>
      <c r="U40" s="13"/>
      <c r="V40" s="13"/>
      <c r="W40" s="111"/>
      <c r="X40" s="128"/>
      <c r="Y40" s="111"/>
      <c r="AA40" s="13"/>
      <c r="AB40" s="13"/>
      <c r="AC40" s="13"/>
      <c r="AD40" s="13"/>
      <c r="AE40" s="13"/>
      <c r="AF40" s="13"/>
      <c r="AG40" s="13"/>
      <c r="AH40" s="111"/>
      <c r="AI40" s="172"/>
      <c r="AJ40" s="128"/>
      <c r="AK40" s="111"/>
    </row>
    <row r="41" spans="1:37">
      <c r="A41" s="50"/>
      <c r="B41" s="53"/>
      <c r="P41" s="13"/>
      <c r="T41" s="13"/>
      <c r="U41" s="13"/>
      <c r="V41" s="13"/>
      <c r="W41" s="111"/>
      <c r="X41" s="128"/>
      <c r="Y41" s="111"/>
      <c r="AA41" s="13"/>
      <c r="AB41" s="13"/>
      <c r="AC41" s="13"/>
      <c r="AD41" s="13"/>
      <c r="AE41" s="13"/>
      <c r="AF41" s="13"/>
      <c r="AG41" s="13"/>
      <c r="AH41" s="111"/>
      <c r="AI41" s="172"/>
      <c r="AJ41" s="128"/>
      <c r="AK41" s="111"/>
    </row>
    <row r="42" spans="1:37">
      <c r="A42" s="50"/>
      <c r="B42" s="53"/>
      <c r="P42" s="13"/>
      <c r="T42" s="13"/>
      <c r="U42" s="13"/>
      <c r="V42" s="13"/>
      <c r="W42" s="111"/>
      <c r="X42" s="128"/>
      <c r="Y42" s="111"/>
      <c r="AA42" s="13"/>
      <c r="AB42" s="13"/>
      <c r="AC42" s="13"/>
      <c r="AD42" s="13"/>
      <c r="AE42" s="13"/>
      <c r="AF42" s="13"/>
      <c r="AG42" s="13"/>
      <c r="AH42" s="111"/>
      <c r="AI42" s="172"/>
      <c r="AJ42" s="128"/>
      <c r="AK42" s="111"/>
    </row>
    <row r="43" spans="1:37">
      <c r="A43" s="50"/>
      <c r="B43" s="53"/>
      <c r="P43" s="13"/>
      <c r="T43" s="13"/>
      <c r="U43" s="13"/>
      <c r="V43" s="13"/>
      <c r="W43" s="111"/>
      <c r="X43" s="128"/>
      <c r="Y43" s="111"/>
      <c r="AA43" s="13"/>
      <c r="AB43" s="13"/>
      <c r="AC43" s="13"/>
      <c r="AD43" s="13"/>
      <c r="AE43" s="13"/>
      <c r="AF43" s="13"/>
      <c r="AG43" s="13"/>
      <c r="AH43" s="111"/>
      <c r="AI43" s="172"/>
      <c r="AJ43" s="128"/>
      <c r="AK43" s="111"/>
    </row>
    <row r="44" spans="1:37">
      <c r="A44" s="50"/>
      <c r="B44" s="53"/>
      <c r="P44" s="13"/>
      <c r="T44" s="13"/>
      <c r="U44" s="13"/>
      <c r="V44" s="13"/>
      <c r="W44" s="111"/>
      <c r="X44" s="128"/>
      <c r="Y44" s="111"/>
      <c r="AA44" s="13"/>
      <c r="AB44" s="13"/>
      <c r="AC44" s="13"/>
      <c r="AD44" s="13"/>
      <c r="AE44" s="13"/>
      <c r="AF44" s="13"/>
      <c r="AG44" s="13"/>
      <c r="AH44" s="111"/>
      <c r="AI44" s="172"/>
      <c r="AJ44" s="128"/>
      <c r="AK44" s="111"/>
    </row>
    <row r="45" spans="1:37">
      <c r="A45" s="50"/>
      <c r="B45" s="53"/>
      <c r="P45" s="13"/>
      <c r="T45" s="13"/>
      <c r="U45" s="13"/>
      <c r="V45" s="13"/>
      <c r="W45" s="111"/>
      <c r="X45" s="128"/>
      <c r="Y45" s="111"/>
      <c r="AA45" s="13"/>
      <c r="AB45" s="13"/>
      <c r="AC45" s="13"/>
      <c r="AD45" s="13"/>
      <c r="AE45" s="13"/>
      <c r="AF45" s="13"/>
      <c r="AG45" s="13"/>
      <c r="AH45" s="111"/>
      <c r="AI45" s="172"/>
      <c r="AJ45" s="128"/>
      <c r="AK45" s="111"/>
    </row>
    <row r="46" spans="1:37">
      <c r="A46" s="50"/>
      <c r="B46" s="53"/>
      <c r="P46" s="13"/>
      <c r="T46" s="13"/>
      <c r="U46" s="13"/>
      <c r="V46" s="13"/>
      <c r="W46" s="111"/>
      <c r="X46" s="128"/>
      <c r="Y46" s="111"/>
      <c r="AA46" s="13"/>
      <c r="AB46" s="13"/>
      <c r="AC46" s="13"/>
      <c r="AD46" s="13"/>
      <c r="AE46" s="13"/>
      <c r="AF46" s="13"/>
      <c r="AG46" s="13"/>
      <c r="AH46" s="111"/>
      <c r="AI46" s="172"/>
      <c r="AJ46" s="128"/>
      <c r="AK46" s="111"/>
    </row>
    <row r="47" spans="1:37">
      <c r="A47" s="50"/>
      <c r="B47" s="53"/>
      <c r="P47" s="13"/>
      <c r="T47" s="13"/>
      <c r="U47" s="13"/>
      <c r="V47" s="13"/>
      <c r="W47" s="111"/>
      <c r="X47" s="128"/>
      <c r="Y47" s="111"/>
      <c r="AA47" s="13"/>
      <c r="AB47" s="13"/>
      <c r="AC47" s="13"/>
      <c r="AD47" s="13"/>
      <c r="AE47" s="13"/>
      <c r="AF47" s="13"/>
      <c r="AG47" s="13"/>
      <c r="AH47" s="111"/>
      <c r="AI47" s="172"/>
      <c r="AJ47" s="128"/>
      <c r="AK47" s="111"/>
    </row>
    <row r="48" spans="1:37">
      <c r="A48" s="50"/>
      <c r="B48" s="53"/>
      <c r="P48" s="13"/>
      <c r="T48" s="13"/>
      <c r="U48" s="13"/>
      <c r="V48" s="13"/>
      <c r="W48" s="111"/>
      <c r="X48" s="128"/>
      <c r="Y48" s="111"/>
      <c r="AA48" s="13"/>
      <c r="AB48" s="13"/>
      <c r="AC48" s="13"/>
      <c r="AD48" s="13"/>
      <c r="AE48" s="13"/>
      <c r="AF48" s="13"/>
      <c r="AG48" s="13"/>
      <c r="AH48" s="111"/>
      <c r="AI48" s="172"/>
      <c r="AJ48" s="128"/>
      <c r="AK48" s="111"/>
    </row>
    <row r="49" spans="1:37">
      <c r="A49" s="50"/>
      <c r="B49" s="53"/>
      <c r="P49" s="13"/>
      <c r="T49" s="13"/>
      <c r="U49" s="13"/>
      <c r="V49" s="13"/>
      <c r="W49" s="111"/>
      <c r="X49" s="128"/>
      <c r="Y49" s="111"/>
      <c r="AA49" s="13"/>
      <c r="AB49" s="13"/>
      <c r="AC49" s="13"/>
      <c r="AD49" s="13"/>
      <c r="AE49" s="13"/>
      <c r="AF49" s="13"/>
      <c r="AG49" s="13"/>
      <c r="AH49" s="111"/>
      <c r="AI49" s="172"/>
      <c r="AJ49" s="128"/>
      <c r="AK49" s="111"/>
    </row>
    <row r="50" spans="1:37">
      <c r="A50" s="50"/>
      <c r="B50" s="53"/>
      <c r="P50" s="13"/>
      <c r="T50" s="13"/>
      <c r="U50" s="13"/>
      <c r="V50" s="13"/>
      <c r="W50" s="111"/>
      <c r="X50" s="128"/>
      <c r="Y50" s="111"/>
      <c r="AA50" s="13"/>
      <c r="AB50" s="13"/>
      <c r="AC50" s="13"/>
      <c r="AD50" s="13"/>
      <c r="AE50" s="13"/>
      <c r="AF50" s="13"/>
      <c r="AG50" s="13"/>
      <c r="AH50" s="111"/>
      <c r="AI50" s="172"/>
      <c r="AJ50" s="128"/>
      <c r="AK50" s="111"/>
    </row>
    <row r="51" spans="1:37">
      <c r="A51" s="50"/>
      <c r="B51" s="53"/>
      <c r="P51" s="13"/>
      <c r="T51" s="13"/>
      <c r="U51" s="13"/>
      <c r="V51" s="13"/>
      <c r="W51" s="111"/>
      <c r="X51" s="128"/>
      <c r="Y51" s="111"/>
      <c r="AA51" s="13"/>
      <c r="AB51" s="13"/>
      <c r="AC51" s="13"/>
      <c r="AD51" s="13"/>
      <c r="AE51" s="13"/>
      <c r="AF51" s="13"/>
      <c r="AG51" s="13"/>
      <c r="AH51" s="111"/>
      <c r="AI51" s="172"/>
      <c r="AJ51" s="128"/>
      <c r="AK51" s="111"/>
    </row>
    <row r="52" spans="1:37">
      <c r="A52" s="50"/>
      <c r="B52" s="53"/>
      <c r="P52" s="13"/>
      <c r="T52" s="13"/>
      <c r="U52" s="13"/>
      <c r="V52" s="13"/>
      <c r="W52" s="111"/>
      <c r="X52" s="128"/>
      <c r="Y52" s="111"/>
      <c r="AA52" s="13"/>
      <c r="AB52" s="13"/>
      <c r="AC52" s="13"/>
      <c r="AD52" s="13"/>
      <c r="AE52" s="13"/>
      <c r="AF52" s="13"/>
      <c r="AG52" s="13"/>
      <c r="AH52" s="111"/>
      <c r="AI52" s="172"/>
      <c r="AJ52" s="128"/>
      <c r="AK52" s="111"/>
    </row>
    <row r="53" spans="1:37">
      <c r="A53" s="50"/>
      <c r="B53" s="53"/>
      <c r="P53" s="13"/>
      <c r="T53" s="13"/>
      <c r="U53" s="13"/>
      <c r="V53" s="13"/>
      <c r="W53" s="111"/>
      <c r="X53" s="128"/>
      <c r="Y53" s="111"/>
      <c r="AA53" s="13"/>
      <c r="AB53" s="13"/>
      <c r="AC53" s="13"/>
      <c r="AD53" s="13"/>
      <c r="AE53" s="13"/>
      <c r="AF53" s="13"/>
      <c r="AG53" s="13"/>
      <c r="AH53" s="111"/>
      <c r="AI53" s="172"/>
      <c r="AJ53" s="128"/>
      <c r="AK53" s="111"/>
    </row>
    <row r="54" spans="1:37">
      <c r="A54" s="50"/>
      <c r="B54" s="53"/>
      <c r="P54" s="13"/>
      <c r="T54" s="13"/>
      <c r="U54" s="13"/>
      <c r="V54" s="13"/>
      <c r="W54" s="111"/>
      <c r="X54" s="128"/>
      <c r="Y54" s="111"/>
      <c r="AA54" s="13"/>
      <c r="AB54" s="13"/>
      <c r="AC54" s="13"/>
      <c r="AD54" s="13"/>
      <c r="AE54" s="13"/>
      <c r="AF54" s="13"/>
      <c r="AG54" s="13"/>
      <c r="AH54" s="111"/>
      <c r="AI54" s="172"/>
      <c r="AJ54" s="128"/>
      <c r="AK54" s="111"/>
    </row>
    <row r="55" spans="1:37">
      <c r="A55" s="50"/>
      <c r="B55" s="53"/>
      <c r="P55" s="13"/>
      <c r="T55" s="13"/>
      <c r="U55" s="13"/>
      <c r="V55" s="13"/>
      <c r="W55" s="111"/>
      <c r="X55" s="128"/>
      <c r="Y55" s="111"/>
      <c r="AA55" s="13"/>
      <c r="AB55" s="13"/>
      <c r="AC55" s="13"/>
      <c r="AD55" s="13"/>
      <c r="AE55" s="13"/>
      <c r="AF55" s="13"/>
      <c r="AG55" s="13"/>
      <c r="AH55" s="111"/>
      <c r="AI55" s="172"/>
      <c r="AJ55" s="128"/>
      <c r="AK55" s="111"/>
    </row>
    <row r="56" spans="1:37">
      <c r="A56" s="50"/>
      <c r="B56" s="53"/>
      <c r="P56" s="13"/>
      <c r="T56" s="13"/>
      <c r="U56" s="13"/>
      <c r="V56" s="13"/>
      <c r="W56" s="111"/>
      <c r="X56" s="128"/>
      <c r="Y56" s="111"/>
      <c r="AA56" s="13"/>
      <c r="AB56" s="13"/>
      <c r="AC56" s="13"/>
      <c r="AD56" s="13"/>
      <c r="AE56" s="13"/>
      <c r="AF56" s="13"/>
      <c r="AG56" s="13"/>
      <c r="AH56" s="111"/>
      <c r="AI56" s="172"/>
      <c r="AJ56" s="128"/>
      <c r="AK56" s="111"/>
    </row>
    <row r="57" spans="1:37">
      <c r="A57" s="50"/>
      <c r="B57" s="53"/>
      <c r="P57" s="13"/>
      <c r="T57" s="13"/>
      <c r="U57" s="13"/>
      <c r="V57" s="13"/>
      <c r="W57" s="111"/>
      <c r="X57" s="128"/>
      <c r="Y57" s="111"/>
      <c r="AA57" s="13"/>
      <c r="AB57" s="13"/>
      <c r="AC57" s="13"/>
      <c r="AD57" s="13"/>
      <c r="AE57" s="13"/>
      <c r="AF57" s="13"/>
      <c r="AG57" s="13"/>
      <c r="AH57" s="111"/>
      <c r="AI57" s="172"/>
      <c r="AJ57" s="128"/>
      <c r="AK57" s="111"/>
    </row>
    <row r="58" spans="1:37">
      <c r="A58" s="50"/>
      <c r="B58" s="53"/>
      <c r="P58" s="13"/>
      <c r="T58" s="13"/>
      <c r="U58" s="13"/>
      <c r="V58" s="13"/>
      <c r="W58" s="111"/>
      <c r="X58" s="137"/>
      <c r="Y58" s="111"/>
      <c r="AA58" s="13"/>
      <c r="AB58" s="13"/>
      <c r="AC58" s="13"/>
      <c r="AD58" s="13"/>
      <c r="AE58" s="13"/>
      <c r="AF58" s="13"/>
      <c r="AG58" s="13"/>
      <c r="AH58" s="111"/>
      <c r="AI58" s="172"/>
      <c r="AJ58" s="128"/>
    </row>
    <row r="59" spans="1:37">
      <c r="A59" s="50"/>
      <c r="B59" s="53"/>
      <c r="P59" s="13"/>
      <c r="T59" s="13"/>
      <c r="U59" s="13"/>
      <c r="V59" s="13"/>
      <c r="W59" s="111"/>
      <c r="X59" s="137"/>
      <c r="Y59" s="111"/>
      <c r="AA59" s="13"/>
      <c r="AB59" s="13"/>
      <c r="AC59" s="13"/>
      <c r="AD59" s="13"/>
      <c r="AE59" s="13"/>
      <c r="AF59" s="13"/>
      <c r="AG59" s="13"/>
      <c r="AH59" s="111"/>
      <c r="AI59" s="172"/>
      <c r="AJ59" s="128"/>
    </row>
    <row r="60" spans="1:37">
      <c r="A60" s="50"/>
      <c r="B60" s="53"/>
      <c r="P60" s="13"/>
      <c r="T60" s="13"/>
      <c r="U60" s="13"/>
      <c r="V60" s="13"/>
      <c r="W60" s="111"/>
      <c r="X60" s="137"/>
      <c r="Y60" s="111"/>
      <c r="AA60" s="13"/>
      <c r="AB60" s="13"/>
      <c r="AC60" s="13"/>
      <c r="AD60" s="13"/>
      <c r="AE60" s="13"/>
      <c r="AF60" s="13"/>
      <c r="AG60" s="13"/>
      <c r="AH60" s="111"/>
      <c r="AI60" s="172"/>
      <c r="AJ60" s="128"/>
    </row>
    <row r="61" spans="1:37">
      <c r="A61" s="50"/>
      <c r="B61" s="53"/>
      <c r="P61" s="13"/>
      <c r="V61" s="13"/>
      <c r="W61" s="108"/>
      <c r="X61" s="110"/>
      <c r="Y61" s="108"/>
      <c r="AA61" s="13"/>
      <c r="AB61" s="13"/>
      <c r="AC61" s="13"/>
      <c r="AD61" s="13"/>
      <c r="AE61" s="13"/>
      <c r="AF61" s="13"/>
      <c r="AG61" s="13"/>
      <c r="AH61" s="111"/>
      <c r="AI61" s="172"/>
      <c r="AJ61" s="128"/>
    </row>
    <row r="62" spans="1:37">
      <c r="A62" s="50"/>
      <c r="B62" s="53"/>
      <c r="P62" s="13"/>
      <c r="V62" s="13"/>
      <c r="W62" s="108"/>
      <c r="X62" s="110"/>
      <c r="Y62" s="108"/>
      <c r="AA62" s="13"/>
      <c r="AB62" s="13"/>
      <c r="AC62" s="13"/>
      <c r="AD62" s="13"/>
      <c r="AE62" s="13"/>
      <c r="AF62" s="13"/>
      <c r="AG62" s="13"/>
      <c r="AH62" s="111"/>
      <c r="AI62" s="172"/>
      <c r="AJ62" s="128"/>
    </row>
    <row r="63" spans="1:37">
      <c r="A63" s="50"/>
      <c r="B63" s="53"/>
      <c r="P63" s="13"/>
      <c r="V63" s="13"/>
      <c r="W63" s="108"/>
      <c r="X63" s="110"/>
      <c r="Y63" s="108"/>
      <c r="AA63" s="13"/>
      <c r="AB63" s="13"/>
      <c r="AC63" s="13"/>
      <c r="AD63" s="13"/>
      <c r="AE63" s="13"/>
      <c r="AF63" s="13"/>
      <c r="AG63" s="13"/>
      <c r="AH63" s="111"/>
      <c r="AI63" s="172"/>
      <c r="AJ63" s="128"/>
    </row>
    <row r="64" spans="1:37">
      <c r="A64" s="50"/>
      <c r="B64" s="53"/>
      <c r="V64" s="13"/>
      <c r="W64" s="108"/>
      <c r="X64" s="110"/>
      <c r="Y64" s="108"/>
      <c r="AA64" s="13"/>
      <c r="AB64" s="13"/>
      <c r="AC64" s="13"/>
      <c r="AD64" s="13"/>
      <c r="AE64" s="13"/>
      <c r="AF64" s="13"/>
      <c r="AG64" s="13"/>
      <c r="AH64" s="111"/>
      <c r="AI64" s="172"/>
      <c r="AJ64" s="128"/>
    </row>
    <row r="65" spans="1:36">
      <c r="A65" s="50"/>
      <c r="B65" s="53"/>
      <c r="V65" s="13"/>
      <c r="W65" s="108"/>
      <c r="X65" s="110"/>
      <c r="Y65" s="108"/>
      <c r="AA65" s="13"/>
      <c r="AB65" s="13"/>
      <c r="AC65" s="13"/>
      <c r="AD65" s="13"/>
      <c r="AE65" s="13"/>
      <c r="AF65" s="13"/>
      <c r="AG65" s="13"/>
      <c r="AH65" s="111"/>
      <c r="AI65" s="172"/>
      <c r="AJ65" s="128"/>
    </row>
    <row r="66" spans="1:36">
      <c r="A66" s="50"/>
      <c r="B66" s="53"/>
      <c r="V66" s="13"/>
      <c r="W66" s="108"/>
      <c r="X66" s="110"/>
      <c r="Y66" s="108"/>
      <c r="AA66" s="13"/>
      <c r="AB66" s="13"/>
      <c r="AC66" s="13"/>
      <c r="AD66" s="13"/>
      <c r="AE66" s="13"/>
      <c r="AF66" s="13"/>
      <c r="AG66" s="13"/>
      <c r="AH66" s="111"/>
      <c r="AI66" s="172"/>
      <c r="AJ66" s="128"/>
    </row>
    <row r="67" spans="1:36">
      <c r="A67" s="50"/>
      <c r="B67" s="53"/>
      <c r="V67" s="13"/>
      <c r="W67" s="108"/>
      <c r="X67" s="110"/>
      <c r="Y67" s="108"/>
      <c r="AA67" s="13"/>
      <c r="AB67" s="13"/>
      <c r="AC67" s="13"/>
      <c r="AD67" s="13"/>
      <c r="AE67" s="13"/>
      <c r="AF67" s="13"/>
      <c r="AG67" s="13"/>
      <c r="AH67" s="111"/>
      <c r="AI67" s="172"/>
      <c r="AJ67" s="128"/>
    </row>
    <row r="68" spans="1:36">
      <c r="A68" s="50"/>
      <c r="B68" s="53"/>
      <c r="V68" s="13"/>
      <c r="W68" s="108"/>
      <c r="X68" s="110"/>
      <c r="Y68" s="108"/>
      <c r="AA68" s="13"/>
      <c r="AB68" s="13"/>
      <c r="AC68" s="13"/>
      <c r="AD68" s="13"/>
      <c r="AE68" s="13"/>
      <c r="AF68" s="13"/>
      <c r="AG68" s="13"/>
      <c r="AH68" s="108"/>
      <c r="AJ68" s="128"/>
    </row>
    <row r="69" spans="1:36">
      <c r="A69" s="50"/>
      <c r="B69" s="53"/>
      <c r="V69" s="13"/>
      <c r="W69" s="108"/>
      <c r="X69" s="110"/>
      <c r="Y69" s="108"/>
      <c r="AA69" s="13"/>
      <c r="AB69" s="13"/>
      <c r="AC69" s="13"/>
      <c r="AD69" s="13"/>
      <c r="AE69" s="13"/>
      <c r="AF69" s="13"/>
      <c r="AG69" s="13"/>
      <c r="AH69" s="108"/>
      <c r="AJ69" s="128"/>
    </row>
    <row r="70" spans="1:36">
      <c r="A70" s="50"/>
      <c r="B70" s="53"/>
      <c r="V70" s="13"/>
      <c r="W70" s="108"/>
      <c r="X70" s="110"/>
      <c r="Y70" s="108"/>
      <c r="AA70" s="13"/>
      <c r="AB70" s="13"/>
      <c r="AC70" s="13"/>
      <c r="AD70" s="13"/>
      <c r="AE70" s="13"/>
      <c r="AF70" s="13"/>
      <c r="AG70" s="13"/>
      <c r="AH70" s="108"/>
      <c r="AJ70" s="128"/>
    </row>
    <row r="71" spans="1:36">
      <c r="A71" s="50"/>
      <c r="B71" s="53"/>
      <c r="V71" s="13"/>
      <c r="W71" s="108"/>
      <c r="X71" s="110"/>
      <c r="Y71" s="108"/>
      <c r="AA71" s="13"/>
      <c r="AB71" s="13"/>
      <c r="AC71" s="13"/>
      <c r="AD71" s="13"/>
      <c r="AE71" s="13"/>
      <c r="AF71" s="13"/>
      <c r="AG71" s="13"/>
      <c r="AH71" s="108"/>
      <c r="AJ71" s="128"/>
    </row>
    <row r="72" spans="1:36">
      <c r="A72" s="50"/>
      <c r="B72" s="53"/>
      <c r="V72" s="13"/>
      <c r="W72" s="108"/>
      <c r="X72" s="110"/>
      <c r="Y72" s="108"/>
      <c r="AA72" s="13"/>
      <c r="AB72" s="13"/>
      <c r="AC72" s="13"/>
      <c r="AD72" s="13"/>
      <c r="AE72" s="13"/>
      <c r="AF72" s="13"/>
      <c r="AG72" s="13"/>
      <c r="AH72" s="108"/>
      <c r="AJ72" s="128"/>
    </row>
    <row r="73" spans="1:36">
      <c r="A73" s="50"/>
      <c r="B73" s="53"/>
      <c r="V73" s="13"/>
      <c r="W73" s="108"/>
      <c r="X73" s="110"/>
      <c r="Y73" s="108"/>
      <c r="AA73" s="13"/>
      <c r="AB73" s="13"/>
      <c r="AC73" s="13"/>
      <c r="AD73" s="13"/>
      <c r="AE73" s="13"/>
      <c r="AF73" s="13"/>
      <c r="AG73" s="13"/>
      <c r="AH73" s="108"/>
      <c r="AJ73" s="128"/>
    </row>
    <row r="74" spans="1:36">
      <c r="A74" s="50"/>
      <c r="B74" s="53"/>
      <c r="V74" s="13"/>
      <c r="W74" s="108"/>
      <c r="X74" s="110"/>
      <c r="Y74" s="108"/>
      <c r="AA74" s="13"/>
      <c r="AB74" s="13"/>
      <c r="AC74" s="13"/>
      <c r="AD74" s="13"/>
      <c r="AE74" s="13"/>
      <c r="AF74" s="13"/>
      <c r="AG74" s="13"/>
      <c r="AH74" s="108"/>
      <c r="AJ74" s="128"/>
    </row>
    <row r="75" spans="1:36">
      <c r="A75" s="50"/>
      <c r="B75" s="53"/>
      <c r="V75" s="13"/>
      <c r="W75" s="108"/>
      <c r="X75" s="110"/>
      <c r="Y75" s="108"/>
      <c r="AA75" s="13"/>
      <c r="AB75" s="13"/>
      <c r="AC75" s="13"/>
      <c r="AD75" s="13"/>
      <c r="AE75" s="13"/>
      <c r="AF75" s="13"/>
      <c r="AG75" s="13"/>
      <c r="AH75" s="108"/>
      <c r="AJ75" s="128"/>
    </row>
    <row r="76" spans="1:36">
      <c r="A76" s="50"/>
      <c r="B76" s="53"/>
      <c r="V76" s="13"/>
      <c r="W76" s="108"/>
      <c r="X76" s="110"/>
      <c r="Y76" s="108"/>
      <c r="AA76" s="13"/>
      <c r="AB76" s="13"/>
      <c r="AC76" s="13"/>
      <c r="AD76" s="13"/>
      <c r="AE76" s="13"/>
      <c r="AF76" s="13"/>
      <c r="AG76" s="13"/>
      <c r="AH76" s="108"/>
      <c r="AJ76" s="128"/>
    </row>
    <row r="77" spans="1:36">
      <c r="A77" s="50"/>
      <c r="B77" s="53"/>
      <c r="V77" s="13"/>
      <c r="W77" s="108"/>
      <c r="X77" s="110"/>
      <c r="Y77" s="108"/>
      <c r="AA77" s="13"/>
      <c r="AB77" s="13"/>
      <c r="AC77" s="13"/>
      <c r="AD77" s="13"/>
      <c r="AE77" s="13"/>
      <c r="AF77" s="13"/>
      <c r="AG77" s="13"/>
      <c r="AH77" s="108"/>
      <c r="AJ77" s="128"/>
    </row>
    <row r="78" spans="1:36">
      <c r="A78" s="50"/>
      <c r="B78" s="53"/>
      <c r="V78" s="13"/>
      <c r="W78" s="108"/>
      <c r="X78" s="110"/>
      <c r="Y78" s="108"/>
      <c r="AA78" s="13"/>
      <c r="AB78" s="13"/>
      <c r="AC78" s="13"/>
      <c r="AD78" s="13"/>
      <c r="AE78" s="13"/>
      <c r="AF78" s="13"/>
      <c r="AG78" s="13"/>
      <c r="AH78" s="108"/>
      <c r="AJ78" s="128"/>
    </row>
    <row r="79" spans="1:36">
      <c r="A79" s="50"/>
      <c r="B79" s="53"/>
      <c r="V79" s="13"/>
      <c r="W79" s="108"/>
      <c r="X79" s="110"/>
      <c r="Y79" s="108"/>
      <c r="AA79" s="13"/>
      <c r="AB79" s="13"/>
      <c r="AC79" s="13"/>
      <c r="AD79" s="13"/>
      <c r="AE79" s="13"/>
      <c r="AF79" s="13"/>
      <c r="AG79" s="13"/>
      <c r="AH79" s="108"/>
      <c r="AJ79" s="128"/>
    </row>
    <row r="80" spans="1:36">
      <c r="A80" s="50"/>
      <c r="B80" s="53"/>
      <c r="V80" s="13"/>
      <c r="W80" s="108"/>
      <c r="X80" s="110"/>
      <c r="Y80" s="108"/>
      <c r="AA80" s="13"/>
      <c r="AB80" s="13"/>
      <c r="AC80" s="13"/>
      <c r="AD80" s="13"/>
      <c r="AE80" s="13"/>
      <c r="AF80" s="13"/>
      <c r="AG80" s="13"/>
      <c r="AH80" s="108"/>
      <c r="AJ80" s="128"/>
    </row>
    <row r="81" spans="1:36">
      <c r="A81" s="50"/>
      <c r="B81" s="53"/>
      <c r="V81" s="13"/>
      <c r="W81" s="108"/>
      <c r="X81" s="110"/>
      <c r="Y81" s="108"/>
      <c r="AA81" s="13"/>
      <c r="AB81" s="13"/>
      <c r="AC81" s="13"/>
      <c r="AD81" s="13"/>
      <c r="AE81" s="13"/>
      <c r="AF81" s="13"/>
      <c r="AG81" s="13"/>
      <c r="AH81" s="108"/>
      <c r="AJ81" s="128"/>
    </row>
    <row r="82" spans="1:36">
      <c r="A82" s="50"/>
      <c r="B82" s="53"/>
      <c r="V82" s="13"/>
      <c r="W82" s="108"/>
      <c r="X82" s="110"/>
      <c r="Y82" s="108"/>
      <c r="AA82" s="13"/>
      <c r="AB82" s="13"/>
      <c r="AC82" s="13"/>
      <c r="AD82" s="13"/>
      <c r="AE82" s="13"/>
      <c r="AF82" s="13"/>
      <c r="AG82" s="13"/>
      <c r="AH82" s="108"/>
      <c r="AJ82" s="128"/>
    </row>
    <row r="83" spans="1:36">
      <c r="A83" s="50"/>
      <c r="B83" s="53"/>
      <c r="V83" s="13"/>
      <c r="W83" s="108"/>
      <c r="X83" s="110"/>
      <c r="Y83" s="108"/>
      <c r="AA83" s="13"/>
      <c r="AB83" s="13"/>
      <c r="AC83" s="13"/>
      <c r="AD83" s="13"/>
      <c r="AE83" s="13"/>
      <c r="AF83" s="13"/>
      <c r="AG83" s="13"/>
      <c r="AH83" s="108"/>
      <c r="AJ83" s="128"/>
    </row>
    <row r="84" spans="1:36">
      <c r="A84" s="50"/>
      <c r="B84" s="53"/>
      <c r="V84" s="13"/>
      <c r="W84" s="108"/>
      <c r="X84" s="110"/>
      <c r="Y84" s="108"/>
      <c r="AA84" s="13"/>
      <c r="AB84" s="13"/>
      <c r="AC84" s="13"/>
      <c r="AD84" s="13"/>
      <c r="AE84" s="13"/>
      <c r="AF84" s="13"/>
      <c r="AG84" s="13"/>
      <c r="AH84" s="108"/>
      <c r="AJ84" s="128"/>
    </row>
    <row r="85" spans="1:36">
      <c r="A85" s="50"/>
      <c r="B85" s="53"/>
      <c r="V85" s="13"/>
      <c r="W85" s="108"/>
      <c r="X85" s="110"/>
      <c r="Y85" s="108"/>
      <c r="AA85" s="13"/>
      <c r="AB85" s="13"/>
      <c r="AC85" s="13"/>
      <c r="AD85" s="13"/>
      <c r="AE85" s="13"/>
      <c r="AF85" s="13"/>
      <c r="AG85" s="13"/>
      <c r="AH85" s="108"/>
      <c r="AJ85" s="128"/>
    </row>
    <row r="86" spans="1:36">
      <c r="A86" s="50"/>
      <c r="B86" s="53"/>
      <c r="V86" s="13"/>
      <c r="W86" s="108"/>
      <c r="X86" s="110"/>
      <c r="Y86" s="108"/>
      <c r="AA86" s="13"/>
      <c r="AB86" s="13"/>
      <c r="AC86" s="13"/>
      <c r="AD86" s="13"/>
      <c r="AE86" s="13"/>
      <c r="AF86" s="13"/>
      <c r="AG86" s="13"/>
      <c r="AH86" s="108"/>
      <c r="AJ86" s="128"/>
    </row>
    <row r="87" spans="1:36">
      <c r="A87" s="50"/>
      <c r="B87" s="53"/>
      <c r="V87" s="13"/>
      <c r="W87" s="108"/>
      <c r="X87" s="110"/>
      <c r="Y87" s="108"/>
      <c r="AA87" s="13"/>
      <c r="AB87" s="13"/>
      <c r="AC87" s="13"/>
      <c r="AD87" s="13"/>
      <c r="AE87" s="13"/>
      <c r="AF87" s="13"/>
      <c r="AG87" s="13"/>
      <c r="AH87" s="108"/>
      <c r="AJ87" s="128"/>
    </row>
    <row r="88" spans="1:36">
      <c r="A88" s="50"/>
      <c r="B88" s="53"/>
      <c r="V88" s="13"/>
      <c r="W88" s="108"/>
      <c r="X88" s="110"/>
      <c r="Y88" s="108"/>
      <c r="AA88" s="13"/>
      <c r="AB88" s="13"/>
      <c r="AC88" s="13"/>
      <c r="AD88" s="13"/>
      <c r="AE88" s="13"/>
      <c r="AF88" s="13"/>
      <c r="AG88" s="13"/>
      <c r="AH88" s="108"/>
      <c r="AJ88" s="128"/>
    </row>
    <row r="89" spans="1:36">
      <c r="A89" s="50"/>
      <c r="B89" s="53"/>
      <c r="V89" s="13"/>
      <c r="W89" s="108"/>
      <c r="X89" s="110"/>
      <c r="Y89" s="108"/>
      <c r="AA89" s="13"/>
      <c r="AB89" s="13"/>
      <c r="AC89" s="13"/>
      <c r="AD89" s="13"/>
      <c r="AE89" s="13"/>
      <c r="AF89" s="13"/>
      <c r="AG89" s="13"/>
      <c r="AH89" s="108"/>
      <c r="AJ89" s="128"/>
    </row>
    <row r="90" spans="1:36">
      <c r="A90" s="50"/>
      <c r="B90" s="53"/>
      <c r="V90" s="13"/>
      <c r="W90" s="108"/>
      <c r="X90" s="110"/>
      <c r="Y90" s="108"/>
      <c r="AA90" s="13"/>
      <c r="AB90" s="13"/>
      <c r="AC90" s="13"/>
      <c r="AD90" s="13"/>
      <c r="AE90" s="13"/>
      <c r="AF90" s="13"/>
      <c r="AG90" s="13"/>
      <c r="AH90" s="108"/>
      <c r="AJ90" s="108"/>
    </row>
    <row r="91" spans="1:36">
      <c r="A91" s="50"/>
      <c r="B91" s="53"/>
      <c r="V91" s="13"/>
      <c r="W91" s="108"/>
      <c r="X91" s="110"/>
      <c r="Y91" s="108"/>
      <c r="AA91" s="13"/>
      <c r="AB91" s="13"/>
      <c r="AC91" s="13"/>
      <c r="AD91" s="13"/>
      <c r="AE91" s="13"/>
      <c r="AF91" s="13"/>
      <c r="AG91" s="13"/>
      <c r="AH91" s="108"/>
      <c r="AJ91" s="108"/>
    </row>
    <row r="92" spans="1:36">
      <c r="A92" s="50"/>
      <c r="B92" s="53"/>
      <c r="V92" s="13"/>
      <c r="W92" s="108"/>
      <c r="X92" s="110"/>
      <c r="Y92" s="108"/>
      <c r="AA92" s="13"/>
      <c r="AB92" s="13"/>
      <c r="AC92" s="13"/>
      <c r="AD92" s="13"/>
      <c r="AE92" s="13"/>
      <c r="AF92" s="13"/>
      <c r="AG92" s="13"/>
      <c r="AH92" s="108"/>
      <c r="AJ92" s="108"/>
    </row>
    <row r="93" spans="1:36">
      <c r="A93" s="50"/>
      <c r="B93" s="53"/>
      <c r="V93" s="13"/>
      <c r="W93" s="108"/>
      <c r="X93" s="110"/>
      <c r="Y93" s="108"/>
      <c r="AA93" s="13"/>
      <c r="AB93" s="13"/>
      <c r="AC93" s="13"/>
      <c r="AD93" s="13"/>
      <c r="AE93" s="13"/>
      <c r="AF93" s="13"/>
      <c r="AG93" s="13"/>
      <c r="AH93" s="108"/>
      <c r="AJ93" s="108"/>
    </row>
    <row r="94" spans="1:36">
      <c r="A94" s="50"/>
      <c r="B94" s="53"/>
      <c r="V94" s="13"/>
      <c r="W94" s="108"/>
      <c r="X94" s="110"/>
      <c r="Y94" s="108"/>
      <c r="AA94" s="13"/>
      <c r="AB94" s="13"/>
      <c r="AC94" s="13"/>
      <c r="AD94" s="13"/>
      <c r="AE94" s="13"/>
      <c r="AF94" s="13"/>
      <c r="AG94" s="13"/>
      <c r="AH94" s="108"/>
      <c r="AJ94" s="108"/>
    </row>
    <row r="95" spans="1:36">
      <c r="A95" s="50"/>
      <c r="B95" s="53"/>
      <c r="V95" s="13"/>
      <c r="W95" s="108"/>
      <c r="X95" s="110"/>
      <c r="Y95" s="108"/>
      <c r="AA95" s="13"/>
      <c r="AB95" s="13"/>
      <c r="AC95" s="13"/>
      <c r="AD95" s="13"/>
      <c r="AE95" s="13"/>
      <c r="AF95" s="13"/>
      <c r="AG95" s="13"/>
      <c r="AH95" s="108"/>
      <c r="AJ95" s="108"/>
    </row>
    <row r="96" spans="1:36">
      <c r="A96" s="50"/>
      <c r="B96" s="53"/>
      <c r="V96" s="13"/>
      <c r="W96" s="108"/>
      <c r="X96" s="110"/>
      <c r="Y96" s="108"/>
      <c r="AA96" s="13"/>
      <c r="AB96" s="13"/>
      <c r="AC96" s="13"/>
      <c r="AD96" s="13"/>
      <c r="AE96" s="13"/>
      <c r="AF96" s="13"/>
      <c r="AG96" s="13"/>
      <c r="AH96" s="108"/>
      <c r="AJ96" s="108"/>
    </row>
    <row r="97" spans="1:36">
      <c r="A97" s="50"/>
      <c r="B97" s="53"/>
      <c r="V97" s="13"/>
      <c r="W97" s="108"/>
      <c r="X97" s="110"/>
      <c r="Y97" s="108"/>
      <c r="AA97" s="13"/>
      <c r="AB97" s="13"/>
      <c r="AC97" s="13"/>
      <c r="AD97" s="13"/>
      <c r="AE97" s="13"/>
      <c r="AF97" s="13"/>
      <c r="AG97" s="13"/>
      <c r="AH97" s="108"/>
      <c r="AJ97" s="108"/>
    </row>
    <row r="98" spans="1:36">
      <c r="A98" s="50"/>
      <c r="B98" s="53"/>
      <c r="V98" s="13"/>
      <c r="W98" s="108"/>
      <c r="X98" s="110"/>
      <c r="Y98" s="108"/>
      <c r="AA98" s="13"/>
      <c r="AB98" s="13"/>
      <c r="AC98" s="13"/>
      <c r="AD98" s="13"/>
      <c r="AE98" s="13"/>
      <c r="AF98" s="13"/>
      <c r="AG98" s="13"/>
      <c r="AH98" s="108"/>
      <c r="AJ98" s="108"/>
    </row>
    <row r="99" spans="1:36">
      <c r="A99" s="50"/>
      <c r="B99" s="53"/>
      <c r="V99" s="13"/>
      <c r="W99" s="108"/>
      <c r="X99" s="110"/>
      <c r="Y99" s="108"/>
      <c r="AA99" s="13"/>
      <c r="AB99" s="13"/>
      <c r="AC99" s="13"/>
      <c r="AD99" s="13"/>
      <c r="AE99" s="13"/>
      <c r="AF99" s="13"/>
      <c r="AG99" s="13"/>
      <c r="AH99" s="108"/>
      <c r="AJ99" s="108"/>
    </row>
    <row r="100" spans="1:36">
      <c r="A100" s="50"/>
      <c r="B100" s="53"/>
      <c r="V100" s="13"/>
      <c r="W100" s="108"/>
      <c r="X100" s="110"/>
      <c r="Y100" s="108"/>
      <c r="AA100" s="13"/>
      <c r="AB100" s="13"/>
      <c r="AC100" s="13"/>
      <c r="AD100" s="13"/>
      <c r="AE100" s="13"/>
      <c r="AF100" s="13"/>
      <c r="AG100" s="13"/>
      <c r="AH100" s="108"/>
      <c r="AJ100" s="108"/>
    </row>
    <row r="101" spans="1:36">
      <c r="A101" s="50"/>
      <c r="B101" s="53"/>
      <c r="V101" s="13"/>
      <c r="W101" s="108"/>
      <c r="X101" s="110"/>
      <c r="Y101" s="108"/>
      <c r="AA101" s="13"/>
      <c r="AB101" s="13"/>
      <c r="AC101" s="13"/>
      <c r="AD101" s="13"/>
      <c r="AE101" s="13"/>
      <c r="AF101" s="13"/>
      <c r="AG101" s="13"/>
      <c r="AH101" s="108"/>
      <c r="AJ101" s="108"/>
    </row>
    <row r="102" spans="1:36">
      <c r="A102" s="50"/>
      <c r="B102" s="53"/>
      <c r="V102" s="13"/>
      <c r="W102" s="108"/>
      <c r="X102" s="110"/>
      <c r="Y102" s="108"/>
      <c r="AA102" s="13"/>
      <c r="AB102" s="13"/>
      <c r="AC102" s="13"/>
      <c r="AD102" s="13"/>
      <c r="AE102" s="13"/>
      <c r="AF102" s="13"/>
      <c r="AG102" s="13"/>
      <c r="AH102" s="108"/>
      <c r="AJ102" s="108"/>
    </row>
    <row r="103" spans="1:36">
      <c r="A103" s="50"/>
      <c r="B103" s="53"/>
      <c r="V103" s="13"/>
      <c r="W103" s="108"/>
      <c r="X103" s="110"/>
      <c r="Y103" s="108"/>
      <c r="AA103" s="13"/>
      <c r="AB103" s="13"/>
      <c r="AC103" s="13"/>
      <c r="AD103" s="13"/>
      <c r="AE103" s="13"/>
      <c r="AF103" s="13"/>
      <c r="AG103" s="13"/>
      <c r="AH103" s="108"/>
      <c r="AJ103" s="108"/>
    </row>
    <row r="104" spans="1:36">
      <c r="A104" s="50"/>
      <c r="B104" s="53"/>
      <c r="V104" s="13"/>
      <c r="W104" s="108"/>
      <c r="X104" s="110"/>
      <c r="Y104" s="108"/>
      <c r="AA104" s="13"/>
      <c r="AB104" s="13"/>
      <c r="AC104" s="13"/>
      <c r="AD104" s="13"/>
      <c r="AE104" s="13"/>
      <c r="AF104" s="13"/>
      <c r="AG104" s="13"/>
      <c r="AH104" s="108"/>
      <c r="AJ104" s="108"/>
    </row>
    <row r="105" spans="1:36">
      <c r="A105" s="50"/>
      <c r="B105" s="53"/>
      <c r="V105" s="13"/>
      <c r="W105" s="108"/>
      <c r="X105" s="110"/>
      <c r="Y105" s="108"/>
      <c r="AA105" s="13"/>
      <c r="AB105" s="13"/>
      <c r="AC105" s="13"/>
      <c r="AD105" s="13"/>
      <c r="AE105" s="13"/>
      <c r="AF105" s="13"/>
      <c r="AG105" s="13"/>
      <c r="AH105" s="108"/>
      <c r="AJ105" s="108"/>
    </row>
    <row r="106" spans="1:36">
      <c r="A106" s="50"/>
      <c r="B106" s="53"/>
      <c r="V106" s="13"/>
      <c r="W106" s="108"/>
      <c r="X106" s="110"/>
      <c r="Y106" s="108"/>
      <c r="AA106" s="13"/>
      <c r="AB106" s="13"/>
      <c r="AC106" s="13"/>
      <c r="AD106" s="13"/>
      <c r="AE106" s="13"/>
      <c r="AF106" s="13"/>
      <c r="AG106" s="13"/>
      <c r="AH106" s="108"/>
      <c r="AJ106" s="108"/>
    </row>
    <row r="107" spans="1:36">
      <c r="A107" s="50"/>
      <c r="B107" s="53"/>
      <c r="V107" s="13"/>
      <c r="W107" s="108"/>
      <c r="X107" s="110"/>
      <c r="Y107" s="108"/>
      <c r="AA107" s="13"/>
      <c r="AB107" s="13"/>
      <c r="AC107" s="13"/>
      <c r="AD107" s="13"/>
      <c r="AE107" s="13"/>
      <c r="AF107" s="13"/>
      <c r="AG107" s="13"/>
      <c r="AH107" s="108"/>
      <c r="AJ107" s="108"/>
    </row>
    <row r="108" spans="1:36">
      <c r="A108" s="50"/>
      <c r="B108" s="53"/>
      <c r="V108" s="13"/>
      <c r="W108" s="108"/>
      <c r="X108" s="110"/>
      <c r="Y108" s="108"/>
      <c r="AA108" s="13"/>
      <c r="AB108" s="13"/>
      <c r="AC108" s="13"/>
      <c r="AD108" s="13"/>
      <c r="AE108" s="13"/>
      <c r="AF108" s="13"/>
      <c r="AG108" s="13"/>
      <c r="AH108" s="108"/>
      <c r="AJ108" s="108"/>
    </row>
    <row r="109" spans="1:36">
      <c r="A109" s="50"/>
      <c r="B109" s="53"/>
      <c r="V109" s="13"/>
      <c r="W109" s="108"/>
      <c r="X109" s="110"/>
      <c r="Y109" s="108"/>
      <c r="AA109" s="13"/>
      <c r="AB109" s="13"/>
      <c r="AC109" s="13"/>
      <c r="AD109" s="13"/>
      <c r="AE109" s="13"/>
      <c r="AF109" s="13"/>
      <c r="AG109" s="13"/>
      <c r="AH109" s="108"/>
      <c r="AJ109" s="108"/>
    </row>
    <row r="110" spans="1:36">
      <c r="A110" s="50"/>
      <c r="B110" s="53"/>
      <c r="V110" s="13"/>
      <c r="W110" s="108"/>
      <c r="X110" s="110"/>
      <c r="Y110" s="108"/>
      <c r="AA110" s="13"/>
      <c r="AB110" s="13"/>
      <c r="AC110" s="13"/>
      <c r="AD110" s="13"/>
      <c r="AE110" s="13"/>
      <c r="AF110" s="13"/>
      <c r="AG110" s="13"/>
      <c r="AH110" s="108"/>
      <c r="AJ110" s="108"/>
    </row>
    <row r="111" spans="1:36">
      <c r="A111" s="50"/>
      <c r="B111" s="53"/>
      <c r="V111" s="13"/>
      <c r="W111" s="108"/>
      <c r="X111" s="110"/>
      <c r="Y111" s="108"/>
      <c r="AA111" s="13"/>
      <c r="AB111" s="13"/>
      <c r="AC111" s="13"/>
      <c r="AD111" s="13"/>
      <c r="AE111" s="13"/>
      <c r="AF111" s="13"/>
      <c r="AG111" s="13"/>
      <c r="AH111" s="108"/>
      <c r="AJ111" s="108"/>
    </row>
    <row r="112" spans="1:36">
      <c r="A112" s="50"/>
      <c r="B112" s="53"/>
      <c r="V112" s="13"/>
      <c r="W112" s="108"/>
      <c r="X112" s="110"/>
      <c r="Y112" s="108"/>
      <c r="AA112" s="13"/>
      <c r="AB112" s="13"/>
      <c r="AC112" s="13"/>
      <c r="AD112" s="13"/>
      <c r="AE112" s="13"/>
      <c r="AF112" s="13"/>
      <c r="AG112" s="13"/>
      <c r="AH112" s="108"/>
      <c r="AJ112" s="108"/>
    </row>
    <row r="113" spans="1:36">
      <c r="A113" s="50"/>
      <c r="B113" s="53"/>
      <c r="V113" s="13"/>
      <c r="W113" s="108"/>
      <c r="X113" s="110"/>
      <c r="Y113" s="108"/>
      <c r="AA113" s="13"/>
      <c r="AB113" s="13"/>
      <c r="AC113" s="13"/>
      <c r="AD113" s="13"/>
      <c r="AE113" s="13"/>
      <c r="AF113" s="13"/>
      <c r="AG113" s="13"/>
      <c r="AH113" s="108"/>
      <c r="AJ113" s="108"/>
    </row>
    <row r="114" spans="1:36">
      <c r="A114" s="50"/>
      <c r="B114" s="53"/>
      <c r="V114" s="13"/>
      <c r="W114" s="108"/>
      <c r="X114" s="110"/>
      <c r="Y114" s="108"/>
      <c r="AA114" s="13"/>
      <c r="AB114" s="13"/>
      <c r="AC114" s="13"/>
      <c r="AD114" s="13"/>
      <c r="AE114" s="13"/>
      <c r="AF114" s="13"/>
      <c r="AG114" s="13"/>
      <c r="AH114" s="108"/>
      <c r="AJ114" s="108"/>
    </row>
    <row r="115" spans="1:36">
      <c r="A115" s="50"/>
      <c r="B115" s="53"/>
      <c r="V115" s="13"/>
      <c r="W115" s="108"/>
      <c r="X115" s="110"/>
      <c r="Y115" s="108"/>
      <c r="AA115" s="13"/>
      <c r="AB115" s="13"/>
      <c r="AC115" s="13"/>
      <c r="AD115" s="13"/>
      <c r="AE115" s="13"/>
      <c r="AF115" s="13"/>
      <c r="AG115" s="13"/>
      <c r="AH115" s="108"/>
      <c r="AJ115" s="108"/>
    </row>
    <row r="116" spans="1:36">
      <c r="A116" s="50"/>
      <c r="B116" s="53"/>
      <c r="V116" s="13"/>
      <c r="W116" s="108"/>
      <c r="X116" s="110"/>
      <c r="Y116" s="108"/>
      <c r="AA116" s="13"/>
      <c r="AB116" s="13"/>
      <c r="AC116" s="13"/>
      <c r="AD116" s="13"/>
      <c r="AE116" s="13"/>
      <c r="AF116" s="13"/>
      <c r="AG116" s="13"/>
      <c r="AJ116" s="108"/>
    </row>
    <row r="117" spans="1:36">
      <c r="A117" s="50"/>
      <c r="B117" s="53"/>
      <c r="V117" s="13"/>
      <c r="W117" s="108"/>
      <c r="X117" s="110"/>
      <c r="Y117" s="108"/>
      <c r="AA117" s="13"/>
      <c r="AB117" s="13"/>
      <c r="AC117" s="13"/>
      <c r="AD117" s="13"/>
      <c r="AE117" s="13"/>
      <c r="AF117" s="13"/>
      <c r="AG117" s="13"/>
      <c r="AJ117" s="108"/>
    </row>
    <row r="118" spans="1:36">
      <c r="A118" s="50"/>
      <c r="B118" s="53"/>
      <c r="V118" s="13"/>
      <c r="W118" s="108"/>
      <c r="X118" s="110"/>
      <c r="Y118" s="108"/>
      <c r="AA118" s="13"/>
      <c r="AB118" s="13"/>
      <c r="AC118" s="13"/>
      <c r="AD118" s="13"/>
      <c r="AE118" s="13"/>
      <c r="AF118" s="13"/>
      <c r="AG118" s="13"/>
      <c r="AJ118" s="108"/>
    </row>
    <row r="119" spans="1:36">
      <c r="A119" s="50"/>
      <c r="B119" s="53"/>
      <c r="V119" s="13"/>
      <c r="W119" s="108"/>
      <c r="X119" s="110"/>
      <c r="Y119" s="108"/>
      <c r="AA119" s="13"/>
      <c r="AB119" s="13"/>
      <c r="AC119" s="13"/>
      <c r="AD119" s="13"/>
      <c r="AE119" s="13"/>
      <c r="AF119" s="13"/>
      <c r="AG119" s="13"/>
      <c r="AJ119" s="108"/>
    </row>
    <row r="120" spans="1:36">
      <c r="A120" s="50"/>
      <c r="B120" s="53"/>
      <c r="V120" s="13"/>
      <c r="W120" s="108"/>
      <c r="X120" s="110"/>
      <c r="Y120" s="108"/>
      <c r="AA120" s="13"/>
      <c r="AB120" s="13"/>
      <c r="AC120" s="13"/>
      <c r="AD120" s="13"/>
      <c r="AE120" s="13"/>
      <c r="AF120" s="13"/>
      <c r="AG120" s="13"/>
      <c r="AJ120" s="108"/>
    </row>
    <row r="121" spans="1:36">
      <c r="A121" s="50"/>
      <c r="B121" s="53"/>
      <c r="V121" s="13"/>
      <c r="W121" s="108"/>
      <c r="X121" s="110"/>
      <c r="Y121" s="108"/>
      <c r="AA121" s="13"/>
      <c r="AB121" s="13"/>
      <c r="AC121" s="13"/>
      <c r="AD121" s="13"/>
      <c r="AE121" s="13"/>
      <c r="AF121" s="13"/>
      <c r="AG121" s="13"/>
      <c r="AJ121" s="108"/>
    </row>
    <row r="122" spans="1:36">
      <c r="A122" s="50"/>
      <c r="B122" s="53"/>
      <c r="V122" s="13"/>
      <c r="W122" s="108"/>
      <c r="X122" s="110"/>
      <c r="Y122" s="108"/>
      <c r="AA122" s="13"/>
      <c r="AB122" s="13"/>
      <c r="AC122" s="13"/>
      <c r="AD122" s="13"/>
      <c r="AE122" s="13"/>
      <c r="AF122" s="13"/>
      <c r="AG122" s="13"/>
      <c r="AJ122" s="108"/>
    </row>
    <row r="123" spans="1:36">
      <c r="A123" s="50"/>
      <c r="B123" s="53"/>
      <c r="V123" s="13"/>
      <c r="W123" s="108"/>
      <c r="X123" s="110"/>
      <c r="Y123" s="108"/>
      <c r="AA123" s="13"/>
      <c r="AB123" s="13"/>
      <c r="AC123" s="13"/>
      <c r="AD123" s="13"/>
      <c r="AE123" s="13"/>
      <c r="AF123" s="13"/>
      <c r="AG123" s="13"/>
      <c r="AJ123" s="108"/>
    </row>
    <row r="124" spans="1:36">
      <c r="A124" s="50"/>
      <c r="B124" s="53"/>
      <c r="V124" s="13"/>
      <c r="W124" s="108"/>
      <c r="X124" s="110"/>
      <c r="Y124" s="108"/>
      <c r="AA124" s="13"/>
      <c r="AB124" s="13"/>
      <c r="AC124" s="13"/>
      <c r="AD124" s="13"/>
      <c r="AE124" s="13"/>
      <c r="AF124" s="13"/>
      <c r="AG124" s="13"/>
      <c r="AJ124" s="108"/>
    </row>
    <row r="125" spans="1:36">
      <c r="A125" s="50"/>
      <c r="B125" s="53"/>
      <c r="V125" s="13"/>
      <c r="W125" s="108"/>
      <c r="X125" s="110"/>
      <c r="Y125" s="108"/>
      <c r="AA125" s="13"/>
      <c r="AB125" s="13"/>
      <c r="AC125" s="13"/>
      <c r="AD125" s="13"/>
      <c r="AE125" s="13"/>
      <c r="AF125" s="13"/>
      <c r="AG125" s="13"/>
      <c r="AJ125" s="108"/>
    </row>
    <row r="126" spans="1:36">
      <c r="A126" s="50"/>
      <c r="B126" s="53"/>
      <c r="V126" s="13"/>
      <c r="W126" s="108"/>
      <c r="X126" s="110"/>
      <c r="Y126" s="108"/>
      <c r="AA126" s="13"/>
      <c r="AB126" s="13"/>
      <c r="AC126" s="13"/>
      <c r="AD126" s="13"/>
      <c r="AE126" s="13"/>
      <c r="AF126" s="13"/>
      <c r="AG126" s="13"/>
      <c r="AJ126" s="108"/>
    </row>
    <row r="127" spans="1:36">
      <c r="A127" s="50"/>
      <c r="B127" s="53"/>
      <c r="V127" s="13"/>
      <c r="W127" s="108"/>
      <c r="X127" s="110"/>
      <c r="Y127" s="108"/>
      <c r="AA127" s="13"/>
      <c r="AB127" s="13"/>
      <c r="AC127" s="13"/>
      <c r="AD127" s="13"/>
      <c r="AE127" s="13"/>
      <c r="AF127" s="13"/>
      <c r="AG127" s="13"/>
      <c r="AJ127" s="108"/>
    </row>
    <row r="128" spans="1:36">
      <c r="A128" s="50"/>
      <c r="B128" s="53"/>
      <c r="V128" s="13"/>
      <c r="X128" s="110"/>
      <c r="AA128" s="13"/>
      <c r="AB128" s="13"/>
      <c r="AC128" s="13"/>
      <c r="AD128" s="13"/>
      <c r="AE128" s="13"/>
      <c r="AF128" s="13"/>
      <c r="AG128" s="13"/>
      <c r="AJ128" s="108"/>
    </row>
    <row r="129" spans="1:36">
      <c r="A129" s="50"/>
      <c r="B129" s="53"/>
      <c r="V129" s="13"/>
      <c r="X129" s="110"/>
      <c r="AA129" s="13"/>
      <c r="AB129" s="13"/>
      <c r="AC129" s="13"/>
      <c r="AD129" s="13"/>
      <c r="AE129" s="13"/>
      <c r="AF129" s="13"/>
      <c r="AG129" s="13"/>
      <c r="AJ129" s="108"/>
    </row>
    <row r="130" spans="1:36">
      <c r="A130" s="50"/>
      <c r="B130" s="53"/>
      <c r="V130" s="13"/>
      <c r="X130" s="110"/>
      <c r="AA130" s="13"/>
      <c r="AB130" s="13"/>
      <c r="AC130" s="13"/>
      <c r="AD130" s="13"/>
      <c r="AE130" s="13"/>
      <c r="AF130" s="13"/>
      <c r="AG130" s="13"/>
      <c r="AJ130" s="108"/>
    </row>
    <row r="131" spans="1:36">
      <c r="A131" s="50"/>
      <c r="B131" s="53"/>
      <c r="V131" s="13"/>
      <c r="X131" s="110"/>
      <c r="AA131" s="13"/>
      <c r="AB131" s="13"/>
      <c r="AC131" s="13"/>
      <c r="AD131" s="13"/>
      <c r="AE131" s="13"/>
      <c r="AF131" s="13"/>
      <c r="AG131" s="13"/>
      <c r="AJ131" s="108"/>
    </row>
    <row r="132" spans="1:36">
      <c r="A132" s="50"/>
      <c r="B132" s="53"/>
      <c r="V132" s="13"/>
      <c r="X132" s="110"/>
      <c r="AA132" s="13"/>
      <c r="AB132" s="13"/>
      <c r="AC132" s="13"/>
      <c r="AD132" s="13"/>
      <c r="AE132" s="13"/>
      <c r="AF132" s="13"/>
      <c r="AG132" s="13"/>
      <c r="AJ132" s="108"/>
    </row>
    <row r="133" spans="1:36">
      <c r="A133" s="50"/>
      <c r="B133" s="53"/>
      <c r="V133" s="13"/>
      <c r="X133" s="110"/>
      <c r="AA133" s="13"/>
      <c r="AB133" s="13"/>
      <c r="AC133" s="13"/>
      <c r="AD133" s="13"/>
      <c r="AE133" s="13"/>
      <c r="AF133" s="13"/>
      <c r="AG133" s="13"/>
      <c r="AJ133" s="108"/>
    </row>
    <row r="134" spans="1:36">
      <c r="A134" s="50"/>
      <c r="B134" s="53"/>
      <c r="V134" s="13"/>
      <c r="X134" s="110"/>
      <c r="AA134" s="13"/>
      <c r="AB134" s="13"/>
      <c r="AC134" s="13"/>
      <c r="AD134" s="13"/>
      <c r="AE134" s="13"/>
      <c r="AF134" s="13"/>
      <c r="AG134" s="13"/>
      <c r="AJ134" s="108"/>
    </row>
    <row r="135" spans="1:36">
      <c r="A135" s="50"/>
      <c r="B135" s="53"/>
      <c r="V135" s="13"/>
      <c r="X135" s="110"/>
      <c r="AA135" s="13"/>
      <c r="AB135" s="13"/>
      <c r="AC135" s="13"/>
      <c r="AD135" s="13"/>
      <c r="AE135" s="13"/>
      <c r="AF135" s="13"/>
      <c r="AG135" s="13"/>
      <c r="AJ135" s="108"/>
    </row>
    <row r="136" spans="1:36">
      <c r="A136" s="50"/>
      <c r="B136" s="53"/>
      <c r="V136" s="13"/>
      <c r="X136" s="110"/>
      <c r="AA136" s="13"/>
      <c r="AB136" s="13"/>
      <c r="AC136" s="13"/>
      <c r="AD136" s="13"/>
      <c r="AE136" s="13"/>
      <c r="AF136" s="13"/>
      <c r="AG136" s="13"/>
      <c r="AJ136" s="108"/>
    </row>
    <row r="137" spans="1:36">
      <c r="A137" s="50"/>
      <c r="B137" s="53"/>
      <c r="V137" s="13"/>
      <c r="X137" s="110"/>
      <c r="AA137" s="13"/>
      <c r="AB137" s="13"/>
      <c r="AC137" s="13"/>
      <c r="AD137" s="13"/>
      <c r="AE137" s="13"/>
      <c r="AF137" s="13"/>
      <c r="AG137" s="13"/>
      <c r="AJ137" s="108"/>
    </row>
    <row r="138" spans="1:36">
      <c r="A138" s="50"/>
      <c r="B138" s="53"/>
      <c r="V138" s="13"/>
      <c r="X138" s="110"/>
      <c r="AA138" s="13"/>
      <c r="AB138" s="13"/>
      <c r="AC138" s="13"/>
      <c r="AD138" s="13"/>
      <c r="AE138" s="13"/>
      <c r="AF138" s="13"/>
      <c r="AG138" s="13"/>
      <c r="AJ138" s="108"/>
    </row>
    <row r="139" spans="1:36">
      <c r="A139" s="50"/>
      <c r="B139" s="53"/>
      <c r="V139" s="13"/>
      <c r="X139" s="110"/>
      <c r="AA139" s="13"/>
      <c r="AB139" s="13"/>
      <c r="AC139" s="13"/>
      <c r="AD139" s="13"/>
      <c r="AE139" s="13"/>
      <c r="AF139" s="13"/>
      <c r="AG139" s="13"/>
      <c r="AJ139" s="108"/>
    </row>
    <row r="140" spans="1:36">
      <c r="A140" s="50"/>
      <c r="B140" s="53"/>
      <c r="V140" s="13"/>
      <c r="X140" s="110"/>
      <c r="AA140" s="13"/>
      <c r="AB140" s="13"/>
      <c r="AC140" s="13"/>
      <c r="AD140" s="13"/>
      <c r="AE140" s="13"/>
      <c r="AF140" s="13"/>
      <c r="AG140" s="13"/>
      <c r="AJ140" s="108"/>
    </row>
    <row r="141" spans="1:36">
      <c r="A141" s="50"/>
      <c r="B141" s="53"/>
      <c r="V141" s="13"/>
      <c r="X141" s="110"/>
      <c r="AA141" s="13"/>
      <c r="AB141" s="13"/>
      <c r="AC141" s="13"/>
      <c r="AD141" s="13"/>
      <c r="AE141" s="13"/>
      <c r="AF141" s="13"/>
      <c r="AG141" s="13"/>
    </row>
    <row r="142" spans="1:36">
      <c r="A142" s="50"/>
      <c r="B142" s="53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50"/>
      <c r="B143" s="53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50"/>
      <c r="B144" s="53"/>
    </row>
    <row r="145" spans="1:2">
      <c r="A145" s="50"/>
      <c r="B145" s="53"/>
    </row>
    <row r="146" spans="1:2">
      <c r="A146" s="50"/>
      <c r="B146" s="53"/>
    </row>
    <row r="147" spans="1:2">
      <c r="A147" s="50"/>
      <c r="B147" s="53"/>
    </row>
    <row r="148" spans="1:2">
      <c r="A148" s="50"/>
      <c r="B148" s="53"/>
    </row>
    <row r="149" spans="1:2">
      <c r="A149" s="50"/>
      <c r="B149" s="53"/>
    </row>
    <row r="150" spans="1:2">
      <c r="A150" s="50"/>
      <c r="B150" s="53"/>
    </row>
    <row r="151" spans="1:2">
      <c r="A151" s="50"/>
      <c r="B151" s="54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70" bestFit="1" customWidth="1"/>
    <col min="2" max="2" width="10.796875" style="15"/>
    <col min="3" max="3" width="17.796875" style="168" bestFit="1" customWidth="1"/>
    <col min="4" max="4" width="20.19921875" style="168" bestFit="1" customWidth="1"/>
  </cols>
  <sheetData>
    <row r="1" spans="1:4">
      <c r="A1" s="169" t="s">
        <v>3285</v>
      </c>
      <c r="B1" s="165" t="s">
        <v>3286</v>
      </c>
      <c r="C1" s="166" t="s">
        <v>3291</v>
      </c>
      <c r="D1" s="167" t="s">
        <v>3292</v>
      </c>
    </row>
    <row r="2" spans="1:4">
      <c r="A2" s="170">
        <v>2024</v>
      </c>
      <c r="B2" s="15" t="s">
        <v>3287</v>
      </c>
      <c r="C2" s="168">
        <v>2400000000</v>
      </c>
      <c r="D2" s="168">
        <v>10000000</v>
      </c>
    </row>
    <row r="3" spans="1:4">
      <c r="A3" s="170">
        <v>2024</v>
      </c>
      <c r="B3" s="15" t="s">
        <v>3288</v>
      </c>
      <c r="C3" s="168">
        <v>800000000</v>
      </c>
      <c r="D3" s="168">
        <v>10000000</v>
      </c>
    </row>
    <row r="4" spans="1:4">
      <c r="A4" s="170">
        <v>2024</v>
      </c>
      <c r="B4" s="15" t="s">
        <v>3289</v>
      </c>
      <c r="C4" s="168">
        <v>480000000</v>
      </c>
      <c r="D4" s="168">
        <v>10000000</v>
      </c>
    </row>
    <row r="5" spans="1:4">
      <c r="A5" s="170">
        <v>2024</v>
      </c>
      <c r="B5" s="15" t="s">
        <v>3290</v>
      </c>
      <c r="C5" s="168">
        <v>320000000</v>
      </c>
      <c r="D5" s="168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3058</v>
      </c>
      <c r="B1" s="15" t="s">
        <v>3058</v>
      </c>
      <c r="C1" t="s">
        <v>2498</v>
      </c>
      <c r="D1" t="s">
        <v>55</v>
      </c>
      <c r="E1" t="s">
        <v>3185</v>
      </c>
      <c r="F1" t="s">
        <v>3255</v>
      </c>
      <c r="G1" s="162">
        <v>43435</v>
      </c>
    </row>
    <row r="2" spans="1:7">
      <c r="A2" s="15">
        <v>2025</v>
      </c>
      <c r="B2" s="15">
        <v>12</v>
      </c>
      <c r="C2" t="s">
        <v>3059</v>
      </c>
      <c r="D2" t="s">
        <v>47</v>
      </c>
      <c r="E2" t="s">
        <v>3224</v>
      </c>
      <c r="F2" t="s">
        <v>3256</v>
      </c>
      <c r="G2" s="162">
        <v>43466</v>
      </c>
    </row>
    <row r="3" spans="1:7">
      <c r="A3" s="15">
        <v>2024</v>
      </c>
      <c r="B3" s="15">
        <v>11</v>
      </c>
      <c r="C3" t="s">
        <v>42</v>
      </c>
      <c r="D3" t="s">
        <v>3223</v>
      </c>
      <c r="E3" t="s">
        <v>3183</v>
      </c>
      <c r="F3" t="s">
        <v>3257</v>
      </c>
      <c r="G3" s="162">
        <v>43497</v>
      </c>
    </row>
    <row r="4" spans="1:7">
      <c r="A4" s="15">
        <v>2023</v>
      </c>
      <c r="B4" s="15">
        <v>10</v>
      </c>
      <c r="C4" t="s">
        <v>41</v>
      </c>
      <c r="D4" t="s">
        <v>3224</v>
      </c>
      <c r="E4" t="s">
        <v>3184</v>
      </c>
      <c r="F4" t="s">
        <v>3258</v>
      </c>
      <c r="G4" s="162">
        <v>43525</v>
      </c>
    </row>
    <row r="5" spans="1:7">
      <c r="A5" s="15">
        <v>2022</v>
      </c>
      <c r="B5" s="15">
        <v>9</v>
      </c>
      <c r="C5" t="s">
        <v>40</v>
      </c>
      <c r="E5" t="s">
        <v>3194</v>
      </c>
      <c r="F5" t="s">
        <v>3259</v>
      </c>
      <c r="G5" s="162">
        <v>43556</v>
      </c>
    </row>
    <row r="6" spans="1:7">
      <c r="A6" s="15">
        <v>2021</v>
      </c>
      <c r="B6" s="15">
        <v>8</v>
      </c>
      <c r="C6" t="s">
        <v>35</v>
      </c>
      <c r="E6" t="s">
        <v>3186</v>
      </c>
      <c r="F6" t="s">
        <v>3260</v>
      </c>
      <c r="G6" s="162">
        <v>43586</v>
      </c>
    </row>
    <row r="7" spans="1:7">
      <c r="A7" s="15">
        <v>2020</v>
      </c>
      <c r="B7" s="15">
        <v>7</v>
      </c>
      <c r="C7" t="s">
        <v>34</v>
      </c>
      <c r="E7" t="s">
        <v>3187</v>
      </c>
      <c r="F7" t="s">
        <v>1983</v>
      </c>
      <c r="G7" s="162">
        <v>43617</v>
      </c>
    </row>
    <row r="8" spans="1:7">
      <c r="A8" s="15">
        <v>2019</v>
      </c>
      <c r="B8" s="15">
        <v>6</v>
      </c>
      <c r="C8" t="s">
        <v>28</v>
      </c>
      <c r="E8" t="s">
        <v>3188</v>
      </c>
      <c r="F8" t="s">
        <v>1987</v>
      </c>
      <c r="G8" s="162">
        <v>43647</v>
      </c>
    </row>
    <row r="9" spans="1:7">
      <c r="A9" s="15">
        <v>2018</v>
      </c>
      <c r="B9" s="15">
        <v>5</v>
      </c>
      <c r="C9" s="15" t="s">
        <v>170</v>
      </c>
      <c r="E9" t="s">
        <v>3189</v>
      </c>
      <c r="F9" t="s">
        <v>3261</v>
      </c>
      <c r="G9" s="162">
        <v>43678</v>
      </c>
    </row>
    <row r="10" spans="1:7">
      <c r="A10" s="15">
        <v>2017</v>
      </c>
      <c r="B10" s="15">
        <v>4</v>
      </c>
      <c r="E10" t="s">
        <v>3190</v>
      </c>
      <c r="F10" t="s">
        <v>3262</v>
      </c>
      <c r="G10" s="162">
        <v>43709</v>
      </c>
    </row>
    <row r="11" spans="1:7">
      <c r="A11" s="15" t="s">
        <v>170</v>
      </c>
      <c r="B11" s="15">
        <v>3</v>
      </c>
      <c r="E11" t="s">
        <v>3191</v>
      </c>
      <c r="F11" t="s">
        <v>3263</v>
      </c>
      <c r="G11" s="162">
        <v>43739</v>
      </c>
    </row>
    <row r="12" spans="1:7">
      <c r="B12" s="15">
        <v>2</v>
      </c>
      <c r="E12" t="s">
        <v>3192</v>
      </c>
      <c r="F12" t="s">
        <v>3264</v>
      </c>
      <c r="G12" s="162">
        <v>43770</v>
      </c>
    </row>
    <row r="13" spans="1:7">
      <c r="B13" s="15">
        <v>1</v>
      </c>
      <c r="E13" t="s">
        <v>3193</v>
      </c>
      <c r="F13" t="s">
        <v>3265</v>
      </c>
      <c r="G13" s="162">
        <v>43800</v>
      </c>
    </row>
    <row r="14" spans="1:7">
      <c r="B14" s="15" t="s">
        <v>170</v>
      </c>
      <c r="E14" t="s">
        <v>3195</v>
      </c>
      <c r="F14" t="s">
        <v>3266</v>
      </c>
      <c r="G14" s="162">
        <v>43831</v>
      </c>
    </row>
    <row r="15" spans="1:7">
      <c r="E15" t="s">
        <v>3196</v>
      </c>
      <c r="F15" t="s">
        <v>3267</v>
      </c>
      <c r="G15" s="162">
        <v>43862</v>
      </c>
    </row>
    <row r="16" spans="1:7">
      <c r="E16" t="s">
        <v>3197</v>
      </c>
      <c r="F16" t="s">
        <v>3268</v>
      </c>
      <c r="G16" s="162">
        <v>43891</v>
      </c>
    </row>
    <row r="17" spans="5:7">
      <c r="E17" t="s">
        <v>3198</v>
      </c>
      <c r="F17" t="s">
        <v>3269</v>
      </c>
      <c r="G17" s="162">
        <v>43922</v>
      </c>
    </row>
    <row r="18" spans="5:7">
      <c r="E18" t="s">
        <v>3199</v>
      </c>
      <c r="F18" t="s">
        <v>1994</v>
      </c>
      <c r="G18" s="162">
        <v>43952</v>
      </c>
    </row>
    <row r="19" spans="5:7">
      <c r="E19" t="s">
        <v>3200</v>
      </c>
      <c r="F19" t="s">
        <v>2261</v>
      </c>
      <c r="G19" s="162">
        <v>43983</v>
      </c>
    </row>
    <row r="20" spans="5:7">
      <c r="E20" t="s">
        <v>3201</v>
      </c>
      <c r="F20" t="s">
        <v>3270</v>
      </c>
      <c r="G20" s="162">
        <v>44013</v>
      </c>
    </row>
    <row r="21" spans="5:7">
      <c r="E21" t="s">
        <v>3202</v>
      </c>
      <c r="F21" t="s">
        <v>3271</v>
      </c>
      <c r="G21" s="162">
        <v>44044</v>
      </c>
    </row>
    <row r="22" spans="5:7">
      <c r="E22" t="s">
        <v>3203</v>
      </c>
      <c r="F22" t="s">
        <v>1531</v>
      </c>
      <c r="G22" s="162">
        <v>44075</v>
      </c>
    </row>
    <row r="23" spans="5:7">
      <c r="E23" t="s">
        <v>3204</v>
      </c>
      <c r="F23" t="s">
        <v>3272</v>
      </c>
      <c r="G23" s="162">
        <v>44105</v>
      </c>
    </row>
    <row r="24" spans="5:7">
      <c r="E24" t="s">
        <v>3205</v>
      </c>
      <c r="F24" t="s">
        <v>3273</v>
      </c>
      <c r="G24" s="162">
        <v>44136</v>
      </c>
    </row>
    <row r="25" spans="5:7">
      <c r="E25" t="s">
        <v>3206</v>
      </c>
      <c r="F25" t="s">
        <v>3274</v>
      </c>
      <c r="G25" s="162">
        <v>44166</v>
      </c>
    </row>
    <row r="26" spans="5:7">
      <c r="E26" t="s">
        <v>3207</v>
      </c>
      <c r="F26" t="s">
        <v>3275</v>
      </c>
      <c r="G26" s="162">
        <v>44197</v>
      </c>
    </row>
    <row r="27" spans="5:7">
      <c r="E27" t="s">
        <v>3208</v>
      </c>
      <c r="F27" t="s">
        <v>2673</v>
      </c>
      <c r="G27" s="162">
        <v>44228</v>
      </c>
    </row>
    <row r="28" spans="5:7">
      <c r="E28" t="s">
        <v>3209</v>
      </c>
      <c r="F28" t="s">
        <v>3276</v>
      </c>
      <c r="G28" s="162">
        <v>44256</v>
      </c>
    </row>
    <row r="29" spans="5:7">
      <c r="E29" t="s">
        <v>3210</v>
      </c>
      <c r="F29" t="s">
        <v>3277</v>
      </c>
      <c r="G29" s="162">
        <v>44287</v>
      </c>
    </row>
    <row r="30" spans="5:7">
      <c r="E30" t="s">
        <v>3211</v>
      </c>
      <c r="F30" t="s">
        <v>3278</v>
      </c>
      <c r="G30" s="162">
        <v>44317</v>
      </c>
    </row>
    <row r="31" spans="5:7">
      <c r="E31" t="s">
        <v>3212</v>
      </c>
      <c r="F31" t="s">
        <v>3279</v>
      </c>
      <c r="G31" s="162">
        <v>44348</v>
      </c>
    </row>
    <row r="32" spans="5:7">
      <c r="E32" t="s">
        <v>3213</v>
      </c>
      <c r="F32" t="s">
        <v>3280</v>
      </c>
      <c r="G32" s="162">
        <v>44378</v>
      </c>
    </row>
    <row r="33" spans="5:7">
      <c r="E33" t="s">
        <v>3214</v>
      </c>
      <c r="F33" t="s">
        <v>3281</v>
      </c>
      <c r="G33" s="162">
        <v>44409</v>
      </c>
    </row>
    <row r="34" spans="5:7">
      <c r="E34" t="s">
        <v>3215</v>
      </c>
      <c r="F34" t="s">
        <v>3282</v>
      </c>
      <c r="G34" s="162">
        <v>44440</v>
      </c>
    </row>
    <row r="35" spans="5:7">
      <c r="E35" t="s">
        <v>3216</v>
      </c>
      <c r="F35" t="s">
        <v>3283</v>
      </c>
      <c r="G35" s="162">
        <v>44470</v>
      </c>
    </row>
    <row r="36" spans="5:7">
      <c r="E36" t="s">
        <v>3217</v>
      </c>
      <c r="F36" t="s">
        <v>3284</v>
      </c>
      <c r="G36" s="162">
        <v>44501</v>
      </c>
    </row>
    <row r="37" spans="5:7">
      <c r="E37" t="s">
        <v>3218</v>
      </c>
      <c r="F37" t="s">
        <v>3186</v>
      </c>
      <c r="G37" s="162">
        <v>44531</v>
      </c>
    </row>
    <row r="38" spans="5:7">
      <c r="E38" t="s">
        <v>3219</v>
      </c>
      <c r="F38" t="s">
        <v>3187</v>
      </c>
      <c r="G38" s="162">
        <v>44562</v>
      </c>
    </row>
    <row r="39" spans="5:7">
      <c r="E39" t="s">
        <v>3220</v>
      </c>
      <c r="F39" t="s">
        <v>3188</v>
      </c>
      <c r="G39" s="162">
        <v>44593</v>
      </c>
    </row>
    <row r="40" spans="5:7">
      <c r="E40" t="s">
        <v>3221</v>
      </c>
      <c r="F40" t="s">
        <v>3189</v>
      </c>
      <c r="G40" s="162">
        <v>44621</v>
      </c>
    </row>
    <row r="41" spans="5:7">
      <c r="E41" t="s">
        <v>3222</v>
      </c>
      <c r="F41" t="s">
        <v>3190</v>
      </c>
      <c r="G41" s="162">
        <v>44652</v>
      </c>
    </row>
    <row r="42" spans="5:7">
      <c r="F42" t="s">
        <v>3191</v>
      </c>
      <c r="G42" s="162">
        <v>44682</v>
      </c>
    </row>
    <row r="43" spans="5:7">
      <c r="F43" t="s">
        <v>3192</v>
      </c>
      <c r="G43" s="162">
        <v>44713</v>
      </c>
    </row>
    <row r="44" spans="5:7">
      <c r="F44" t="s">
        <v>3193</v>
      </c>
      <c r="G44" s="162">
        <v>44743</v>
      </c>
    </row>
    <row r="45" spans="5:7">
      <c r="F45" t="s">
        <v>3195</v>
      </c>
      <c r="G45" s="162">
        <v>44774</v>
      </c>
    </row>
    <row r="46" spans="5:7">
      <c r="F46" t="s">
        <v>3196</v>
      </c>
      <c r="G46" s="162">
        <v>44805</v>
      </c>
    </row>
    <row r="47" spans="5:7">
      <c r="F47" t="s">
        <v>3197</v>
      </c>
      <c r="G47" s="162">
        <v>44835</v>
      </c>
    </row>
    <row r="48" spans="5:7">
      <c r="F48" t="s">
        <v>3198</v>
      </c>
      <c r="G48" s="162">
        <v>44866</v>
      </c>
    </row>
    <row r="49" spans="7:7">
      <c r="G49" s="162">
        <v>44896</v>
      </c>
    </row>
    <row r="50" spans="7:7">
      <c r="G50" s="162">
        <v>44927</v>
      </c>
    </row>
    <row r="51" spans="7:7">
      <c r="G51" s="162">
        <v>44958</v>
      </c>
    </row>
    <row r="52" spans="7:7">
      <c r="G52" s="162">
        <v>44986</v>
      </c>
    </row>
    <row r="53" spans="7:7">
      <c r="G53" s="162">
        <v>45017</v>
      </c>
    </row>
    <row r="54" spans="7:7">
      <c r="G54" s="162">
        <v>45047</v>
      </c>
    </row>
    <row r="55" spans="7:7">
      <c r="G55" s="162">
        <v>45078</v>
      </c>
    </row>
    <row r="56" spans="7:7">
      <c r="G56" s="162">
        <v>45108</v>
      </c>
    </row>
    <row r="57" spans="7:7">
      <c r="G57" s="162">
        <v>45139</v>
      </c>
    </row>
    <row r="58" spans="7:7">
      <c r="G58" s="162">
        <v>45170</v>
      </c>
    </row>
    <row r="59" spans="7:7">
      <c r="G59" s="162">
        <v>45200</v>
      </c>
    </row>
    <row r="60" spans="7:7">
      <c r="G60" s="162">
        <v>45231</v>
      </c>
    </row>
    <row r="61" spans="7:7">
      <c r="G61" s="162">
        <v>45261</v>
      </c>
    </row>
    <row r="62" spans="7:7">
      <c r="G62" s="162">
        <v>45292</v>
      </c>
    </row>
    <row r="63" spans="7:7">
      <c r="G63" s="162">
        <v>45323</v>
      </c>
    </row>
    <row r="64" spans="7:7">
      <c r="G64" s="162">
        <v>45352</v>
      </c>
    </row>
    <row r="65" spans="7:7">
      <c r="G65" s="162">
        <v>45383</v>
      </c>
    </row>
    <row r="66" spans="7:7">
      <c r="G66" s="162">
        <v>45413</v>
      </c>
    </row>
    <row r="67" spans="7:7">
      <c r="G67" s="162">
        <v>45444</v>
      </c>
    </row>
    <row r="68" spans="7:7">
      <c r="G68" s="162">
        <v>45474</v>
      </c>
    </row>
    <row r="69" spans="7:7">
      <c r="G69" s="162">
        <v>45505</v>
      </c>
    </row>
    <row r="70" spans="7:7">
      <c r="G70" s="162">
        <v>45536</v>
      </c>
    </row>
    <row r="71" spans="7:7">
      <c r="G71" s="162">
        <v>45566</v>
      </c>
    </row>
    <row r="72" spans="7:7">
      <c r="G72" s="162">
        <v>45597</v>
      </c>
    </row>
    <row r="73" spans="7:7">
      <c r="G73" s="162">
        <v>45627</v>
      </c>
    </row>
    <row r="74" spans="7:7">
      <c r="G74" s="162">
        <v>45658</v>
      </c>
    </row>
    <row r="75" spans="7:7">
      <c r="G75" s="162">
        <v>45689</v>
      </c>
    </row>
    <row r="76" spans="7:7">
      <c r="G76" s="162">
        <v>45717</v>
      </c>
    </row>
    <row r="77" spans="7:7">
      <c r="G77" s="162">
        <v>45748</v>
      </c>
    </row>
    <row r="78" spans="7:7">
      <c r="G78" s="162">
        <v>45778</v>
      </c>
    </row>
    <row r="79" spans="7:7">
      <c r="G79" s="162">
        <v>45809</v>
      </c>
    </row>
    <row r="80" spans="7:7">
      <c r="G80" s="162">
        <v>45839</v>
      </c>
    </row>
    <row r="81" spans="7:7">
      <c r="G81" s="162">
        <v>45870</v>
      </c>
    </row>
    <row r="82" spans="7:7">
      <c r="G82" s="162">
        <v>45901</v>
      </c>
    </row>
    <row r="83" spans="7:7">
      <c r="G83" s="162">
        <v>45931</v>
      </c>
    </row>
    <row r="84" spans="7:7">
      <c r="G84" s="162">
        <v>45962</v>
      </c>
    </row>
    <row r="85" spans="7:7">
      <c r="G85" s="162">
        <v>45992</v>
      </c>
    </row>
    <row r="86" spans="7:7">
      <c r="G86" s="16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efa1766b-290e-4930-94b4-5079da17b09c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dcmitype/"/>
    <ds:schemaRef ds:uri="dcec4b07-66e7-4e8f-b2bb-0bd07e3b5177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2024-03-05T09:39:01Z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