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108" documentId="13_ncr:1_{09AB83A8-F969-4E8F-9034-FBDE56616B19}" xr6:coauthVersionLast="47" xr6:coauthVersionMax="47" xr10:uidLastSave="{2E5C4752-4669-469B-B1B1-5F72A293664F}"/>
  <bookViews>
    <workbookView xWindow="-708" yWindow="240" windowWidth="23088" windowHeight="11436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6" l="1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S3976" i="1" l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D3991" i="1"/>
  <c r="D3992" i="1"/>
  <c r="D3993" i="1"/>
  <c r="D3994" i="1"/>
  <c r="D3976" i="1"/>
  <c r="A3976" i="1" s="1"/>
  <c r="E3976" i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AC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I3990" i="1" l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A3990" i="1"/>
  <c r="A3991" i="1"/>
  <c r="A3992" i="1"/>
  <c r="A3993" i="1"/>
  <c r="A3994" i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AB3979" i="1" s="1"/>
  <c r="Z3980" i="1"/>
  <c r="Z3981" i="1"/>
  <c r="Z3982" i="1"/>
  <c r="Z3983" i="1"/>
  <c r="Z3984" i="1"/>
  <c r="Z3985" i="1"/>
  <c r="Z3986" i="1"/>
  <c r="Z3987" i="1"/>
  <c r="AB3987" i="1" s="1"/>
  <c r="AC3987" i="1" s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86" i="1" l="1"/>
  <c r="AC3986" i="1" s="1"/>
  <c r="AB3978" i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C3979" i="1"/>
  <c r="AC3978" i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99" i="1" l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896" i="1" l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<sst xmlns="http://schemas.openxmlformats.org/spreadsheetml/2006/main" count="51299" uniqueCount="3760">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</sst>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  <numFmt numFmtId="173" formatCode="_-* #,##0_-;\-* #,##0_-;_-* &quot;-&quot;??_-;_-@_-"/>
    <numFmt numFmtId="174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4" fontId="0" fillId="0" borderId="0" xfId="0" applyNumberFormat="1" applyAlignment="1">
      <alignment horizontal="center"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CCCCFF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2"/>
      <sheetName val="Raw data"/>
      <sheetName val="Sheet3"/>
      <sheetName val="Data pick list"/>
      <sheetName val="Sheet1"/>
    </sheetNames>
    <sheetDataSet>
      <sheetData sheetId="0"/>
      <sheetData sheetId="1">
        <row r="1"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</row>
        <row r="5">
          <cell r="C5" t="str">
            <v>C28SZX20170110KC</v>
          </cell>
          <cell r="Y5">
            <v>260000</v>
          </cell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</row>
        <row r="24">
          <cell r="C24" t="str">
            <v>C49SZX20170135RW</v>
          </cell>
          <cell r="Y24">
            <v>7000000</v>
          </cell>
        </row>
        <row r="25">
          <cell r="C25" t="str">
            <v>C49SZX20170139SS</v>
          </cell>
          <cell r="Y25">
            <v>26000000</v>
          </cell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</row>
        <row r="28">
          <cell r="C28" t="str">
            <v>C49SZX20170153YJ</v>
          </cell>
          <cell r="Y28">
            <v>10170000</v>
          </cell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</row>
        <row r="34">
          <cell r="C34" t="str">
            <v>C49SZX20170168ZX</v>
          </cell>
          <cell r="Y34">
            <v>10400000</v>
          </cell>
        </row>
        <row r="35">
          <cell r="C35" t="str">
            <v>C49SZX20170169SX</v>
          </cell>
          <cell r="Y35">
            <v>12129250</v>
          </cell>
        </row>
        <row r="36">
          <cell r="C36" t="str">
            <v>C49SZX20170171JL</v>
          </cell>
          <cell r="Y36">
            <v>12400000</v>
          </cell>
        </row>
        <row r="37">
          <cell r="C37" t="str">
            <v>C49SZX20170171JL</v>
          </cell>
          <cell r="Y37">
            <v>7509000</v>
          </cell>
        </row>
        <row r="38">
          <cell r="C38" t="str">
            <v>C49SZX20170172JL</v>
          </cell>
          <cell r="Y38">
            <v>8800000</v>
          </cell>
        </row>
        <row r="39">
          <cell r="C39" t="str">
            <v>C49SZX20170175JY</v>
          </cell>
          <cell r="Y39">
            <v>11530000</v>
          </cell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</row>
        <row r="43">
          <cell r="C43" t="str">
            <v>C49SZX20170182DZ</v>
          </cell>
          <cell r="Y43">
            <v>10588000</v>
          </cell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</row>
        <row r="52">
          <cell r="C52" t="str">
            <v>C49SZX20170191DZ</v>
          </cell>
          <cell r="Y52">
            <v>10000000</v>
          </cell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C28SZX20250016JAL</v>
          </cell>
          <cell r="Y2591">
            <v>35700</v>
          </cell>
          <cell r="AG2591" t="str">
            <v>DDU VIETNAM</v>
          </cell>
        </row>
        <row r="2592">
          <cell r="C2592" t="str">
            <v>C28SZX20250016JAL</v>
          </cell>
          <cell r="Y2592">
            <v>35700</v>
          </cell>
          <cell r="AG2592" t="str">
            <v>DDU VIETNAM</v>
          </cell>
        </row>
        <row r="2593">
          <cell r="C2593" t="str">
            <v>C28SZX20250017JAL</v>
          </cell>
          <cell r="Y2593">
            <v>80580</v>
          </cell>
          <cell r="AG2593" t="str">
            <v>DDU VIETNAM</v>
          </cell>
        </row>
        <row r="2594">
          <cell r="C2594" t="str">
            <v>C28SZX20250018JAL</v>
          </cell>
          <cell r="Y2594">
            <v>86650</v>
          </cell>
          <cell r="AG2594" t="str">
            <v>DDU VIETNAM</v>
          </cell>
        </row>
        <row r="2595">
          <cell r="C2595" t="str">
            <v>C28SZX20250018JAL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C49SZX20250028EC</v>
          </cell>
          <cell r="Y2619">
            <v>370000</v>
          </cell>
          <cell r="AG2619" t="str">
            <v>DDP DG</v>
          </cell>
        </row>
        <row r="2620">
          <cell r="C2620" t="str">
            <v>C49SZX20250028EC</v>
          </cell>
          <cell r="Y2620">
            <v>370000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3997" totalsRowShown="0" headerRowDxfId="83" dataDxfId="81" headerRowBorderDxfId="82" tableBorderDxfId="80">
  <autoFilter ref="A1:AU3997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2"/>
  <sheetViews>
    <sheetView topLeftCell="J1" zoomScale="70" zoomScaleNormal="70" workbookViewId="0">
      <pane ySplit="1" topLeftCell="A3975" activePane="bottomLeft" state="frozen"/>
      <selection activeCell="L1" sqref="L1"/>
      <selection pane="bottomLeft" activeCell="L3992" sqref="L3992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customWidth="1"/>
    <col min="22" max="22" width="12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3749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3756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3750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3750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3750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3751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3751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3751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3752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3752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3752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3752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3752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3752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3752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3750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3757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3752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3751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3752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3752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3752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3751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3751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3750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3750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3751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3751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3751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3751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3751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3751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3751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3751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3757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3750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3752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3751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3751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3751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3751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3750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3752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3750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3752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3752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3752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3752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3750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3750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3752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3752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3752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3752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3752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3752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3750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3750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3752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3751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3751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3751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3752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3752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3757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3757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3757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3757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25672271.628318585</v>
      </c>
      <c r="AJ80" s="19">
        <f t="shared" si="24"/>
        <v>3011547.4803982303</v>
      </c>
      <c r="AK80" s="20">
        <f t="shared" si="25"/>
        <v>0.11730740169780109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3751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3752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3752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3752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3752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3752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3752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3752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3752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3752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3752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3752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3752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3752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3752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3752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3752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3752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3752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3752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3752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3752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3752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3752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3757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3751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3752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3752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3751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3750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3750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3757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3757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3750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3750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3750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3750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3750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3752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3752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3752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3752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3752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3752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3751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3752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3750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  <c r="AU136" s="22" t="s">
        <v>3750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499582152.5142017</v>
      </c>
      <c r="AJ137" s="19">
        <f t="shared" si="58"/>
        <v>59520528.679470733</v>
      </c>
      <c r="AK137" s="20">
        <f t="shared" si="59"/>
        <v>0.11914062257814291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  <c r="AU137" s="22" t="s">
        <v>3757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499582152.5142017</v>
      </c>
      <c r="AJ138" s="19">
        <f t="shared" si="58"/>
        <v>59520528.679470733</v>
      </c>
      <c r="AK138" s="20">
        <f t="shared" si="59"/>
        <v>0.11914062257814291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  <c r="AU138" s="22" t="s">
        <v>3751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499582152.5142017</v>
      </c>
      <c r="AJ139" s="19">
        <f t="shared" si="58"/>
        <v>59520528.679470733</v>
      </c>
      <c r="AK139" s="20">
        <f t="shared" si="59"/>
        <v>0.11914062257814291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  <c r="AU139" s="22" t="s">
        <v>3751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499582152.5142017</v>
      </c>
      <c r="AJ140" s="19">
        <f t="shared" si="58"/>
        <v>59520528.679470733</v>
      </c>
      <c r="AK140" s="20">
        <f t="shared" si="59"/>
        <v>0.11914062257814291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  <c r="AU140" s="22" t="s">
        <v>3751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499582152.5142017</v>
      </c>
      <c r="AJ141" s="19">
        <f t="shared" si="58"/>
        <v>59520528.679470733</v>
      </c>
      <c r="AK141" s="20">
        <f t="shared" si="59"/>
        <v>0.11914062257814291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  <c r="AU141" s="22" t="s">
        <v>3751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499582152.5142017</v>
      </c>
      <c r="AJ142" s="19">
        <f t="shared" si="58"/>
        <v>59520528.679470733</v>
      </c>
      <c r="AK142" s="20">
        <f t="shared" si="59"/>
        <v>0.11914062257814291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  <c r="AU142" s="22" t="s">
        <v>3750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499582152.5142017</v>
      </c>
      <c r="AJ143" s="19">
        <f t="shared" si="58"/>
        <v>59520528.679470733</v>
      </c>
      <c r="AK143" s="20">
        <f t="shared" si="59"/>
        <v>0.11914062257814291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  <c r="AU143" s="22" t="s">
        <v>3750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  <c r="AU144" s="22" t="s">
        <v>3757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  <c r="AU145" s="22" t="s">
        <v>3757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499582152.5142017</v>
      </c>
      <c r="AJ146" s="19">
        <f t="shared" si="58"/>
        <v>59520528.679470733</v>
      </c>
      <c r="AK146" s="20">
        <f t="shared" si="59"/>
        <v>0.11914062257814291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  <c r="AU146" s="22" t="s">
        <v>3750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  <c r="AU147" s="22" t="s">
        <v>3751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  <c r="AU148" s="22" t="s">
        <v>3751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  <c r="AU153" s="22" t="s">
        <v>3750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499582152.5142017</v>
      </c>
      <c r="AJ160" s="19">
        <f t="shared" si="58"/>
        <v>59520528.679470733</v>
      </c>
      <c r="AK160" s="20">
        <f t="shared" si="59"/>
        <v>0.11914062257814291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  <c r="AU184" s="22" t="s">
        <v>3757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  <c r="AU185" s="22" t="s">
        <v>3757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  <c r="AU205" s="22" t="s">
        <v>3757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  <c r="AU206" s="22" t="s">
        <v>3751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  <c r="AU216" s="22" t="s">
        <v>3757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  <c r="AU217" s="22" t="s">
        <v>3751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  <c r="AU223" s="22" t="s">
        <v>3751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  <c r="AU238" s="22" t="s">
        <v>3751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  <c r="AU239" s="22" t="s">
        <v>3751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499582152.5142017</v>
      </c>
      <c r="AJ240" s="19">
        <f t="shared" si="77"/>
        <v>59520528.679470733</v>
      </c>
      <c r="AK240" s="20">
        <f t="shared" si="78"/>
        <v>0.11914062257814291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  <c r="AU240" s="22" t="s">
        <v>3751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499582152.5142017</v>
      </c>
      <c r="AJ241" s="19">
        <f t="shared" si="77"/>
        <v>59520528.679470733</v>
      </c>
      <c r="AK241" s="20">
        <f t="shared" si="78"/>
        <v>0.11914062257814291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  <c r="AU241" s="22" t="s">
        <v>3751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  <c r="AU242" s="22" t="s">
        <v>3750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  <c r="AU243" s="22" t="s">
        <v>3750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  <c r="AU244" s="22" t="s">
        <v>3750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499582152.5142017</v>
      </c>
      <c r="AJ245" s="19">
        <f t="shared" si="77"/>
        <v>59520528.679470733</v>
      </c>
      <c r="AK245" s="20">
        <f t="shared" si="78"/>
        <v>0.11914062257814291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  <c r="AU245" s="22" t="s">
        <v>3750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499582152.5142017</v>
      </c>
      <c r="AJ246" s="19">
        <f t="shared" si="77"/>
        <v>59520528.679470733</v>
      </c>
      <c r="AK246" s="20">
        <f t="shared" si="78"/>
        <v>0.11914062257814291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  <c r="AU246" s="22" t="s">
        <v>3750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  <c r="AU247" s="22" t="s">
        <v>3751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  <c r="AU248" s="22" t="s">
        <v>3751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  <c r="AU249" s="22" t="s">
        <v>3750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25672271.628318585</v>
      </c>
      <c r="AJ250" s="19">
        <f t="shared" si="77"/>
        <v>3011547.4803982303</v>
      </c>
      <c r="AK250" s="20">
        <f t="shared" si="78"/>
        <v>0.11730740169780109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  <c r="AU257" s="22" t="s">
        <v>3757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  <c r="AU258" s="22" t="s">
        <v>3757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  <c r="AU259" s="22" t="s">
        <v>3750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  <c r="AU260" s="22" t="s">
        <v>3750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  <c r="AU261" s="22" t="s">
        <v>3750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  <c r="AU262" s="22" t="s">
        <v>3750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  <c r="AU266" s="22" t="s">
        <v>3752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  <c r="AU267" s="22" t="s">
        <v>3752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  <c r="AU268" s="22" t="s">
        <v>3750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  <c r="AU269" s="22" t="s">
        <v>3750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  <c r="AU270" s="22" t="s">
        <v>3751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  <c r="AU274" s="22" t="s">
        <v>3751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499582152.5142017</v>
      </c>
      <c r="AJ282" s="19">
        <f t="shared" si="97"/>
        <v>59520528.679470733</v>
      </c>
      <c r="AK282" s="20">
        <f t="shared" si="98"/>
        <v>0.11914062257814291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499582152.5142017</v>
      </c>
      <c r="AJ283" s="19">
        <f t="shared" si="97"/>
        <v>59520528.679470733</v>
      </c>
      <c r="AK283" s="20">
        <f t="shared" si="98"/>
        <v>0.11914062257814291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  <c r="AU286" s="22" t="s">
        <v>3751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  <c r="AU287" s="22" t="s">
        <v>3750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  <c r="AU288" s="22" t="s">
        <v>3750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  <c r="AU289" s="22" t="s">
        <v>3750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221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  <c r="AU291" s="22" t="s">
        <v>3751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  <c r="AU292" s="22" t="s">
        <v>3751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499582152.5142017</v>
      </c>
      <c r="AJ293" s="19">
        <f t="shared" si="97"/>
        <v>59520528.679470733</v>
      </c>
      <c r="AK293" s="20">
        <f t="shared" si="98"/>
        <v>0.11914062257814291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  <c r="AU293" s="22" t="s">
        <v>3751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499582152.5142017</v>
      </c>
      <c r="AJ294" s="19">
        <f t="shared" si="97"/>
        <v>59520528.679470733</v>
      </c>
      <c r="AK294" s="20">
        <f t="shared" si="98"/>
        <v>0.11914062257814291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  <c r="AU294" s="22" t="s">
        <v>3751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  <c r="AU295" s="22" t="s">
        <v>3750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  <c r="AU296" s="22" t="s">
        <v>3750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  <c r="AU297" s="22" t="s">
        <v>3750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  <c r="AU298" s="22" t="s">
        <v>3750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  <c r="AU299" s="22" t="s">
        <v>3750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  <c r="AU300" s="22" t="s">
        <v>3750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  <c r="AU301" s="22" t="s">
        <v>3750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  <c r="AU302" s="22" t="s">
        <v>3750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  <c r="AU303" s="22" t="s">
        <v>3750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  <c r="AU304" s="22" t="s">
        <v>3757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  <c r="AU305" s="22" t="s">
        <v>3757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  <c r="AU306" s="22" t="s">
        <v>3757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  <c r="AU307" s="22" t="s">
        <v>3751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  <c r="AU308" s="22" t="s">
        <v>3751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  <c r="AU309" s="22" t="s">
        <v>3750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25672271.628318585</v>
      </c>
      <c r="AJ310" s="19">
        <f t="shared" si="97"/>
        <v>3011547.4803982303</v>
      </c>
      <c r="AK310" s="20">
        <f t="shared" si="98"/>
        <v>0.11730740169780109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25672271.628318585</v>
      </c>
      <c r="AJ311" s="19">
        <f t="shared" si="97"/>
        <v>3011547.4803982303</v>
      </c>
      <c r="AK311" s="20">
        <f t="shared" si="98"/>
        <v>0.11730740169780109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221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  <c r="AU318" s="22" t="s">
        <v>3751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499582152.5142017</v>
      </c>
      <c r="AJ319" s="19">
        <f t="shared" si="97"/>
        <v>59520528.679470733</v>
      </c>
      <c r="AK319" s="20">
        <f t="shared" si="98"/>
        <v>0.11914062257814291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  <c r="AU319" s="22" t="s">
        <v>3751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  <c r="AU320" s="22" t="s">
        <v>3751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  <c r="AU321" s="22" t="s">
        <v>3751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499582152.5142017</v>
      </c>
      <c r="AJ323" s="19">
        <f t="shared" si="97"/>
        <v>59520528.679470733</v>
      </c>
      <c r="AK323" s="20">
        <f t="shared" si="98"/>
        <v>0.11914062257814291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  <c r="AU323" s="22" t="s">
        <v>3757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499582152.5142017</v>
      </c>
      <c r="AJ324" s="19">
        <f t="shared" si="97"/>
        <v>59520528.679470733</v>
      </c>
      <c r="AK324" s="20">
        <f t="shared" si="98"/>
        <v>0.11914062257814291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  <c r="AU324" s="22" t="s">
        <v>3757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499582152.5142017</v>
      </c>
      <c r="AJ325" s="19">
        <f t="shared" si="97"/>
        <v>59520528.679470733</v>
      </c>
      <c r="AK325" s="20">
        <f t="shared" si="98"/>
        <v>0.11914062257814291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  <c r="AU325" s="22" t="s">
        <v>3757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499582152.5142017</v>
      </c>
      <c r="AJ326" s="19">
        <f t="shared" ref="AJ326:AJ389" si="116">IF(P326="C66 SERVICE","",SUMIFS(AC:AC,F:F,F326,G:G,G326,E:E,E326))</f>
        <v>59520528.679470733</v>
      </c>
      <c r="AK326" s="20">
        <f t="shared" ref="AK326:AK389" si="117">IF(AJ326&gt;0,AJ326/AI326,"")</f>
        <v>0.11914062257814291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  <c r="AU326" s="22" t="s">
        <v>3757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  <c r="AU327" s="22" t="s">
        <v>3752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  <c r="AU334" s="22" t="s">
        <v>3751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  <c r="AU335" s="22" t="s">
        <v>3751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499582152.5142017</v>
      </c>
      <c r="AJ336" s="19">
        <f t="shared" si="116"/>
        <v>59520528.679470733</v>
      </c>
      <c r="AK336" s="20">
        <f t="shared" si="117"/>
        <v>0.11914062257814291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  <c r="AU336" s="22" t="s">
        <v>3757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  <c r="AU337" s="22" t="s">
        <v>3752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  <c r="AU338" s="22" t="s">
        <v>3750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  <c r="AU339" s="22" t="s">
        <v>3751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  <c r="AU340" s="22" t="s">
        <v>3751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  <c r="AU341" s="22" t="s">
        <v>3757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25672271.628318585</v>
      </c>
      <c r="AJ342" s="19">
        <f t="shared" si="116"/>
        <v>3011547.4803982303</v>
      </c>
      <c r="AK342" s="20">
        <f t="shared" si="117"/>
        <v>0.11730740169780109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25672271.628318585</v>
      </c>
      <c r="AJ343" s="19">
        <f t="shared" si="116"/>
        <v>3011547.4803982303</v>
      </c>
      <c r="AK343" s="20">
        <f t="shared" si="117"/>
        <v>0.11730740169780109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499582152.5142017</v>
      </c>
      <c r="AJ351" s="19">
        <f t="shared" si="116"/>
        <v>59520528.679470733</v>
      </c>
      <c r="AK351" s="20">
        <f t="shared" si="117"/>
        <v>0.11914062257814291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499582152.5142017</v>
      </c>
      <c r="AJ353" s="19">
        <f t="shared" si="116"/>
        <v>59520528.679470733</v>
      </c>
      <c r="AK353" s="20">
        <f t="shared" si="117"/>
        <v>0.11914062257814291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499582152.5142017</v>
      </c>
      <c r="AJ354" s="19">
        <f t="shared" si="116"/>
        <v>59520528.679470733</v>
      </c>
      <c r="AK354" s="20">
        <f t="shared" si="117"/>
        <v>0.11914062257814291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  <c r="AU355" s="22" t="s">
        <v>3750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  <c r="AU356" s="22" t="s">
        <v>3750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  <c r="AU357" s="22" t="s">
        <v>3750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  <c r="AU358" s="22" t="s">
        <v>3750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  <c r="AU359" s="22" t="s">
        <v>3750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  <c r="AU360" s="22" t="s">
        <v>3750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  <c r="AU361" s="22" t="s">
        <v>3750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  <c r="AU362" s="22" t="s">
        <v>3750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  <c r="AU363" s="22" t="s">
        <v>3750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  <c r="AU364" s="22" t="s">
        <v>3750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  <c r="AU365" s="22" t="s">
        <v>3751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  <c r="AU366" s="22" t="s">
        <v>3751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  <c r="AU367" s="22" t="s">
        <v>3751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  <c r="AU368" s="22" t="s">
        <v>3751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  <c r="AU369" s="22" t="s">
        <v>3751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  <c r="AU370" s="22" t="s">
        <v>3751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  <c r="AU371" s="22" t="s">
        <v>3751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  <c r="AU372" s="22" t="s">
        <v>3751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  <c r="AU373" s="22" t="s">
        <v>3751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  <c r="AU374" s="22" t="s">
        <v>3751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  <c r="AU375" s="22" t="s">
        <v>3751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  <c r="AU376" s="22" t="s">
        <v>3751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  <c r="AU377" s="22" t="s">
        <v>3752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  <c r="AU378" s="22" t="s">
        <v>3752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  <c r="AU379" s="22" t="s">
        <v>3752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  <c r="AU380" s="22" t="s">
        <v>3752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  <c r="AU381" s="22" t="s">
        <v>3752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  <c r="AU382" s="22" t="s">
        <v>3752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  <c r="AU383" s="22" t="s">
        <v>3752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  <c r="AU384" s="22" t="s">
        <v>3752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  <c r="AU385" s="22" t="s">
        <v>3752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  <c r="AU386" s="22" t="s">
        <v>3752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  <c r="AU387" s="22" t="s">
        <v>3752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  <c r="AU388" s="22" t="s">
        <v>3752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  <c r="AU389" s="22" t="s">
        <v>3752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  <c r="AU390" s="22" t="s">
        <v>3752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  <c r="AU391" s="22" t="s">
        <v>3752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  <c r="AU392" s="22" t="s">
        <v>3752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  <c r="AU393" s="22" t="s">
        <v>3752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  <c r="AU394" s="22" t="s">
        <v>3752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  <c r="AU395" s="22" t="s">
        <v>3752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  <c r="AU396" s="22" t="s">
        <v>3750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  <c r="AU397" s="22" t="s">
        <v>3752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  <c r="AU398" s="22" t="s">
        <v>3752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  <c r="AU399" s="22" t="s">
        <v>3752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  <c r="AU400" s="22" t="s">
        <v>3752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  <c r="AU401" s="22" t="s">
        <v>3752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  <c r="AU402" s="22" t="s">
        <v>3752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  <c r="AU403" s="22" t="s">
        <v>3752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  <c r="AU450" s="22" t="s">
        <v>3750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  <c r="AU451" s="22" t="s">
        <v>3750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  <c r="AU453" s="22" t="s">
        <v>3751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  <c r="AU454" s="22" t="s">
        <v>3751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  <c r="AU455" s="22" t="s">
        <v>3751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  <c r="AU456" s="22" t="s">
        <v>3751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  <c r="AU457" s="22" t="s">
        <v>3751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  <c r="AU458" s="22" t="s">
        <v>3757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  <c r="AU459" s="22" t="s">
        <v>3757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  <c r="AU462" s="22" t="s">
        <v>3751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  <c r="AU463" s="22" t="s">
        <v>3751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  <c r="AU465" s="22" t="s">
        <v>3751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  <c r="AU466" s="22" t="s">
        <v>3751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  <c r="AU467" s="22" t="s">
        <v>3751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  <c r="AU468" s="22" t="s">
        <v>3751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  <c r="AU469" s="22" t="s">
        <v>3751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  <c r="AU470" s="22" t="s">
        <v>3751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  <c r="AU471" s="22" t="s">
        <v>3751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  <c r="AU472" s="22" t="s">
        <v>3751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  <c r="AU473" s="22" t="s">
        <v>3757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  <c r="AU474" s="22" t="s">
        <v>3757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  <c r="AU475" s="22" t="s">
        <v>3757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499582152.5142017</v>
      </c>
      <c r="AJ476" s="19">
        <f t="shared" si="152"/>
        <v>59520528.679470733</v>
      </c>
      <c r="AK476" s="20">
        <f t="shared" si="153"/>
        <v>0.11914062257814291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  <c r="AU476" s="22" t="s">
        <v>3757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  <c r="AU479" s="22" t="s">
        <v>3751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  <c r="AU480" s="22" t="s">
        <v>3750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  <c r="AU481" s="22" t="s">
        <v>3751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  <c r="AU482" s="22" t="s">
        <v>3757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  <c r="AU484" s="22" t="s">
        <v>3757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  <c r="AU489" s="22" t="s">
        <v>3751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  <c r="AU490" s="22" t="s">
        <v>3751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  <c r="AU491" s="22" t="s">
        <v>3751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  <c r="AU492" s="22" t="s">
        <v>3751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  <c r="AU493" s="22" t="s">
        <v>3751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  <c r="AU494" s="22" t="s">
        <v>3757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  <c r="AU497" s="22" t="s">
        <v>3750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  <c r="AU498" s="22" t="s">
        <v>3751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1974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  <c r="AU499" s="22" t="s">
        <v>3752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1974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  <c r="AU500" s="22" t="s">
        <v>3752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1974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  <c r="AU501" s="22" t="s">
        <v>3752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  <c r="AU502" s="22" t="s">
        <v>3752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  <c r="AU503" s="22" t="s">
        <v>3752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499582152.5142017</v>
      </c>
      <c r="AJ504" s="19">
        <f t="shared" si="152"/>
        <v>59520528.679470733</v>
      </c>
      <c r="AK504" s="20">
        <f t="shared" si="153"/>
        <v>0.11914062257814291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60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25672271.628318585</v>
      </c>
      <c r="AJ505" s="19">
        <f t="shared" si="152"/>
        <v>3011547.4803982303</v>
      </c>
      <c r="AK505" s="20">
        <f t="shared" si="153"/>
        <v>0.11730740169780109</v>
      </c>
      <c r="AL505" s="17"/>
      <c r="AM505" s="17"/>
      <c r="AN505" s="17"/>
      <c r="AO505" s="17" t="s">
        <v>3087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  <c r="AU505" s="22" t="s">
        <v>3752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60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25672271.628318585</v>
      </c>
      <c r="AJ506" s="19">
        <f t="shared" si="152"/>
        <v>3011547.4803982303</v>
      </c>
      <c r="AK506" s="20">
        <f t="shared" si="153"/>
        <v>0.11730740169780109</v>
      </c>
      <c r="AL506" s="17"/>
      <c r="AM506" s="17"/>
      <c r="AN506" s="17"/>
      <c r="AO506" s="17" t="s">
        <v>3087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  <c r="AU506" s="22" t="s">
        <v>3752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60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25672271.628318585</v>
      </c>
      <c r="AJ507" s="19">
        <f t="shared" si="152"/>
        <v>3011547.4803982303</v>
      </c>
      <c r="AK507" s="20">
        <f t="shared" si="153"/>
        <v>0.11730740169780109</v>
      </c>
      <c r="AL507" s="17"/>
      <c r="AM507" s="17"/>
      <c r="AN507" s="17"/>
      <c r="AO507" s="17" t="s">
        <v>3087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  <c r="AU507" s="22" t="s">
        <v>3752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60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25672271.628318585</v>
      </c>
      <c r="AJ508" s="19">
        <f t="shared" si="152"/>
        <v>3011547.4803982303</v>
      </c>
      <c r="AK508" s="20">
        <f t="shared" si="153"/>
        <v>0.11730740169780109</v>
      </c>
      <c r="AL508" s="17"/>
      <c r="AM508" s="17"/>
      <c r="AN508" s="17"/>
      <c r="AO508" s="17" t="s">
        <v>3087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  <c r="AU508" s="22" t="s">
        <v>3752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  <c r="AU511" s="22" t="s">
        <v>3751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  <c r="AU512" s="22" t="s">
        <v>3751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  <c r="AU513" s="22" t="s">
        <v>3751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  <c r="AU514" s="22" t="s">
        <v>3751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  <c r="AU515" s="22" t="s">
        <v>3751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  <c r="AU516" s="22" t="s">
        <v>3751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  <c r="AU517" s="22" t="s">
        <v>3757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  <c r="AU518" s="22" t="s">
        <v>3757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  <c r="AU519" s="22" t="s">
        <v>3751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  <c r="AU520" s="22" t="s">
        <v>3751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  <c r="AU521" s="22" t="s">
        <v>3751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  <c r="AU522" s="22" t="s">
        <v>3751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  <c r="AU523" s="22" t="s">
        <v>3751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  <c r="AU524" s="22" t="s">
        <v>3751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  <c r="AU525" s="22" t="s">
        <v>3757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  <c r="AU535" s="22" t="s">
        <v>3757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  <c r="AU536" s="22" t="s">
        <v>3757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25672271.628318585</v>
      </c>
      <c r="AJ540" s="19">
        <f t="shared" si="170"/>
        <v>3011547.4803982303</v>
      </c>
      <c r="AK540" s="20">
        <f t="shared" si="171"/>
        <v>0.11730740169780109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25672271.628318585</v>
      </c>
      <c r="AJ541" s="19">
        <f t="shared" si="170"/>
        <v>3011547.4803982303</v>
      </c>
      <c r="AK541" s="20">
        <f t="shared" si="171"/>
        <v>0.11730740169780109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25672271.628318585</v>
      </c>
      <c r="AJ542" s="19">
        <f t="shared" si="170"/>
        <v>3011547.4803982303</v>
      </c>
      <c r="AK542" s="20">
        <f t="shared" si="171"/>
        <v>0.11730740169780109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499582152.5142017</v>
      </c>
      <c r="AJ549" s="19">
        <f t="shared" si="170"/>
        <v>59520528.679470733</v>
      </c>
      <c r="AK549" s="20">
        <f t="shared" si="171"/>
        <v>0.11914062257814291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499582152.5142017</v>
      </c>
      <c r="AJ550" s="19">
        <f t="shared" si="170"/>
        <v>59520528.679470733</v>
      </c>
      <c r="AK550" s="20">
        <f t="shared" si="171"/>
        <v>0.11914062257814291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2989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2989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388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388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499582152.5142017</v>
      </c>
      <c r="AJ578" s="19">
        <f t="shared" si="170"/>
        <v>59520528.679470733</v>
      </c>
      <c r="AK578" s="20">
        <f t="shared" si="171"/>
        <v>0.11914062257814291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499582152.5142017</v>
      </c>
      <c r="AJ579" s="19">
        <f t="shared" si="170"/>
        <v>59520528.679470733</v>
      </c>
      <c r="AK579" s="20">
        <f t="shared" si="171"/>
        <v>0.11914062257814291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499582152.5142017</v>
      </c>
      <c r="AJ580" s="19">
        <f t="shared" si="170"/>
        <v>59520528.679470733</v>
      </c>
      <c r="AK580" s="20">
        <f t="shared" si="171"/>
        <v>0.11914062257814291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499582152.5142017</v>
      </c>
      <c r="AJ581" s="19">
        <f t="shared" si="170"/>
        <v>59520528.679470733</v>
      </c>
      <c r="AK581" s="20">
        <f t="shared" si="171"/>
        <v>0.11914062257814291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499582152.5142017</v>
      </c>
      <c r="AJ600" s="19">
        <f t="shared" si="189"/>
        <v>59520528.679470733</v>
      </c>
      <c r="AK600" s="20">
        <f t="shared" si="190"/>
        <v>0.11914062257814291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  <c r="AU601" s="22" t="s">
        <v>3757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  <c r="AU602" s="22" t="s">
        <v>3757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499582152.5142017</v>
      </c>
      <c r="AJ608" s="19">
        <f t="shared" si="189"/>
        <v>59520528.679470733</v>
      </c>
      <c r="AK608" s="20">
        <f t="shared" si="190"/>
        <v>0.11914062257814291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499582152.5142017</v>
      </c>
      <c r="AJ609" s="19">
        <f t="shared" si="189"/>
        <v>59520528.679470733</v>
      </c>
      <c r="AK609" s="20">
        <f t="shared" si="190"/>
        <v>0.11914062257814291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499582152.5142017</v>
      </c>
      <c r="AJ615" s="19">
        <f t="shared" si="189"/>
        <v>59520528.679470733</v>
      </c>
      <c r="AK615" s="20">
        <f t="shared" si="190"/>
        <v>0.11914062257814291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499582152.5142017</v>
      </c>
      <c r="AJ616" s="19">
        <f t="shared" si="189"/>
        <v>59520528.679470733</v>
      </c>
      <c r="AK616" s="20">
        <f t="shared" si="190"/>
        <v>0.11914062257814291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499582152.5142017</v>
      </c>
      <c r="AJ619" s="19">
        <f t="shared" si="189"/>
        <v>59520528.679470733</v>
      </c>
      <c r="AK619" s="20">
        <f t="shared" si="190"/>
        <v>0.11914062257814291</v>
      </c>
      <c r="AL619" s="17"/>
      <c r="AM619" s="17"/>
      <c r="AN619" s="17"/>
      <c r="AO619" s="17" t="s">
        <v>587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25672271.628318585</v>
      </c>
      <c r="AJ622" s="19">
        <f t="shared" si="189"/>
        <v>3011547.4803982303</v>
      </c>
      <c r="AK622" s="20">
        <f t="shared" si="190"/>
        <v>0.11730740169780109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61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61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499582152.5142017</v>
      </c>
      <c r="AJ631" s="19">
        <f t="shared" si="189"/>
        <v>59520528.679470733</v>
      </c>
      <c r="AK631" s="20">
        <f t="shared" si="190"/>
        <v>0.11914062257814291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499582152.5142017</v>
      </c>
      <c r="AJ632" s="19">
        <f t="shared" si="189"/>
        <v>59520528.679470733</v>
      </c>
      <c r="AK632" s="20">
        <f t="shared" si="190"/>
        <v>0.11914062257814291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25672271.628318585</v>
      </c>
      <c r="AJ633" s="19">
        <f t="shared" si="189"/>
        <v>3011547.4803982303</v>
      </c>
      <c r="AK633" s="20">
        <f t="shared" si="190"/>
        <v>0.11730740169780109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25672271.628318585</v>
      </c>
      <c r="AJ634" s="19">
        <f t="shared" si="189"/>
        <v>3011547.4803982303</v>
      </c>
      <c r="AK634" s="20">
        <f t="shared" si="190"/>
        <v>0.11730740169780109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  <c r="AU635" s="22" t="s">
        <v>3751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  <c r="AU636" s="22" t="s">
        <v>3751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  <c r="AU637" s="22" t="s">
        <v>3751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  <c r="AU638" s="22" t="s">
        <v>3751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  <c r="AU639" s="22" t="s">
        <v>3751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  <c r="AU642" s="22" t="s">
        <v>3757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  <c r="AU643" s="22" t="s">
        <v>3757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  <c r="AU651" s="22" t="s">
        <v>3757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  <c r="AU652" s="22" t="s">
        <v>3757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  <c r="AU666" s="22" t="s">
        <v>3751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  <c r="AU667" s="22" t="s">
        <v>3751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499582152.5142017</v>
      </c>
      <c r="AJ668" s="19">
        <f t="shared" si="209"/>
        <v>59520528.679470733</v>
      </c>
      <c r="AK668" s="20">
        <f t="shared" si="210"/>
        <v>0.11914062257814291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  <c r="AU668" s="22" t="s">
        <v>3757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499582152.5142017</v>
      </c>
      <c r="AJ669" s="19">
        <f t="shared" si="209"/>
        <v>59520528.679470733</v>
      </c>
      <c r="AK669" s="20">
        <f t="shared" si="210"/>
        <v>0.11914062257814291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  <c r="AU669" s="22" t="s">
        <v>3757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  <c r="AU670" s="22" t="s">
        <v>3751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  <c r="AU671" s="22" t="s">
        <v>3751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  <c r="AU672" s="22" t="s">
        <v>3757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  <c r="AU688" s="22" t="s">
        <v>3757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  <c r="AU689" s="22" t="s">
        <v>3757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  <c r="AU690" s="22" t="s">
        <v>3757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704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499582152.5142017</v>
      </c>
      <c r="AJ698" s="19">
        <f t="shared" si="209"/>
        <v>59520528.679470733</v>
      </c>
      <c r="AK698" s="20">
        <f t="shared" si="210"/>
        <v>0.11914062257814291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499582152.5142017</v>
      </c>
      <c r="AJ699" s="19">
        <f t="shared" si="209"/>
        <v>59520528.679470733</v>
      </c>
      <c r="AK699" s="20">
        <f t="shared" si="210"/>
        <v>0.11914062257814291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  <c r="AU700" s="22" t="s">
        <v>3757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  <c r="AU721" s="22" t="s">
        <v>3752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  <c r="AU725" s="22" t="s">
        <v>3751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  <c r="AU726" s="22" t="s">
        <v>3751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  <c r="AU727" s="22" t="s">
        <v>3751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  <c r="AU728" s="22" t="s">
        <v>3751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  <c r="AU729" s="22" t="s">
        <v>3751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  <c r="AU730" s="22" t="s">
        <v>3751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  <c r="AU731" s="22" t="s">
        <v>3750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  <c r="AU732" s="22" t="s">
        <v>3751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499582152.5142017</v>
      </c>
      <c r="AJ733" s="19">
        <f t="shared" si="227"/>
        <v>59520528.679470733</v>
      </c>
      <c r="AK733" s="20">
        <f t="shared" si="228"/>
        <v>0.11914062257814291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499582152.5142017</v>
      </c>
      <c r="AJ734" s="19">
        <f t="shared" si="227"/>
        <v>59520528.679470733</v>
      </c>
      <c r="AK734" s="20">
        <f t="shared" si="228"/>
        <v>0.11914062257814291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  <c r="AU735" s="22" t="s">
        <v>3752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  <c r="AU736" s="22" t="s">
        <v>3752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  <c r="AU737" s="22" t="s">
        <v>3751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  <c r="AU738" s="22" t="s">
        <v>3751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  <c r="AU739" s="22" t="s">
        <v>3757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  <c r="AU740" s="22" t="s">
        <v>3757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  <c r="AU741" s="22" t="s">
        <v>3751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  <c r="AU742" s="22" t="s">
        <v>3751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  <c r="AU743" s="22" t="s">
        <v>3751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  <c r="AU744" s="22" t="s">
        <v>3751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  <c r="AU745" s="22" t="s">
        <v>3751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  <c r="AU747" s="22" t="s">
        <v>3750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  <c r="AU748" s="22" t="s">
        <v>3752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  <c r="AU749" s="22" t="s">
        <v>3751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  <c r="AU750" s="22" t="s">
        <v>3750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499582152.5142017</v>
      </c>
      <c r="AJ751" s="19">
        <f t="shared" si="227"/>
        <v>59520528.679470733</v>
      </c>
      <c r="AK751" s="20">
        <f t="shared" si="228"/>
        <v>0.11914062257814291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  <c r="AU751" s="22" t="s">
        <v>3750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499582152.5142017</v>
      </c>
      <c r="AJ752" s="19">
        <f t="shared" si="227"/>
        <v>59520528.679470733</v>
      </c>
      <c r="AK752" s="20">
        <f t="shared" si="228"/>
        <v>0.11914062257814291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  <c r="AU752" s="22" t="s">
        <v>3750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  <c r="AU754" s="22" t="s">
        <v>3751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  <c r="AU755" s="22" t="s">
        <v>3751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  <c r="AU756" s="22" t="s">
        <v>3750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  <c r="AU757" s="22" t="s">
        <v>3751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  <c r="AU758" s="22" t="s">
        <v>3751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  <c r="AU759" s="22" t="s">
        <v>3750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  <c r="AU760" s="22" t="s">
        <v>3751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  <c r="AU761" s="22" t="s">
        <v>3751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  <c r="AU762" s="22" t="s">
        <v>3751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  <c r="AU763" s="22" t="s">
        <v>3751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  <c r="AU764" s="22" t="s">
        <v>3751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  <c r="AU765" s="22" t="s">
        <v>3751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  <c r="AU766" s="22" t="s">
        <v>3751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  <c r="AU767" s="22" t="s">
        <v>3757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  <c r="AU769" s="22" t="s">
        <v>3752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  <c r="AU770" s="22" t="s">
        <v>3752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  <c r="AU771" s="22" t="s">
        <v>3751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499582152.5142017</v>
      </c>
      <c r="AJ774" s="19">
        <f t="shared" ref="AJ774:AJ837" si="245">IF(P774="C66 SERVICE","",SUMIFS(AC:AC,F:F,F774,G:G,G774,E:E,E774))</f>
        <v>59520528.679470733</v>
      </c>
      <c r="AK774" s="20">
        <f t="shared" ref="AK774:AK837" si="246">IF(AJ774&gt;0,AJ774/AI774,"")</f>
        <v>0.11914062257814291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  <c r="AU775" s="22" t="s">
        <v>3750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499582152.5142017</v>
      </c>
      <c r="AJ776" s="19">
        <f t="shared" si="245"/>
        <v>59520528.679470733</v>
      </c>
      <c r="AK776" s="20">
        <f t="shared" si="246"/>
        <v>0.11914062257814291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  <c r="AU776" s="22" t="s">
        <v>3751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499582152.5142017</v>
      </c>
      <c r="AJ777" s="19">
        <f t="shared" si="245"/>
        <v>59520528.679470733</v>
      </c>
      <c r="AK777" s="20">
        <f t="shared" si="246"/>
        <v>0.11914062257814291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  <c r="AU777" s="22" t="s">
        <v>3751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  <c r="AU778" s="22" t="s">
        <v>3751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  <c r="AU779" s="22" t="s">
        <v>3751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  <c r="AU780" s="22" t="s">
        <v>3751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499582152.5142017</v>
      </c>
      <c r="AJ781" s="19">
        <f t="shared" si="245"/>
        <v>59520528.679470733</v>
      </c>
      <c r="AK781" s="20">
        <f t="shared" si="246"/>
        <v>0.11914062257814291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  <c r="AU785" s="22" t="s">
        <v>3752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  <c r="AU786" s="22" t="s">
        <v>3752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  <c r="AU789" s="22" t="s">
        <v>3750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  <c r="AU790" s="22" t="s">
        <v>3750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  <c r="AU791" s="22" t="s">
        <v>3750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  <c r="AU792" s="22" t="s">
        <v>3750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  <c r="AU793" s="22" t="s">
        <v>3750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  <c r="AU794" s="22" t="s">
        <v>3750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  <c r="AU795" s="22" t="s">
        <v>3757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  <c r="AU796" s="22" t="s">
        <v>3757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  <c r="AU797" s="22" t="s">
        <v>3757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  <c r="AU798" s="22" t="s">
        <v>3757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  <c r="AU799" s="22" t="s">
        <v>3757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  <c r="AU800" s="22" t="s">
        <v>3757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  <c r="AU801" s="22" t="s">
        <v>3757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  <c r="AU802" s="22" t="s">
        <v>3757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  <c r="AU803" s="22" t="s">
        <v>3757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  <c r="AU804" s="22" t="s">
        <v>3757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  <c r="AU805" s="22" t="s">
        <v>3757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  <c r="AU806" s="22" t="s">
        <v>3757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  <c r="AU807" s="22" t="s">
        <v>3757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  <c r="AU808" s="22" t="s">
        <v>3757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  <c r="AU809" s="22" t="s">
        <v>3750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  <c r="AU810" s="22" t="s">
        <v>3751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  <c r="AU811" s="22" t="s">
        <v>3750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  <c r="AU812" s="22" t="s">
        <v>3751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  <c r="AU813" s="22" t="s">
        <v>3751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  <c r="AU814" s="22" t="s">
        <v>3751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  <c r="AU815" s="22" t="s">
        <v>3751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499582152.5142017</v>
      </c>
      <c r="AJ816" s="19">
        <f t="shared" si="245"/>
        <v>59520528.679470733</v>
      </c>
      <c r="AK816" s="20">
        <f t="shared" si="246"/>
        <v>0.11914062257814291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  <c r="AU816" s="22" t="s">
        <v>3751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499582152.5142017</v>
      </c>
      <c r="AJ817" s="19">
        <f t="shared" si="245"/>
        <v>59520528.679470733</v>
      </c>
      <c r="AK817" s="20">
        <f t="shared" si="246"/>
        <v>0.11914062257814291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  <c r="AU817" s="22" t="s">
        <v>3751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  <c r="AU818" s="22" t="s">
        <v>3752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  <c r="AU819" s="22" t="s">
        <v>3752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499582152.5142017</v>
      </c>
      <c r="AJ820" s="19">
        <f t="shared" si="245"/>
        <v>59520528.679470733</v>
      </c>
      <c r="AK820" s="20">
        <f t="shared" si="246"/>
        <v>0.11914062257814291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  <c r="AU820" s="22" t="s">
        <v>3751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  <c r="AU821" s="22" t="s">
        <v>3751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  <c r="AU822" s="22" t="s">
        <v>3751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499582152.5142017</v>
      </c>
      <c r="AJ823" s="19">
        <f t="shared" si="245"/>
        <v>59520528.679470733</v>
      </c>
      <c r="AK823" s="20">
        <f t="shared" si="246"/>
        <v>0.11914062257814291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  <c r="AU823" s="22" t="s">
        <v>3751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499582152.5142017</v>
      </c>
      <c r="AJ824" s="19">
        <f t="shared" si="245"/>
        <v>59520528.679470733</v>
      </c>
      <c r="AK824" s="20">
        <f t="shared" si="246"/>
        <v>0.11914062257814291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  <c r="AU824" s="22" t="s">
        <v>3751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499582152.5142017</v>
      </c>
      <c r="AJ825" s="19">
        <f t="shared" si="245"/>
        <v>59520528.679470733</v>
      </c>
      <c r="AK825" s="20">
        <f t="shared" si="246"/>
        <v>0.11914062257814291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  <c r="AU825" s="22" t="s">
        <v>3751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  <c r="AU826" s="22" t="s">
        <v>3751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  <c r="AU827" s="22" t="s">
        <v>3752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  <c r="AU829" s="22" t="s">
        <v>3751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  <c r="AU830" s="22" t="s">
        <v>3752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  <c r="AU831" s="22" t="s">
        <v>3752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  <c r="AU832" s="22" t="s">
        <v>3752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  <c r="AU833" s="22" t="s">
        <v>3752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  <c r="AU834" s="22" t="s">
        <v>3752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  <c r="AU835" s="22" t="s">
        <v>3752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  <c r="AU836" s="22" t="s">
        <v>3752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  <c r="AU837" s="22" t="s">
        <v>3752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  <c r="AU838" s="22" t="s">
        <v>3752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  <c r="AU839" s="22" t="s">
        <v>3752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  <c r="AU840" s="22" t="s">
        <v>3752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  <c r="AU841" s="22" t="s">
        <v>3752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  <c r="AU842" s="22" t="s">
        <v>3752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  <c r="AU843" s="22" t="s">
        <v>3752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  <c r="AU844" s="22" t="s">
        <v>3752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  <c r="AU845" s="22" t="s">
        <v>3752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  <c r="AU846" s="22" t="s">
        <v>3752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  <c r="AU847" s="22" t="s">
        <v>3752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  <c r="AU848" s="22" t="s">
        <v>3751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  <c r="AU849" s="22" t="s">
        <v>3751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  <c r="AU850" s="22" t="s">
        <v>3757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  <c r="AU851" s="22" t="s">
        <v>3757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499582152.5142017</v>
      </c>
      <c r="AJ852" s="19">
        <f t="shared" si="263"/>
        <v>59520528.679470733</v>
      </c>
      <c r="AK852" s="20">
        <f t="shared" si="264"/>
        <v>0.11914062257814291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  <c r="AU852" s="22" t="s">
        <v>3752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499582152.5142017</v>
      </c>
      <c r="AJ853" s="19">
        <f t="shared" si="263"/>
        <v>59520528.679470733</v>
      </c>
      <c r="AK853" s="20">
        <f t="shared" si="264"/>
        <v>0.11914062257814291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  <c r="AU853" s="22" t="s">
        <v>3752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499582152.5142017</v>
      </c>
      <c r="AJ854" s="19">
        <f t="shared" si="263"/>
        <v>59520528.679470733</v>
      </c>
      <c r="AK854" s="20">
        <f t="shared" si="264"/>
        <v>0.11914062257814291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  <c r="AU854" s="22" t="s">
        <v>3752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  <c r="AU859" s="22" t="s">
        <v>3752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  <c r="AU860" s="22" t="s">
        <v>3751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  <c r="AU861" s="22" t="s">
        <v>3751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  <c r="AU862" s="22" t="s">
        <v>3751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  <c r="AU864" s="22" t="s">
        <v>3751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  <c r="AU865" s="22" t="s">
        <v>3750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  <c r="AU866" s="22" t="s">
        <v>3752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  <c r="AU867" s="22" t="s">
        <v>3752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  <c r="AU868" s="22" t="s">
        <v>3751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  <c r="AU869" s="22" t="s">
        <v>3751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  <c r="AU870" s="22" t="s">
        <v>3751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499582152.5142017</v>
      </c>
      <c r="AJ871" s="19">
        <f t="shared" si="263"/>
        <v>59520528.679470733</v>
      </c>
      <c r="AK871" s="20">
        <f t="shared" si="264"/>
        <v>0.11914062257814291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  <c r="AU871" s="22" t="s">
        <v>3751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499582152.5142017</v>
      </c>
      <c r="AJ872" s="19">
        <f t="shared" si="263"/>
        <v>59520528.679470733</v>
      </c>
      <c r="AK872" s="20">
        <f t="shared" si="264"/>
        <v>0.11914062257814291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  <c r="AU872" s="22" t="s">
        <v>3751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499582152.5142017</v>
      </c>
      <c r="AJ873" s="19">
        <f t="shared" si="263"/>
        <v>59520528.679470733</v>
      </c>
      <c r="AK873" s="20">
        <f t="shared" si="264"/>
        <v>0.11914062257814291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  <c r="AU873" s="22" t="s">
        <v>3751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499582152.5142017</v>
      </c>
      <c r="AJ874" s="19">
        <f t="shared" si="263"/>
        <v>59520528.679470733</v>
      </c>
      <c r="AK874" s="20">
        <f t="shared" si="264"/>
        <v>0.11914062257814291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  <c r="AU874" s="22" t="s">
        <v>3751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  <c r="AU875" s="22" t="s">
        <v>3751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  <c r="AU876" s="22" t="s">
        <v>3751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  <c r="AU877" s="22" t="s">
        <v>3751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  <c r="AU878" s="22" t="s">
        <v>3751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  <c r="AU879" s="22" t="s">
        <v>3751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  <c r="AU880" s="22" t="s">
        <v>3751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  <c r="AU881" s="22" t="s">
        <v>3751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  <c r="AU882" s="22" t="s">
        <v>3751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  <c r="AU883" s="22" t="s">
        <v>3751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  <c r="AU884" s="22" t="s">
        <v>3751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  <c r="AU885" s="22" t="s">
        <v>3751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  <c r="AU886" s="22" t="s">
        <v>3751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  <c r="AU887" s="22" t="s">
        <v>3757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  <c r="AU888" s="22" t="s">
        <v>3751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  <c r="AU889" s="22" t="s">
        <v>3752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  <c r="AU890" s="22" t="s">
        <v>3751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  <c r="AU891" s="22" t="s">
        <v>3751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  <c r="AU892" s="22" t="s">
        <v>3751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  <c r="AU893" s="22" t="s">
        <v>3751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  <c r="AU894" s="22" t="s">
        <v>3751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  <c r="AU895" s="22" t="s">
        <v>3751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  <c r="AU896" s="22" t="s">
        <v>3751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  <c r="AU897" s="22" t="s">
        <v>3751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  <c r="AU898" s="22" t="s">
        <v>3751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  <c r="AU899" s="22" t="s">
        <v>3751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  <c r="AU900" s="22" t="s">
        <v>3751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  <c r="AU901" s="22" t="s">
        <v>3751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499582152.5142017</v>
      </c>
      <c r="AJ902" s="19">
        <f t="shared" ref="AJ902:AJ965" si="283">IF(P902="C66 SERVICE","",SUMIFS(AC:AC,F:F,F902,G:G,G902,E:E,E902))</f>
        <v>59520528.679470733</v>
      </c>
      <c r="AK902" s="20">
        <f t="shared" ref="AK902:AK965" si="284">IF(AJ902&gt;0,AJ902/AI902,"")</f>
        <v>0.11914062257814291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  <c r="AU902" s="22" t="s">
        <v>3751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499582152.5142017</v>
      </c>
      <c r="AJ903" s="19">
        <f t="shared" si="283"/>
        <v>59520528.679470733</v>
      </c>
      <c r="AK903" s="20">
        <f t="shared" si="284"/>
        <v>0.11914062257814291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  <c r="AU903" s="22" t="s">
        <v>3751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499582152.5142017</v>
      </c>
      <c r="AJ904" s="19">
        <f t="shared" si="283"/>
        <v>59520528.679470733</v>
      </c>
      <c r="AK904" s="20">
        <f t="shared" si="284"/>
        <v>0.11914062257814291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  <c r="AU904" s="22" t="s">
        <v>3751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499582152.5142017</v>
      </c>
      <c r="AJ905" s="19">
        <f t="shared" si="283"/>
        <v>59520528.679470733</v>
      </c>
      <c r="AK905" s="20">
        <f t="shared" si="284"/>
        <v>0.11914062257814291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  <c r="AU905" s="22" t="s">
        <v>3751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499582152.5142017</v>
      </c>
      <c r="AJ906" s="19">
        <f t="shared" si="283"/>
        <v>59520528.679470733</v>
      </c>
      <c r="AK906" s="20">
        <f t="shared" si="284"/>
        <v>0.11914062257814291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  <c r="AU906" s="22" t="s">
        <v>3751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499582152.5142017</v>
      </c>
      <c r="AJ907" s="19">
        <f t="shared" si="283"/>
        <v>59520528.679470733</v>
      </c>
      <c r="AK907" s="20">
        <f t="shared" si="284"/>
        <v>0.11914062257814291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  <c r="AU907" s="22" t="s">
        <v>3751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  <c r="AU908" s="22" t="s">
        <v>3751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  <c r="AU909" s="22" t="s">
        <v>3751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  <c r="AU910" s="22" t="s">
        <v>3757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  <c r="AU911" s="22" t="s">
        <v>3757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  <c r="AU912" s="22" t="s">
        <v>3757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  <c r="AU913" s="22" t="s">
        <v>3751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499582152.5142017</v>
      </c>
      <c r="AJ914" s="19">
        <f t="shared" si="283"/>
        <v>59520528.679470733</v>
      </c>
      <c r="AK914" s="20">
        <f t="shared" si="284"/>
        <v>0.11914062257814291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  <c r="AU914" s="22" t="s">
        <v>3751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  <c r="AU915" s="22" t="s">
        <v>3750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  <c r="AU916" s="22" t="s">
        <v>3751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  <c r="AU917" s="22" t="s">
        <v>3751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499582152.5142017</v>
      </c>
      <c r="AJ918" s="19">
        <f t="shared" si="283"/>
        <v>59520528.679470733</v>
      </c>
      <c r="AK918" s="20">
        <f t="shared" si="284"/>
        <v>0.11914062257814291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  <c r="AU918" s="22" t="s">
        <v>3751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499582152.5142017</v>
      </c>
      <c r="AJ919" s="19">
        <f t="shared" si="283"/>
        <v>59520528.679470733</v>
      </c>
      <c r="AK919" s="20">
        <f t="shared" si="284"/>
        <v>0.11914062257814291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  <c r="AU919" s="22" t="s">
        <v>3751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  <c r="AU920" s="22" t="s">
        <v>3751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  <c r="AU921" s="22" t="s">
        <v>3757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  <c r="AU922" s="22" t="s">
        <v>3751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  <c r="AU923" s="22" t="s">
        <v>3750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  <c r="AU924" s="22" t="s">
        <v>3751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499582152.5142017</v>
      </c>
      <c r="AJ925" s="19">
        <f t="shared" si="283"/>
        <v>59520528.679470733</v>
      </c>
      <c r="AK925" s="20">
        <f t="shared" si="284"/>
        <v>0.11914062257814291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  <c r="AU925" s="22" t="s">
        <v>3751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499582152.5142017</v>
      </c>
      <c r="AJ926" s="19">
        <f t="shared" si="283"/>
        <v>59520528.679470733</v>
      </c>
      <c r="AK926" s="20">
        <f t="shared" si="284"/>
        <v>0.11914062257814291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  <c r="AU926" s="22" t="s">
        <v>3751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  <c r="AU927" s="22" t="s">
        <v>3752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  <c r="AU928" s="22" t="s">
        <v>3750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  <c r="AU929" s="22" t="s">
        <v>3750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  <c r="AU930" s="22" t="s">
        <v>3750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  <c r="AU931" s="22" t="s">
        <v>3752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  <c r="AU932" s="22" t="s">
        <v>3752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  <c r="AU933" s="22" t="s">
        <v>3752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  <c r="AU934" s="22" t="s">
        <v>3751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  <c r="AU935" s="22" t="s">
        <v>3751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  <c r="AU938" s="22" t="s">
        <v>3751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  <c r="AU939" s="22" t="s">
        <v>3751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  <c r="AU940" s="22" t="s">
        <v>3751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  <c r="AU941" s="22" t="s">
        <v>3751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  <c r="AU942" s="22" t="s">
        <v>3751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  <c r="AU943" s="22" t="s">
        <v>3752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  <c r="AU944" s="22" t="s">
        <v>3752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  <c r="AU945" s="22" t="s">
        <v>3752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  <c r="AU946" s="22" t="s">
        <v>3752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  <c r="AU947" s="22" t="s">
        <v>3752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  <c r="AU948" s="22" t="s">
        <v>3752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  <c r="AU949" s="22" t="s">
        <v>3757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  <c r="AU951" s="22" t="s">
        <v>3750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  <c r="AU952" s="22" t="s">
        <v>3750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  <c r="AU955" s="22" t="s">
        <v>3751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  <c r="AU956" s="22" t="s">
        <v>3751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  <c r="AU959" s="22" t="s">
        <v>3751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  <c r="AU960" s="22" t="s">
        <v>3757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  <c r="AU961" s="22" t="s">
        <v>3751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  <c r="AU962" s="22" t="s">
        <v>3757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  <c r="AU964" s="22" t="s">
        <v>3757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  <c r="AU965" s="22" t="s">
        <v>3750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  <c r="AU966" s="22" t="s">
        <v>3751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482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  <c r="AU970" s="22" t="s">
        <v>3752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  <c r="AU971" s="22" t="s">
        <v>3752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  <c r="AU972" s="22" t="s">
        <v>3752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  <c r="AU973" s="22" t="s">
        <v>3751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  <c r="AU975" s="22" t="s">
        <v>3751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499582152.5142017</v>
      </c>
      <c r="AJ978" s="19">
        <f t="shared" si="300"/>
        <v>59520528.679470733</v>
      </c>
      <c r="AK978" s="20">
        <f t="shared" si="301"/>
        <v>0.11914062257814291</v>
      </c>
      <c r="AL978" s="17" t="s">
        <v>2104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  <c r="AU982" s="22" t="s">
        <v>3750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  <c r="AU983" s="22" t="s">
        <v>3757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  <c r="AU984" s="22" t="s">
        <v>3750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  <c r="AU985" s="22" t="s">
        <v>3751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  <c r="AU987" s="22" t="s">
        <v>3751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  <c r="AU988" s="22" t="s">
        <v>3757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499582152.5142017</v>
      </c>
      <c r="AJ989" s="19">
        <f t="shared" si="300"/>
        <v>59520528.679470733</v>
      </c>
      <c r="AK989" s="20">
        <f t="shared" si="301"/>
        <v>0.11914062257814291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  <c r="AU989" s="22" t="s">
        <v>3757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499582152.5142017</v>
      </c>
      <c r="AJ990" s="19">
        <f t="shared" si="300"/>
        <v>59520528.679470733</v>
      </c>
      <c r="AK990" s="20">
        <f t="shared" si="301"/>
        <v>0.11914062257814291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  <c r="AU990" s="22" t="s">
        <v>3757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  <c r="AU991" s="22" t="s">
        <v>3751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  <c r="AU992" s="22" t="s">
        <v>3751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  <c r="AU993" s="22" t="s">
        <v>3757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  <c r="AU994" s="22" t="s">
        <v>3751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  <c r="AU995" s="22" t="s">
        <v>3751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  <c r="AU996" s="22" t="s">
        <v>3751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  <c r="AU997" s="22" t="s">
        <v>3751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  <c r="AU998" s="22" t="s">
        <v>3751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  <c r="AU999" s="22" t="s">
        <v>3751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  <c r="AU1000" s="22" t="s">
        <v>3752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  <c r="AU1001" s="22" t="s">
        <v>3752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  <c r="AU1002" s="22" t="s">
        <v>3752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  <c r="AU1003" s="22" t="s">
        <v>3752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  <c r="AU1004" s="22" t="s">
        <v>3752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  <c r="AU1005" s="22" t="s">
        <v>3752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  <c r="AU1006" s="22" t="s">
        <v>3752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  <c r="AU1007" s="22" t="s">
        <v>3752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499582152.5142017</v>
      </c>
      <c r="AJ1008" s="19">
        <f t="shared" si="300"/>
        <v>59520528.679470733</v>
      </c>
      <c r="AK1008" s="20">
        <f t="shared" si="301"/>
        <v>0.11914062257814291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  <c r="AU1008" s="22" t="s">
        <v>3751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499582152.5142017</v>
      </c>
      <c r="AJ1009" s="19">
        <f t="shared" si="300"/>
        <v>59520528.679470733</v>
      </c>
      <c r="AK1009" s="20">
        <f t="shared" si="301"/>
        <v>0.11914062257814291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  <c r="AU1009" s="22" t="s">
        <v>3751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499582152.5142017</v>
      </c>
      <c r="AJ1010" s="19">
        <f t="shared" si="300"/>
        <v>59520528.679470733</v>
      </c>
      <c r="AK1010" s="20">
        <f t="shared" si="301"/>
        <v>0.11914062257814291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  <c r="AU1010" s="22" t="s">
        <v>3751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499582152.5142017</v>
      </c>
      <c r="AJ1011" s="19">
        <f t="shared" si="300"/>
        <v>59520528.679470733</v>
      </c>
      <c r="AK1011" s="20">
        <f t="shared" si="301"/>
        <v>0.11914062257814291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  <c r="AU1011" s="22" t="s">
        <v>3751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499582152.5142017</v>
      </c>
      <c r="AJ1012" s="19">
        <f t="shared" si="300"/>
        <v>59520528.679470733</v>
      </c>
      <c r="AK1012" s="20">
        <f t="shared" si="301"/>
        <v>0.11914062257814291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  <c r="AU1012" s="22" t="s">
        <v>3751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499582152.5142017</v>
      </c>
      <c r="AJ1013" s="19">
        <f t="shared" si="300"/>
        <v>59520528.679470733</v>
      </c>
      <c r="AK1013" s="20">
        <f t="shared" si="301"/>
        <v>0.11914062257814291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  <c r="AU1013" s="22" t="s">
        <v>3751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499582152.5142017</v>
      </c>
      <c r="AJ1014" s="19">
        <f t="shared" si="300"/>
        <v>59520528.679470733</v>
      </c>
      <c r="AK1014" s="20">
        <f t="shared" si="301"/>
        <v>0.11914062257814291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  <c r="AU1014" s="22" t="s">
        <v>3751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499582152.5142017</v>
      </c>
      <c r="AJ1015" s="19">
        <f t="shared" si="300"/>
        <v>59520528.679470733</v>
      </c>
      <c r="AK1015" s="20">
        <f t="shared" si="301"/>
        <v>0.11914062257814291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  <c r="AU1015" s="22" t="s">
        <v>3751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499582152.5142017</v>
      </c>
      <c r="AJ1016" s="19">
        <f t="shared" si="300"/>
        <v>59520528.679470733</v>
      </c>
      <c r="AK1016" s="20">
        <f t="shared" si="301"/>
        <v>0.11914062257814291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  <c r="AU1016" s="22" t="s">
        <v>3751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499582152.5142017</v>
      </c>
      <c r="AJ1017" s="19">
        <f t="shared" si="300"/>
        <v>59520528.679470733</v>
      </c>
      <c r="AK1017" s="20">
        <f t="shared" si="301"/>
        <v>0.11914062257814291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  <c r="AU1017" s="22" t="s">
        <v>3751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499582152.5142017</v>
      </c>
      <c r="AJ1018" s="19">
        <f t="shared" si="300"/>
        <v>59520528.679470733</v>
      </c>
      <c r="AK1018" s="20">
        <f t="shared" si="301"/>
        <v>0.11914062257814291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  <c r="AU1018" s="22" t="s">
        <v>3751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499582152.5142017</v>
      </c>
      <c r="AJ1019" s="19">
        <f t="shared" si="300"/>
        <v>59520528.679470733</v>
      </c>
      <c r="AK1019" s="20">
        <f t="shared" si="301"/>
        <v>0.11914062257814291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  <c r="AU1019" s="22" t="s">
        <v>3751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499582152.5142017</v>
      </c>
      <c r="AJ1020" s="19">
        <f t="shared" si="300"/>
        <v>59520528.679470733</v>
      </c>
      <c r="AK1020" s="20">
        <f t="shared" si="301"/>
        <v>0.11914062257814291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  <c r="AU1020" s="22" t="s">
        <v>3751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499582152.5142017</v>
      </c>
      <c r="AJ1021" s="19">
        <f t="shared" si="300"/>
        <v>59520528.679470733</v>
      </c>
      <c r="AK1021" s="20">
        <f t="shared" si="301"/>
        <v>0.11914062257814291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  <c r="AU1021" s="22" t="s">
        <v>3751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499582152.5142017</v>
      </c>
      <c r="AJ1022" s="19">
        <f t="shared" si="300"/>
        <v>59520528.679470733</v>
      </c>
      <c r="AK1022" s="20">
        <f t="shared" si="301"/>
        <v>0.11914062257814291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  <c r="AU1022" s="22" t="s">
        <v>3751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499582152.5142017</v>
      </c>
      <c r="AJ1023" s="19">
        <f t="shared" si="300"/>
        <v>59520528.679470733</v>
      </c>
      <c r="AK1023" s="20">
        <f t="shared" si="301"/>
        <v>0.11914062257814291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  <c r="AU1023" s="22" t="s">
        <v>3751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499582152.5142017</v>
      </c>
      <c r="AJ1024" s="19">
        <f t="shared" si="300"/>
        <v>59520528.679470733</v>
      </c>
      <c r="AK1024" s="20">
        <f t="shared" si="301"/>
        <v>0.11914062257814291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  <c r="AU1024" s="22" t="s">
        <v>3751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499582152.5142017</v>
      </c>
      <c r="AJ1025" s="19">
        <f t="shared" si="300"/>
        <v>59520528.679470733</v>
      </c>
      <c r="AK1025" s="20">
        <f t="shared" si="301"/>
        <v>0.11914062257814291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  <c r="AU1025" s="22" t="s">
        <v>3751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499582152.5142017</v>
      </c>
      <c r="AJ1026" s="19">
        <f t="shared" si="300"/>
        <v>59520528.679470733</v>
      </c>
      <c r="AK1026" s="20">
        <f t="shared" si="301"/>
        <v>0.11914062257814291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  <c r="AU1026" s="22" t="s">
        <v>3751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499582152.5142017</v>
      </c>
      <c r="AJ1027" s="19">
        <f t="shared" si="300"/>
        <v>59520528.679470733</v>
      </c>
      <c r="AK1027" s="20">
        <f t="shared" si="301"/>
        <v>0.11914062257814291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  <c r="AU1027" s="22" t="s">
        <v>3751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  <c r="AU1028" s="22" t="s">
        <v>3750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  <c r="AU1030" s="22" t="s">
        <v>3750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  <c r="AU1031" s="22" t="s">
        <v>3750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499582152.5142017</v>
      </c>
      <c r="AJ1032" s="19">
        <f t="shared" si="320"/>
        <v>59520528.679470733</v>
      </c>
      <c r="AK1032" s="20">
        <f t="shared" si="321"/>
        <v>0.11914062257814291</v>
      </c>
      <c r="AL1032" s="17"/>
      <c r="AM1032" s="17"/>
      <c r="AN1032" s="17"/>
      <c r="AO1032" s="17" t="s">
        <v>185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  <c r="AU1032" s="22" t="s">
        <v>3752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170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170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170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170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170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499582152.5142017</v>
      </c>
      <c r="AJ1069" s="19">
        <f t="shared" si="320"/>
        <v>59520528.679470733</v>
      </c>
      <c r="AK1069" s="20">
        <f t="shared" si="321"/>
        <v>0.11914062257814291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499582152.5142017</v>
      </c>
      <c r="AJ1070" s="19">
        <f t="shared" si="320"/>
        <v>59520528.679470733</v>
      </c>
      <c r="AK1070" s="20">
        <f t="shared" si="321"/>
        <v>0.11914062257814291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  <c r="AU1076" s="22" t="s">
        <v>3751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  <c r="AU1077" s="22" t="s">
        <v>3751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  <c r="AU1078" s="22" t="s">
        <v>3751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  <c r="AU1079" s="22" t="s">
        <v>3751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  <c r="AU1080" s="22" t="s">
        <v>3751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  <c r="AU1081" s="22" t="s">
        <v>3757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  <c r="AU1082" s="22" t="s">
        <v>3757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499582152.5142017</v>
      </c>
      <c r="AJ1083" s="19">
        <f t="shared" si="320"/>
        <v>59520528.679470733</v>
      </c>
      <c r="AK1083" s="20">
        <f t="shared" si="321"/>
        <v>0.11914062257814291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  <c r="AU1083" s="22" t="s">
        <v>3750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  <c r="AU1084" s="22" t="s">
        <v>3751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  <c r="AU1085" s="22" t="s">
        <v>3751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  <c r="AU1086" s="22" t="s">
        <v>3751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  <c r="AU1087" s="22" t="s">
        <v>3751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  <c r="AU1088" s="22" t="s">
        <v>3751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  <c r="AU1089" s="22" t="s">
        <v>3751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  <c r="AU1090" s="22" t="s">
        <v>3751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  <c r="AU1091" s="22" t="s">
        <v>3751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  <c r="AU1092" s="22" t="s">
        <v>3757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  <c r="AU1093" s="22" t="s">
        <v>3757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  <c r="AU1099" s="22" t="s">
        <v>3750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61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61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499582152.5142017</v>
      </c>
      <c r="AJ1110" s="19">
        <f t="shared" si="336"/>
        <v>59520528.679470733</v>
      </c>
      <c r="AK1110" s="20">
        <f t="shared" si="337"/>
        <v>0.11914062257814291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499582152.5142017</v>
      </c>
      <c r="AJ1111" s="19">
        <f t="shared" si="336"/>
        <v>59520528.679470733</v>
      </c>
      <c r="AK1111" s="20">
        <f t="shared" si="337"/>
        <v>0.11914062257814291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423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499582152.5142017</v>
      </c>
      <c r="AJ1125" s="19">
        <f t="shared" si="336"/>
        <v>59520528.679470733</v>
      </c>
      <c r="AK1125" s="20">
        <f t="shared" si="337"/>
        <v>0.11914062257814291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499582152.5142017</v>
      </c>
      <c r="AJ1126" s="19">
        <f t="shared" si="336"/>
        <v>59520528.679470733</v>
      </c>
      <c r="AK1126" s="20">
        <f t="shared" si="337"/>
        <v>0.11914062257814291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499582152.5142017</v>
      </c>
      <c r="AJ1127" s="19">
        <f t="shared" si="336"/>
        <v>59520528.679470733</v>
      </c>
      <c r="AK1127" s="20">
        <f t="shared" si="337"/>
        <v>0.11914062257814291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499582152.5142017</v>
      </c>
      <c r="AJ1134" s="19">
        <f t="shared" si="336"/>
        <v>59520528.679470733</v>
      </c>
      <c r="AK1134" s="20">
        <f t="shared" si="337"/>
        <v>0.11914062257814291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  <c r="AU1134" s="22" t="s">
        <v>3751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  <c r="AU1135" s="22" t="s">
        <v>3752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  <c r="AU1136" s="22" t="s">
        <v>3751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  <c r="AU1137" s="22" t="s">
        <v>3751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  <c r="AU1138" s="22" t="s">
        <v>3751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  <c r="AU1139" s="22" t="s">
        <v>3751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  <c r="AU1140" s="22" t="s">
        <v>3751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  <c r="AU1141" s="22" t="s">
        <v>3757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  <c r="AU1142" s="22" t="s">
        <v>3757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  <c r="AU1148" s="22" t="s">
        <v>3751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  <c r="AU1149" s="22" t="s">
        <v>3751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  <c r="AU1150" s="22" t="s">
        <v>3750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  <c r="AU1151" s="22" t="s">
        <v>3750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  <c r="AU1152" s="22" t="s">
        <v>3750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  <c r="AU1153" s="22" t="s">
        <v>3751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  <c r="AU1154" s="22" t="s">
        <v>3751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  <c r="AU1155" s="22" t="s">
        <v>3751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  <c r="AU1156" s="22" t="s">
        <v>3751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  <c r="AU1158" s="22" t="s">
        <v>3757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  <c r="AU1159" s="22" t="s">
        <v>3750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  <c r="AU1160" s="22" t="s">
        <v>3750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  <c r="AU1161" s="22" t="s">
        <v>3751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  <c r="AU1162" s="22" t="s">
        <v>3751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  <c r="AU1163" s="22" t="s">
        <v>3751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  <c r="AU1164" s="22" t="s">
        <v>3751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  <c r="AU1165" s="22" t="s">
        <v>3751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499582152.5142017</v>
      </c>
      <c r="AJ1166" s="19">
        <f t="shared" si="354"/>
        <v>59520528.679470733</v>
      </c>
      <c r="AK1166" s="20">
        <f t="shared" si="355"/>
        <v>0.11914062257814291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  <c r="AU1166" s="22" t="s">
        <v>3757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499582152.5142017</v>
      </c>
      <c r="AJ1167" s="19">
        <f t="shared" si="354"/>
        <v>59520528.679470733</v>
      </c>
      <c r="AK1167" s="20">
        <f t="shared" si="355"/>
        <v>0.11914062257814291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  <c r="AU1167" s="22" t="s">
        <v>3757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499582152.5142017</v>
      </c>
      <c r="AJ1168" s="19">
        <f t="shared" si="354"/>
        <v>59520528.679470733</v>
      </c>
      <c r="AK1168" s="20">
        <f t="shared" si="355"/>
        <v>0.11914062257814291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  <c r="AU1168" s="22" t="s">
        <v>3757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499582152.5142017</v>
      </c>
      <c r="AJ1169" s="19">
        <f t="shared" si="354"/>
        <v>59520528.679470733</v>
      </c>
      <c r="AK1169" s="20">
        <f t="shared" si="355"/>
        <v>0.11914062257814291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  <c r="AU1169" s="22" t="s">
        <v>3757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499582152.5142017</v>
      </c>
      <c r="AJ1170" s="19">
        <f t="shared" si="354"/>
        <v>59520528.679470733</v>
      </c>
      <c r="AK1170" s="20">
        <f t="shared" si="355"/>
        <v>0.11914062257814291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  <c r="AU1170" s="22" t="s">
        <v>3757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499582152.5142017</v>
      </c>
      <c r="AJ1171" s="19">
        <f t="shared" si="354"/>
        <v>59520528.679470733</v>
      </c>
      <c r="AK1171" s="20">
        <f t="shared" si="355"/>
        <v>0.11914062257814291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  <c r="AU1171" s="22" t="s">
        <v>3757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499582152.5142017</v>
      </c>
      <c r="AJ1172" s="19">
        <f t="shared" si="354"/>
        <v>59520528.679470733</v>
      </c>
      <c r="AK1172" s="20">
        <f t="shared" si="355"/>
        <v>0.11914062257814291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  <c r="AU1172" s="22" t="s">
        <v>3757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499582152.5142017</v>
      </c>
      <c r="AJ1173" s="19">
        <f t="shared" si="354"/>
        <v>59520528.679470733</v>
      </c>
      <c r="AK1173" s="20">
        <f t="shared" si="355"/>
        <v>0.11914062257814291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  <c r="AU1173" s="22" t="s">
        <v>3757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499582152.5142017</v>
      </c>
      <c r="AJ1174" s="19">
        <f t="shared" si="354"/>
        <v>59520528.679470733</v>
      </c>
      <c r="AK1174" s="20">
        <f t="shared" si="355"/>
        <v>0.11914062257814291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  <c r="AU1174" s="22" t="s">
        <v>3757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499582152.5142017</v>
      </c>
      <c r="AJ1175" s="19">
        <f t="shared" si="354"/>
        <v>59520528.679470733</v>
      </c>
      <c r="AK1175" s="20">
        <f t="shared" si="355"/>
        <v>0.11914062257814291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  <c r="AU1175" s="22" t="s">
        <v>3757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499582152.5142017</v>
      </c>
      <c r="AJ1176" s="19">
        <f t="shared" si="354"/>
        <v>59520528.679470733</v>
      </c>
      <c r="AK1176" s="20">
        <f t="shared" si="355"/>
        <v>0.11914062257814291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  <c r="AU1176" s="22" t="s">
        <v>3757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499582152.5142017</v>
      </c>
      <c r="AJ1177" s="19">
        <f t="shared" si="354"/>
        <v>59520528.679470733</v>
      </c>
      <c r="AK1177" s="20">
        <f t="shared" si="355"/>
        <v>0.11914062257814291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  <c r="AU1177" s="22" t="s">
        <v>3757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  <c r="AU1178" s="22" t="s">
        <v>3752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  <c r="AU1179" s="22" t="s">
        <v>3751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  <c r="AU1180" s="22" t="s">
        <v>3751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  <c r="AU1181" s="22" t="s">
        <v>3750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  <c r="AU1182" s="22" t="s">
        <v>3751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  <c r="AU1183" s="22" t="s">
        <v>3751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  <c r="AU1184" s="22" t="s">
        <v>3751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  <c r="AU1185" s="22" t="s">
        <v>3751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499582152.5142017</v>
      </c>
      <c r="AJ1186" s="19">
        <f t="shared" si="354"/>
        <v>59520528.679470733</v>
      </c>
      <c r="AK1186" s="20">
        <f t="shared" si="355"/>
        <v>0.11914062257814291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  <c r="AU1186" s="22" t="s">
        <v>3751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499582152.5142017</v>
      </c>
      <c r="AJ1187" s="19">
        <f t="shared" si="354"/>
        <v>59520528.679470733</v>
      </c>
      <c r="AK1187" s="20">
        <f t="shared" si="355"/>
        <v>0.11914062257814291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  <c r="AU1187" s="22" t="s">
        <v>3751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499582152.5142017</v>
      </c>
      <c r="AJ1188" s="19">
        <f t="shared" si="354"/>
        <v>59520528.679470733</v>
      </c>
      <c r="AK1188" s="20">
        <f t="shared" si="355"/>
        <v>0.11914062257814291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  <c r="AU1188" s="22" t="s">
        <v>3751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  <c r="AU1189" s="22" t="s">
        <v>3752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  <c r="AU1190" s="22" t="s">
        <v>3752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1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  <c r="AU1191" s="22" t="s">
        <v>3757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  <c r="AU1192" s="22" t="s">
        <v>3751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  <c r="AU1193" s="22" t="s">
        <v>3751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499582152.5142017</v>
      </c>
      <c r="AJ1194" s="19">
        <f t="shared" si="354"/>
        <v>59520528.679470733</v>
      </c>
      <c r="AK1194" s="20">
        <f t="shared" si="355"/>
        <v>0.11914062257814291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  <c r="AU1194" s="22" t="s">
        <v>3751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499582152.5142017</v>
      </c>
      <c r="AJ1195" s="19">
        <f t="shared" si="354"/>
        <v>59520528.679470733</v>
      </c>
      <c r="AK1195" s="20">
        <f t="shared" si="355"/>
        <v>0.11914062257814291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  <c r="AU1195" s="22" t="s">
        <v>3751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499582152.5142017</v>
      </c>
      <c r="AJ1196" s="19">
        <f t="shared" si="354"/>
        <v>59520528.679470733</v>
      </c>
      <c r="AK1196" s="20">
        <f t="shared" si="355"/>
        <v>0.11914062257814291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  <c r="AU1196" s="22" t="s">
        <v>3751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499582152.5142017</v>
      </c>
      <c r="AJ1197" s="19">
        <f t="shared" si="354"/>
        <v>59520528.679470733</v>
      </c>
      <c r="AK1197" s="20">
        <f t="shared" si="355"/>
        <v>0.11914062257814291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  <c r="AU1197" s="22" t="s">
        <v>3751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  <c r="AU1198" s="22" t="s">
        <v>3751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  <c r="AU1199" s="22" t="s">
        <v>3751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  <c r="AU1200" s="22" t="s">
        <v>3751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  <c r="AU1201" s="22" t="s">
        <v>3750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  <c r="AU1202" s="22" t="s">
        <v>3750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  <c r="AU1203" s="22" t="s">
        <v>3750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  <c r="AU1204" s="22" t="s">
        <v>3750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  <c r="AU1205" s="22" t="s">
        <v>3757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  <c r="AU1206" s="22" t="s">
        <v>3752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  <c r="AU1207" s="22" t="s">
        <v>3752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  <c r="AU1208" s="22" t="s">
        <v>3752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  <c r="AU1209" s="22" t="s">
        <v>3752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  <c r="AU1210" s="22" t="s">
        <v>3751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  <c r="AU1211" s="22" t="s">
        <v>3751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  <c r="AU1212" s="22" t="s">
        <v>3751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  <c r="AU1213" s="22" t="s">
        <v>3751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499582152.5142017</v>
      </c>
      <c r="AJ1214" s="19">
        <f t="shared" si="354"/>
        <v>59520528.679470733</v>
      </c>
      <c r="AK1214" s="20">
        <f t="shared" si="355"/>
        <v>0.11914062257814291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  <c r="AU1214" s="22" t="s">
        <v>3751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499582152.5142017</v>
      </c>
      <c r="AJ1215" s="19">
        <f t="shared" si="354"/>
        <v>59520528.679470733</v>
      </c>
      <c r="AK1215" s="20">
        <f t="shared" si="355"/>
        <v>0.11914062257814291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  <c r="AU1215" s="22" t="s">
        <v>3751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499582152.5142017</v>
      </c>
      <c r="AJ1216" s="19">
        <f t="shared" si="354"/>
        <v>59520528.679470733</v>
      </c>
      <c r="AK1216" s="20">
        <f t="shared" si="355"/>
        <v>0.11914062257814291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  <c r="AU1216" s="22" t="s">
        <v>3751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499582152.5142017</v>
      </c>
      <c r="AJ1217" s="19">
        <f t="shared" si="354"/>
        <v>59520528.679470733</v>
      </c>
      <c r="AK1217" s="20">
        <f t="shared" si="355"/>
        <v>0.11914062257814291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  <c r="AU1217" s="22" t="s">
        <v>3751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499582152.5142017</v>
      </c>
      <c r="AJ1220" s="19">
        <f t="shared" si="354"/>
        <v>59520528.679470733</v>
      </c>
      <c r="AK1220" s="20">
        <f t="shared" si="355"/>
        <v>0.11914062257814291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  <c r="AU1221" s="22" t="s">
        <v>3751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  <c r="AU1222" s="22" t="s">
        <v>3751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  <c r="AU1223" s="22" t="s">
        <v>3751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  <c r="AU1224" s="22" t="s">
        <v>3751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  <c r="AU1225" s="22" t="s">
        <v>3751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  <c r="AU1226" s="22" t="s">
        <v>3751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  <c r="AU1227" s="22" t="s">
        <v>3751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  <c r="AU1228" s="22" t="s">
        <v>3751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  <c r="AU1229" s="22" t="s">
        <v>3751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  <c r="AU1230" s="22" t="s">
        <v>3751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  <c r="AU1231" s="22" t="s">
        <v>3751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  <c r="AU1232" s="22" t="s">
        <v>3751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  <c r="AU1233" s="22" t="s">
        <v>3751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  <c r="AU1234" s="22" t="s">
        <v>3751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  <c r="AU1235" s="22" t="s">
        <v>3751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  <c r="AU1236" s="22" t="s">
        <v>3751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  <c r="AU1237" s="22" t="s">
        <v>3751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  <c r="AU1238" s="22" t="s">
        <v>3751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  <c r="AU1239" s="22" t="s">
        <v>3751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  <c r="AU1240" s="22" t="s">
        <v>3751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  <c r="AU1241" s="22" t="s">
        <v>3751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  <c r="AU1242" s="22" t="s">
        <v>3750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  <c r="AU1243" s="22" t="s">
        <v>3750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  <c r="AU1244" s="22" t="s">
        <v>3750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499582152.5142017</v>
      </c>
      <c r="AJ1245" s="19">
        <f t="shared" si="374"/>
        <v>59520528.679470733</v>
      </c>
      <c r="AK1245" s="20">
        <f t="shared" si="375"/>
        <v>0.11914062257814291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499582152.5142017</v>
      </c>
      <c r="AJ1246" s="19">
        <f t="shared" si="374"/>
        <v>59520528.679470733</v>
      </c>
      <c r="AK1246" s="20">
        <f t="shared" si="375"/>
        <v>0.11914062257814291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499582152.5142017</v>
      </c>
      <c r="AJ1247" s="19">
        <f t="shared" si="374"/>
        <v>59520528.679470733</v>
      </c>
      <c r="AK1247" s="20">
        <f t="shared" si="375"/>
        <v>0.11914062257814291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499582152.5142017</v>
      </c>
      <c r="AJ1248" s="19">
        <f t="shared" si="374"/>
        <v>59520528.679470733</v>
      </c>
      <c r="AK1248" s="20">
        <f t="shared" si="375"/>
        <v>0.11914062257814291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499582152.5142017</v>
      </c>
      <c r="AJ1249" s="19">
        <f t="shared" si="374"/>
        <v>59520528.679470733</v>
      </c>
      <c r="AK1249" s="20">
        <f t="shared" si="375"/>
        <v>0.11914062257814291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  <c r="AU1250" s="22" t="s">
        <v>3751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  <c r="AU1251" s="22" t="s">
        <v>3751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  <c r="AU1252" s="22" t="s">
        <v>3751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  <c r="AU1253" s="22" t="s">
        <v>3751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  <c r="AU1254" s="22" t="s">
        <v>3751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  <c r="AU1255" s="22" t="s">
        <v>3751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  <c r="AU1256" s="22" t="s">
        <v>3751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  <c r="AU1257" s="22" t="s">
        <v>3751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  <c r="AU1258" s="22" t="s">
        <v>3751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  <c r="AU1259" s="22" t="s">
        <v>3751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  <c r="AU1260" s="22" t="s">
        <v>3751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  <c r="AU1261" s="22" t="s">
        <v>3751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  <c r="AU1262" s="22" t="s">
        <v>3751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499582152.5142017</v>
      </c>
      <c r="AJ1263" s="19">
        <f t="shared" si="374"/>
        <v>59520528.679470733</v>
      </c>
      <c r="AK1263" s="20">
        <f t="shared" si="375"/>
        <v>0.11914062257814291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  <c r="AU1263" s="22" t="s">
        <v>3751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499582152.5142017</v>
      </c>
      <c r="AJ1264" s="19">
        <f t="shared" si="374"/>
        <v>59520528.679470733</v>
      </c>
      <c r="AK1264" s="20">
        <f t="shared" si="375"/>
        <v>0.11914062257814291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  <c r="AU1264" s="22" t="s">
        <v>3751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499582152.5142017</v>
      </c>
      <c r="AJ1265" s="19">
        <f t="shared" si="374"/>
        <v>59520528.679470733</v>
      </c>
      <c r="AK1265" s="20">
        <f t="shared" si="375"/>
        <v>0.11914062257814291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  <c r="AU1265" s="22" t="s">
        <v>3751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499582152.5142017</v>
      </c>
      <c r="AJ1266" s="19">
        <f t="shared" si="374"/>
        <v>59520528.679470733</v>
      </c>
      <c r="AK1266" s="20">
        <f t="shared" si="375"/>
        <v>0.11914062257814291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  <c r="AU1266" s="22" t="s">
        <v>3751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  <c r="AU1267" s="22" t="s">
        <v>3751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  <c r="AU1268" s="22" t="s">
        <v>3750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  <c r="AU1269" s="22" t="s">
        <v>3750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  <c r="AU1270" s="22" t="s">
        <v>3750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  <c r="AU1271" s="22" t="s">
        <v>3750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  <c r="AU1272" s="22" t="s">
        <v>3751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  <c r="AU1273" s="22" t="s">
        <v>3751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1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  <c r="AU1276" s="22" t="s">
        <v>3751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1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  <c r="AU1277" s="22" t="s">
        <v>3751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  <c r="AU1278" s="22" t="s">
        <v>3750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  <c r="AU1279" s="22" t="s">
        <v>3750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  <c r="AU1280" s="22" t="s">
        <v>3750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  <c r="AU1281" s="22" t="s">
        <v>3750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1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  <c r="AU1283" s="22" t="s">
        <v>3751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1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  <c r="AU1284" s="22" t="s">
        <v>3751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  <c r="AU1285" s="22" t="s">
        <v>3750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1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1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1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1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  <c r="AU1290" s="22" t="s">
        <v>3752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  <c r="AU1291" s="22" t="s">
        <v>3752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499582152.5142017</v>
      </c>
      <c r="AJ1292" s="19">
        <f t="shared" si="393"/>
        <v>59520528.679470733</v>
      </c>
      <c r="AK1292" s="20">
        <f t="shared" si="394"/>
        <v>0.11914062257814291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  <c r="AU1292" s="22" t="s">
        <v>3750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  <c r="AU1293" s="22" t="s">
        <v>3752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  <c r="AU1294" s="22" t="s">
        <v>3752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  <c r="AU1295" s="22" t="s">
        <v>3752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499582152.5142017</v>
      </c>
      <c r="AJ1296" s="19">
        <f t="shared" si="393"/>
        <v>59520528.679470733</v>
      </c>
      <c r="AK1296" s="20">
        <f t="shared" si="394"/>
        <v>0.11914062257814291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  <c r="AU1297" s="22" t="s">
        <v>3757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  <c r="AU1298" s="22" t="s">
        <v>3757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  <c r="AU1299" s="22" t="s">
        <v>3751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  <c r="AU1300" s="22" t="s">
        <v>3750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  <c r="AU1301" s="22" t="s">
        <v>3750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  <c r="AU1302" s="22" t="s">
        <v>3750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  <c r="AU1303" s="22" t="s">
        <v>3750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  <c r="AU1304" s="22" t="s">
        <v>3752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1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  <c r="AU1305" s="22" t="s">
        <v>3752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  <c r="AU1306" s="22" t="s">
        <v>3757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  <c r="AU1307" s="22" t="s">
        <v>3757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  <c r="AU1308" s="22" t="s">
        <v>3757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  <c r="AU1309" s="22" t="s">
        <v>3757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  <c r="AU1310" s="22" t="s">
        <v>3757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  <c r="AU1311" s="22" t="s">
        <v>3751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  <c r="AU1312" s="22" t="s">
        <v>3750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  <c r="AU1316" s="22" t="s">
        <v>3751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  <c r="AU1317" s="22" t="s">
        <v>3751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1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  <c r="AU1318" s="22" t="s">
        <v>3752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1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  <c r="AU1322" s="22" t="s">
        <v>3752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  <c r="AU1323" s="22" t="s">
        <v>3751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  <c r="AU1324" s="22" t="s">
        <v>3752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  <c r="AU1325" s="22" t="s">
        <v>3752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  <c r="AU1326" s="22" t="s">
        <v>3752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  <c r="AU1327" s="22" t="s">
        <v>3752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  <c r="AU1328" s="22" t="s">
        <v>3752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  <c r="AU1329" s="22" t="s">
        <v>3752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  <c r="AU1330" s="22" t="s">
        <v>3752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  <c r="AU1331" s="22" t="s">
        <v>3752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  <c r="AU1332" s="22" t="s">
        <v>3752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499582152.5142017</v>
      </c>
      <c r="AJ1333" s="19">
        <f t="shared" si="393"/>
        <v>59520528.679470733</v>
      </c>
      <c r="AK1333" s="20">
        <f t="shared" si="394"/>
        <v>0.11914062257814291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  <c r="AU1333" s="22" t="s">
        <v>3751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499582152.5142017</v>
      </c>
      <c r="AJ1334" s="19">
        <f t="shared" si="393"/>
        <v>59520528.679470733</v>
      </c>
      <c r="AK1334" s="20">
        <f t="shared" si="394"/>
        <v>0.11914062257814291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  <c r="AU1334" s="22" t="s">
        <v>3751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  <c r="AU1335" s="22" t="s">
        <v>3750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  <c r="AU1336" s="22" t="s">
        <v>3750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  <c r="AU1337" s="22" t="s">
        <v>3757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  <c r="AU1338" s="22" t="s">
        <v>3757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  <c r="AU1339" s="22" t="s">
        <v>3757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  <c r="AU1340" s="22" t="s">
        <v>3757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499582152.5142017</v>
      </c>
      <c r="AJ1341" s="19">
        <f t="shared" si="393"/>
        <v>59520528.679470733</v>
      </c>
      <c r="AK1341" s="20">
        <f t="shared" si="394"/>
        <v>0.11914062257814291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  <c r="AU1341" s="22" t="s">
        <v>3751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524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  <c r="AU1348" s="22" t="s">
        <v>3751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  <c r="AU1349" s="22" t="s">
        <v>3751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  <c r="AU1350" s="22" t="s">
        <v>3751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  <c r="AU1351" s="22" t="s">
        <v>3757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  <c r="AU1354" s="22" t="s">
        <v>3750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499582152.5142017</v>
      </c>
      <c r="AJ1355" s="19">
        <f t="shared" si="411"/>
        <v>59520528.679470733</v>
      </c>
      <c r="AK1355" s="20">
        <f t="shared" si="412"/>
        <v>0.11914062257814291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  <c r="AU1355" s="22" t="s">
        <v>3752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499582152.5142017</v>
      </c>
      <c r="AJ1356" s="19">
        <f t="shared" si="411"/>
        <v>59520528.679470733</v>
      </c>
      <c r="AK1356" s="20">
        <f t="shared" si="412"/>
        <v>0.11914062257814291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  <c r="AU1356" s="22" t="s">
        <v>3752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499582152.5142017</v>
      </c>
      <c r="AJ1357" s="19">
        <f t="shared" si="411"/>
        <v>59520528.679470733</v>
      </c>
      <c r="AK1357" s="20">
        <f t="shared" si="412"/>
        <v>0.11914062257814291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  <c r="AU1358" s="22" t="s">
        <v>3751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  <c r="AU1359" s="22" t="s">
        <v>3751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  <c r="AU1360" s="22" t="s">
        <v>3751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  <c r="AU1361" s="22" t="s">
        <v>3751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1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  <c r="AU1362" s="22" t="s">
        <v>3752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5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499582152.5142017</v>
      </c>
      <c r="AJ1364" s="19">
        <f t="shared" si="411"/>
        <v>59520528.679470733</v>
      </c>
      <c r="AK1364" s="20">
        <f t="shared" si="412"/>
        <v>0.11914062257814291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  <c r="AU1364" s="22" t="s">
        <v>3751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  <c r="AU1365" s="22" t="s">
        <v>3757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499582152.5142017</v>
      </c>
      <c r="AJ1366" s="19">
        <f t="shared" si="411"/>
        <v>59520528.679470733</v>
      </c>
      <c r="AK1366" s="20">
        <f t="shared" si="412"/>
        <v>0.11914062257814291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499582152.5142017</v>
      </c>
      <c r="AJ1367" s="19">
        <f t="shared" si="411"/>
        <v>59520528.679470733</v>
      </c>
      <c r="AK1367" s="20">
        <f t="shared" si="412"/>
        <v>0.11914062257814291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  <c r="AU1367" s="22" t="s">
        <v>3751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5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5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499582152.5142017</v>
      </c>
      <c r="AJ1395" s="19">
        <f t="shared" si="411"/>
        <v>59520528.679470733</v>
      </c>
      <c r="AK1395" s="20">
        <f t="shared" si="412"/>
        <v>0.11914062257814291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499582152.5142017</v>
      </c>
      <c r="AJ1396" s="19">
        <f t="shared" si="411"/>
        <v>59520528.679470733</v>
      </c>
      <c r="AK1396" s="20">
        <f t="shared" si="412"/>
        <v>0.11914062257814291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5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499582152.5142017</v>
      </c>
      <c r="AJ1403" s="19">
        <f t="shared" si="411"/>
        <v>59520528.679470733</v>
      </c>
      <c r="AK1403" s="20">
        <f t="shared" si="412"/>
        <v>0.11914062257814291</v>
      </c>
      <c r="AL1403" s="17"/>
      <c r="AM1403" s="17"/>
      <c r="AN1403" s="17"/>
      <c r="AO1403" s="17" t="s">
        <v>3366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6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  <c r="AU1406" s="22" t="s">
        <v>3751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499582152.5142017</v>
      </c>
      <c r="AJ1411" s="19">
        <f t="shared" si="411"/>
        <v>59520528.679470733</v>
      </c>
      <c r="AK1411" s="20">
        <f t="shared" si="412"/>
        <v>0.11914062257814291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499582152.5142017</v>
      </c>
      <c r="AJ1412" s="19">
        <f t="shared" si="411"/>
        <v>59520528.679470733</v>
      </c>
      <c r="AK1412" s="20">
        <f t="shared" si="412"/>
        <v>0.11914062257814291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3008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  <c r="AU1413" s="22" t="s">
        <v>3757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  <c r="AU1414" s="22" t="s">
        <v>3757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  <c r="AU1415" s="22" t="s">
        <v>3750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499582152.5142017</v>
      </c>
      <c r="AJ1416" s="19">
        <f t="shared" si="430"/>
        <v>59520528.679470733</v>
      </c>
      <c r="AK1416" s="20">
        <f t="shared" si="431"/>
        <v>0.11914062257814291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  <c r="AU1416" s="22" t="s">
        <v>3751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499582152.5142017</v>
      </c>
      <c r="AJ1417" s="19">
        <f t="shared" si="430"/>
        <v>59520528.679470733</v>
      </c>
      <c r="AK1417" s="20">
        <f t="shared" si="431"/>
        <v>0.11914062257814291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  <c r="AU1417" s="22" t="s">
        <v>3751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499582152.5142017</v>
      </c>
      <c r="AJ1418" s="19">
        <f t="shared" si="430"/>
        <v>59520528.679470733</v>
      </c>
      <c r="AK1418" s="20">
        <f t="shared" si="431"/>
        <v>0.11914062257814291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  <c r="AU1418" s="22" t="s">
        <v>3751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499582152.5142017</v>
      </c>
      <c r="AJ1419" s="19">
        <f t="shared" si="430"/>
        <v>59520528.679470733</v>
      </c>
      <c r="AK1419" s="20">
        <f t="shared" si="431"/>
        <v>0.11914062257814291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  <c r="AU1419" s="22" t="s">
        <v>3751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  <c r="AU1420" s="22" t="s">
        <v>3757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25672271.628318585</v>
      </c>
      <c r="AJ1429" s="19">
        <f t="shared" si="430"/>
        <v>3011547.4803982303</v>
      </c>
      <c r="AK1429" s="20">
        <f t="shared" si="431"/>
        <v>0.11730740169780109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25672271.628318585</v>
      </c>
      <c r="AJ1430" s="19">
        <f t="shared" si="430"/>
        <v>3011547.4803982303</v>
      </c>
      <c r="AK1430" s="20">
        <f t="shared" si="431"/>
        <v>0.11730740169780109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499582152.5142017</v>
      </c>
      <c r="AJ1432" s="19">
        <f t="shared" si="430"/>
        <v>59520528.679470733</v>
      </c>
      <c r="AK1432" s="20">
        <f t="shared" si="431"/>
        <v>0.11914062257814291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25672271.628318585</v>
      </c>
      <c r="AJ1434" s="19">
        <f t="shared" si="430"/>
        <v>3011547.4803982303</v>
      </c>
      <c r="AK1434" s="20">
        <f t="shared" si="431"/>
        <v>0.11730740169780109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1613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499582152.5142017</v>
      </c>
      <c r="AJ1442" s="19">
        <f t="shared" si="430"/>
        <v>59520528.679470733</v>
      </c>
      <c r="AK1442" s="20">
        <f t="shared" si="431"/>
        <v>0.11914062257814291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  <c r="AU1443" s="22" t="s">
        <v>3751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  <c r="AU1444" s="22" t="s">
        <v>3751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  <c r="AU1450" s="22" t="s">
        <v>3752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  <c r="AU1451" s="22" t="s">
        <v>3752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  <c r="AU1452" s="22" t="s">
        <v>3752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  <c r="AU1453" s="22" t="s">
        <v>3752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  <c r="AU1454" s="22" t="s">
        <v>3757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  <c r="AU1455" s="22" t="s">
        <v>3757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499582152.5142017</v>
      </c>
      <c r="AJ1456" s="19">
        <f t="shared" si="430"/>
        <v>59520528.679470733</v>
      </c>
      <c r="AK1456" s="20">
        <f t="shared" si="431"/>
        <v>0.11914062257814291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  <c r="AU1456" s="22" t="s">
        <v>3752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499582152.5142017</v>
      </c>
      <c r="AJ1457" s="19">
        <f t="shared" si="430"/>
        <v>59520528.679470733</v>
      </c>
      <c r="AK1457" s="20">
        <f t="shared" si="431"/>
        <v>0.11914062257814291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  <c r="AU1457" s="22" t="s">
        <v>3752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499582152.5142017</v>
      </c>
      <c r="AJ1458" s="19">
        <f t="shared" si="430"/>
        <v>59520528.679470733</v>
      </c>
      <c r="AK1458" s="20">
        <f t="shared" si="431"/>
        <v>0.11914062257814291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  <c r="AU1458" s="22" t="s">
        <v>3752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499582152.5142017</v>
      </c>
      <c r="AJ1459" s="19">
        <f t="shared" si="430"/>
        <v>59520528.679470733</v>
      </c>
      <c r="AK1459" s="20">
        <f t="shared" si="431"/>
        <v>0.11914062257814291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  <c r="AU1459" s="22" t="s">
        <v>3752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499582152.5142017</v>
      </c>
      <c r="AJ1460" s="19">
        <f t="shared" si="430"/>
        <v>59520528.679470733</v>
      </c>
      <c r="AK1460" s="20">
        <f t="shared" si="431"/>
        <v>0.11914062257814291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  <c r="AU1460" s="22" t="s">
        <v>3752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499582152.5142017</v>
      </c>
      <c r="AJ1461" s="19">
        <f t="shared" si="430"/>
        <v>59520528.679470733</v>
      </c>
      <c r="AK1461" s="20">
        <f t="shared" si="431"/>
        <v>0.11914062257814291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  <c r="AU1461" s="22" t="s">
        <v>3752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499582152.5142017</v>
      </c>
      <c r="AJ1462" s="19">
        <f t="shared" si="430"/>
        <v>59520528.679470733</v>
      </c>
      <c r="AK1462" s="20">
        <f t="shared" si="431"/>
        <v>0.11914062257814291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  <c r="AU1462" s="22" t="s">
        <v>3752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499582152.5142017</v>
      </c>
      <c r="AJ1463" s="19">
        <f t="shared" si="430"/>
        <v>59520528.679470733</v>
      </c>
      <c r="AK1463" s="20">
        <f t="shared" si="431"/>
        <v>0.11914062257814291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  <c r="AU1463" s="22" t="s">
        <v>3752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499582152.5142017</v>
      </c>
      <c r="AJ1464" s="19">
        <f t="shared" si="430"/>
        <v>59520528.679470733</v>
      </c>
      <c r="AK1464" s="20">
        <f t="shared" si="431"/>
        <v>0.11914062257814291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  <c r="AU1464" s="22" t="s">
        <v>3752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499582152.5142017</v>
      </c>
      <c r="AJ1465" s="19">
        <f t="shared" si="430"/>
        <v>59520528.679470733</v>
      </c>
      <c r="AK1465" s="20">
        <f t="shared" si="431"/>
        <v>0.11914062257814291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  <c r="AU1465" s="22" t="s">
        <v>3752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  <c r="AU1468" s="22" t="s">
        <v>3757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  <c r="AU1469" s="22" t="s">
        <v>3751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  <c r="AU1470" s="22" t="s">
        <v>3751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487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  <c r="AU1471" s="22" t="s">
        <v>3757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  <c r="AU1472" s="22" t="s">
        <v>3751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499582152.5142017</v>
      </c>
      <c r="AJ1473" s="19">
        <f t="shared" si="430"/>
        <v>59520528.679470733</v>
      </c>
      <c r="AK1473" s="20">
        <f t="shared" si="431"/>
        <v>0.11914062257814291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  <c r="AU1473" s="22" t="s">
        <v>3751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  <c r="AU1476" s="22" t="s">
        <v>3757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  <c r="AU1477" s="22" t="s">
        <v>3750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  <c r="AU1478" s="22" t="s">
        <v>3751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  <c r="AU1479" s="22" t="s">
        <v>3751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499582152.5142017</v>
      </c>
      <c r="AJ1480" s="19">
        <f t="shared" si="449"/>
        <v>59520528.679470733</v>
      </c>
      <c r="AK1480" s="20">
        <f t="shared" si="450"/>
        <v>0.11914062257814291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  <c r="AU1480" s="22" t="s">
        <v>3751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499582152.5142017</v>
      </c>
      <c r="AJ1481" s="19">
        <f t="shared" si="449"/>
        <v>59520528.679470733</v>
      </c>
      <c r="AK1481" s="20">
        <f t="shared" si="450"/>
        <v>0.11914062257814291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  <c r="AU1481" s="22" t="s">
        <v>3751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  <c r="AU1496" s="22" t="s">
        <v>3750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  <c r="AU1497" s="22" t="s">
        <v>3750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  <c r="AU1499" s="22" t="s">
        <v>3751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  <c r="AU1500" s="22" t="s">
        <v>3757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  <c r="AU1501" s="22" t="s">
        <v>3757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  <c r="AU1502" s="22" t="s">
        <v>3752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  <c r="AU1503" s="22" t="s">
        <v>3752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  <c r="AU1504" s="22" t="s">
        <v>3752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  <c r="AU1505" s="22" t="s">
        <v>3752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  <c r="AU1506" s="22" t="s">
        <v>3752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  <c r="AU1507" s="22" t="s">
        <v>3752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  <c r="AU1508" s="22" t="s">
        <v>3752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  <c r="AU1509" s="22" t="s">
        <v>3752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499582152.5142017</v>
      </c>
      <c r="AJ1510" s="27">
        <f t="shared" si="449"/>
        <v>59520528.679470733</v>
      </c>
      <c r="AK1510" s="28">
        <f t="shared" si="450"/>
        <v>0.11914062257814291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  <c r="AU1510" s="22" t="s">
        <v>3752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  <c r="AU1511" s="22" t="s">
        <v>3757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499582152.5142017</v>
      </c>
      <c r="AJ1515" s="19">
        <f t="shared" si="449"/>
        <v>59520528.679470733</v>
      </c>
      <c r="AK1515" s="20">
        <f t="shared" si="450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  <c r="AU1519" s="22" t="s">
        <v>3751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  <c r="AU1520" s="22" t="s">
        <v>3751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499582152.5142017</v>
      </c>
      <c r="AJ1521" s="19">
        <f t="shared" si="449"/>
        <v>59520528.679470733</v>
      </c>
      <c r="AK1521" s="20">
        <f t="shared" si="450"/>
        <v>0.11914062257814291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  <c r="AU1521" s="22" t="s">
        <v>3751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  <c r="AU1522" s="22" t="s">
        <v>3750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  <c r="AU1523" s="22" t="s">
        <v>3750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499582152.5142017</v>
      </c>
      <c r="AJ1528" s="19">
        <f t="shared" si="449"/>
        <v>59520528.679470733</v>
      </c>
      <c r="AK1528" s="20">
        <f t="shared" si="450"/>
        <v>0.11914062257814291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  <c r="AU1528" s="22" t="s">
        <v>3752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499582152.5142017</v>
      </c>
      <c r="AJ1529" s="19">
        <f t="shared" si="449"/>
        <v>59520528.679470733</v>
      </c>
      <c r="AK1529" s="20">
        <f t="shared" si="450"/>
        <v>0.11914062257814291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  <c r="AU1529" s="22" t="s">
        <v>3752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499582152.5142017</v>
      </c>
      <c r="AJ1530" s="19">
        <f t="shared" si="449"/>
        <v>59520528.679470733</v>
      </c>
      <c r="AK1530" s="20">
        <f t="shared" si="450"/>
        <v>0.11914062257814291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  <c r="AU1530" s="22" t="s">
        <v>3752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499582152.5142017</v>
      </c>
      <c r="AJ1531" s="19">
        <f t="shared" si="449"/>
        <v>59520528.679470733</v>
      </c>
      <c r="AK1531" s="20">
        <f t="shared" si="450"/>
        <v>0.11914062257814291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  <c r="AU1531" s="22" t="s">
        <v>3752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2116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  <c r="AU1532" s="22" t="s">
        <v>3752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2116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  <c r="AU1533" s="22" t="s">
        <v>3752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499582152.5142017</v>
      </c>
      <c r="AJ1534" s="19">
        <f t="shared" si="449"/>
        <v>59520528.679470733</v>
      </c>
      <c r="AK1534" s="20">
        <f t="shared" si="450"/>
        <v>0.11914062257814291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  <c r="AU1534" s="22" t="s">
        <v>3752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499582152.5142017</v>
      </c>
      <c r="AJ1535" s="19">
        <f t="shared" si="449"/>
        <v>59520528.679470733</v>
      </c>
      <c r="AK1535" s="20">
        <f t="shared" si="450"/>
        <v>0.11914062257814291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  <c r="AU1535" s="22" t="s">
        <v>3752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499582152.5142017</v>
      </c>
      <c r="AJ1536" s="19">
        <f t="shared" si="449"/>
        <v>59520528.679470733</v>
      </c>
      <c r="AK1536" s="20">
        <f t="shared" si="450"/>
        <v>0.11914062257814291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  <c r="AU1536" s="22" t="s">
        <v>3752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499582152.5142017</v>
      </c>
      <c r="AJ1537" s="19">
        <f t="shared" si="449"/>
        <v>59520528.679470733</v>
      </c>
      <c r="AK1537" s="20">
        <f t="shared" si="450"/>
        <v>0.11914062257814291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  <c r="AU1537" s="22" t="s">
        <v>3752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499582152.5142017</v>
      </c>
      <c r="AJ1538" s="19">
        <f t="shared" si="449"/>
        <v>59520528.679470733</v>
      </c>
      <c r="AK1538" s="20">
        <f t="shared" si="450"/>
        <v>0.11914062257814291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  <c r="AU1538" s="22" t="s">
        <v>3752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499582152.5142017</v>
      </c>
      <c r="AJ1539" s="19">
        <f t="shared" si="449"/>
        <v>59520528.679470733</v>
      </c>
      <c r="AK1539" s="20">
        <f t="shared" si="450"/>
        <v>0.11914062257814291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  <c r="AU1539" s="22" t="s">
        <v>3752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  <c r="AU1540" s="22" t="s">
        <v>3751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  <c r="AU1541" s="22" t="s">
        <v>3751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  <c r="AU1542" s="22" t="s">
        <v>3757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  <c r="AU1543" s="22" t="s">
        <v>3757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499582152.5142017</v>
      </c>
      <c r="AJ1545" s="19">
        <f t="shared" si="467"/>
        <v>59520528.679470733</v>
      </c>
      <c r="AK1545" s="20">
        <f t="shared" si="468"/>
        <v>0.11914062257814291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  <c r="AU1545" s="22" t="s">
        <v>3757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499582152.5142017</v>
      </c>
      <c r="AJ1546" s="19">
        <f t="shared" si="467"/>
        <v>59520528.679470733</v>
      </c>
      <c r="AK1546" s="20">
        <f t="shared" si="468"/>
        <v>0.11914062257814291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  <c r="AU1546" s="22" t="s">
        <v>3757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499582152.5142017</v>
      </c>
      <c r="AJ1549" s="19">
        <f t="shared" si="467"/>
        <v>59520528.679470733</v>
      </c>
      <c r="AK1549" s="20">
        <f t="shared" si="468"/>
        <v>0.11914062257814291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916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151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155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156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  <c r="AU1569" s="22" t="s">
        <v>3750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  <c r="AU1573" s="22" t="s">
        <v>3750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  <c r="AU1574" s="22" t="s">
        <v>3757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  <c r="AU1575" s="22" t="s">
        <v>3750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  <c r="AU1578" s="22" t="s">
        <v>3757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  <c r="AU1579" s="22" t="s">
        <v>3751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  <c r="AU1580" s="22" t="s">
        <v>3751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  <c r="AU1581" s="22" t="s">
        <v>3757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  <c r="AU1582" s="22" t="s">
        <v>3757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499582152.5142017</v>
      </c>
      <c r="AJ1583" s="19">
        <f t="shared" si="467"/>
        <v>59520528.679470733</v>
      </c>
      <c r="AK1583" s="20">
        <f t="shared" si="468"/>
        <v>0.11914062257814291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  <c r="AU1583" s="22" t="s">
        <v>3757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499582152.5142017</v>
      </c>
      <c r="AJ1584" s="19">
        <f t="shared" si="467"/>
        <v>59520528.679470733</v>
      </c>
      <c r="AK1584" s="20">
        <f t="shared" si="468"/>
        <v>0.11914062257814291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  <c r="AU1584" s="22" t="s">
        <v>3751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499582152.5142017</v>
      </c>
      <c r="AJ1590" s="19">
        <f t="shared" si="467"/>
        <v>59520528.679470733</v>
      </c>
      <c r="AK1590" s="20">
        <f t="shared" si="468"/>
        <v>0.11914062257814291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880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880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  <c r="AU1601" s="22" t="s">
        <v>3751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  <c r="AU1602" s="22" t="s">
        <v>3751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34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  <c r="AU1603" s="22" t="s">
        <v>3751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34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  <c r="AU1612" s="22" t="s">
        <v>3751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  <c r="AU1613" s="22" t="s">
        <v>3751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224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499582152.5142017</v>
      </c>
      <c r="AJ1623" s="19">
        <f t="shared" si="484"/>
        <v>59520528.679470733</v>
      </c>
      <c r="AK1623" s="20">
        <f t="shared" si="485"/>
        <v>0.11914062257814291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  <c r="AU1623" s="22" t="s">
        <v>3751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499582152.5142017</v>
      </c>
      <c r="AJ1624" s="19">
        <f t="shared" si="484"/>
        <v>59520528.679470733</v>
      </c>
      <c r="AK1624" s="20">
        <f t="shared" si="485"/>
        <v>0.11914062257814291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  <c r="AU1624" s="22" t="s">
        <v>3751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  <c r="AU1630" s="22" t="s">
        <v>3751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499582152.5142017</v>
      </c>
      <c r="AJ1631" s="19">
        <f t="shared" si="484"/>
        <v>59520528.679470733</v>
      </c>
      <c r="AK1631" s="20">
        <f t="shared" si="485"/>
        <v>0.11914062257814291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  <c r="AU1631" s="22" t="s">
        <v>3751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25672271.628318585</v>
      </c>
      <c r="AJ1632" s="19">
        <f t="shared" si="484"/>
        <v>3011547.4803982303</v>
      </c>
      <c r="AK1632" s="20">
        <f t="shared" si="485"/>
        <v>0.11730740169780109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499582152.5142017</v>
      </c>
      <c r="AJ1633" s="19">
        <f t="shared" si="484"/>
        <v>59520528.679470733</v>
      </c>
      <c r="AK1633" s="20">
        <f t="shared" si="485"/>
        <v>0.11914062257814291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499582152.5142017</v>
      </c>
      <c r="AJ1634" s="19">
        <f t="shared" si="484"/>
        <v>59520528.679470733</v>
      </c>
      <c r="AK1634" s="20">
        <f t="shared" si="485"/>
        <v>0.11914062257814291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499582152.5142017</v>
      </c>
      <c r="AJ1635" s="19">
        <f t="shared" si="484"/>
        <v>59520528.679470733</v>
      </c>
      <c r="AK1635" s="20">
        <f t="shared" si="485"/>
        <v>0.11914062257814291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499582152.5142017</v>
      </c>
      <c r="AJ1636" s="19">
        <f t="shared" si="484"/>
        <v>59520528.679470733</v>
      </c>
      <c r="AK1636" s="20">
        <f t="shared" si="485"/>
        <v>0.11914062257814291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  <c r="AU1637" s="22" t="s">
        <v>3750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  <c r="AU1638" s="22" t="s">
        <v>3750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  <c r="AU1639" s="22" t="s">
        <v>3751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  <c r="AU1640" s="22" t="s">
        <v>3751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  <c r="AU1641" s="22" t="s">
        <v>3751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  <c r="AU1642" s="22" t="s">
        <v>3751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  <c r="AU1643" s="22" t="s">
        <v>3750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  <c r="AU1644" s="22" t="s">
        <v>3750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  <c r="AU1645" s="22" t="s">
        <v>3750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  <c r="AU1646" s="22" t="s">
        <v>3750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  <c r="AU1647" s="22" t="s">
        <v>3757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  <c r="AU1648" s="22" t="s">
        <v>3757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  <c r="AU1649" s="22" t="s">
        <v>3757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  <c r="AU1650" s="22" t="s">
        <v>3757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2148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  <c r="AU1651" s="22" t="s">
        <v>3757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2148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  <c r="AU1652" s="22" t="s">
        <v>3757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2148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  <c r="AU1653" s="22" t="s">
        <v>3757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2148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  <c r="AU1654" s="22" t="s">
        <v>3757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2148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  <c r="AU1655" s="22" t="s">
        <v>3757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  <c r="AU1656" s="22" t="s">
        <v>3757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  <c r="AU1657" s="22" t="s">
        <v>3751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  <c r="AU1658" s="22" t="s">
        <v>3751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  <c r="AU1659" s="22" t="s">
        <v>3751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  <c r="AU1662" s="22" t="s">
        <v>3750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  <c r="AU1663" s="22" t="s">
        <v>3750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499582152.5142017</v>
      </c>
      <c r="AJ1666" s="19">
        <f t="shared" si="484"/>
        <v>59520528.679470733</v>
      </c>
      <c r="AK1666" s="20">
        <f t="shared" si="485"/>
        <v>0.11914062257814291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  <c r="AU1666" s="22" t="s">
        <v>3751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  <c r="AU1667" s="22" t="s">
        <v>3750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  <c r="AU1671" s="22" t="s">
        <v>3757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  <c r="AU1672" s="22" t="s">
        <v>3751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499582152.5142017</v>
      </c>
      <c r="AJ1673" s="19">
        <f t="shared" si="502"/>
        <v>59520528.679470733</v>
      </c>
      <c r="AK1673" s="20">
        <f t="shared" si="503"/>
        <v>0.11914062257814291</v>
      </c>
      <c r="AL1673" s="17"/>
      <c r="AM1673" s="17"/>
      <c r="AN1673" s="17"/>
      <c r="AO1673" s="17" t="s">
        <v>2091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499582152.5142017</v>
      </c>
      <c r="AJ1674" s="19">
        <f t="shared" si="502"/>
        <v>59520528.679470733</v>
      </c>
      <c r="AK1674" s="20">
        <f t="shared" si="503"/>
        <v>0.11914062257814291</v>
      </c>
      <c r="AL1674" s="17"/>
      <c r="AM1674" s="17"/>
      <c r="AN1674" s="17"/>
      <c r="AO1674" s="17" t="s">
        <v>2091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  <c r="AU1675" s="22" t="s">
        <v>3751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  <c r="AU1676" s="22" t="s">
        <v>3757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  <c r="AU1677" s="22" t="s">
        <v>3751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  <c r="AU1678" s="22" t="s">
        <v>3751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  <c r="AU1679" s="22" t="s">
        <v>3751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499582152.5142017</v>
      </c>
      <c r="AJ1680" s="19">
        <f t="shared" si="502"/>
        <v>59520528.679470733</v>
      </c>
      <c r="AK1680" s="20">
        <f t="shared" si="503"/>
        <v>0.11914062257814291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  <c r="AU1680" s="22" t="s">
        <v>3751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  <c r="AU1681" s="22" t="s">
        <v>3752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  <c r="AU1682" s="22" t="s">
        <v>3752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  <c r="AU1683" s="22" t="s">
        <v>3751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499582152.5142017</v>
      </c>
      <c r="AJ1684" s="19">
        <f t="shared" si="502"/>
        <v>59520528.679470733</v>
      </c>
      <c r="AK1684" s="20">
        <f t="shared" si="503"/>
        <v>0.11914062257814291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  <c r="AU1684" s="22" t="s">
        <v>3751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  <c r="AU1685" s="22" t="s">
        <v>3751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  <c r="AU1686" s="22" t="s">
        <v>3751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  <c r="AU1687" s="22" t="s">
        <v>3751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  <c r="AU1688" s="22" t="s">
        <v>3750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  <c r="AU1689" s="22" t="s">
        <v>3751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  <c r="AU1690" s="22" t="s">
        <v>3751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  <c r="AU1691" s="22" t="s">
        <v>3750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  <c r="AU1692" s="22" t="s">
        <v>3751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  <c r="AU1693" s="22" t="s">
        <v>3751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  <c r="AU1694" s="22" t="s">
        <v>3751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  <c r="AU1695" s="22" t="s">
        <v>3751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  <c r="AU1696" s="22" t="s">
        <v>3751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  <c r="AU1697" s="22" t="s">
        <v>3751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499582152.5142017</v>
      </c>
      <c r="AJ1698" s="19">
        <f t="shared" si="502"/>
        <v>59520528.679470733</v>
      </c>
      <c r="AK1698" s="20">
        <f t="shared" si="503"/>
        <v>0.11914062257814291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  <c r="AU1698" s="22" t="s">
        <v>3757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499582152.5142017</v>
      </c>
      <c r="AJ1699" s="19">
        <f t="shared" si="502"/>
        <v>59520528.679470733</v>
      </c>
      <c r="AK1699" s="20">
        <f t="shared" si="503"/>
        <v>0.11914062257814291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  <c r="AU1699" s="22" t="s">
        <v>3757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  <c r="AU1700" s="22" t="s">
        <v>3757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  <c r="AU1701" s="22" t="s">
        <v>3750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  <c r="AU1702" s="22" t="s">
        <v>3751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499582152.5142017</v>
      </c>
      <c r="AJ1703" s="19">
        <f t="shared" si="502"/>
        <v>59520528.679470733</v>
      </c>
      <c r="AK1703" s="20">
        <f t="shared" si="503"/>
        <v>0.11914062257814291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  <c r="AU1703" s="22" t="s">
        <v>3751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499582152.5142017</v>
      </c>
      <c r="AJ1704" s="19">
        <f t="shared" si="502"/>
        <v>59520528.679470733</v>
      </c>
      <c r="AK1704" s="20">
        <f t="shared" si="503"/>
        <v>0.11914062257814291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  <c r="AU1704" s="22" t="s">
        <v>3757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499582152.5142017</v>
      </c>
      <c r="AJ1705" s="19">
        <f t="shared" si="502"/>
        <v>59520528.679470733</v>
      </c>
      <c r="AK1705" s="20">
        <f t="shared" si="503"/>
        <v>0.11914062257814291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  <c r="AU1705" s="22" t="s">
        <v>3757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499582152.5142017</v>
      </c>
      <c r="AJ1706" s="19">
        <f t="shared" si="502"/>
        <v>59520528.679470733</v>
      </c>
      <c r="AK1706" s="20">
        <f t="shared" si="503"/>
        <v>0.11914062257814291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  <c r="AU1706" s="22" t="s">
        <v>3757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499582152.5142017</v>
      </c>
      <c r="AJ1707" s="19">
        <f t="shared" si="502"/>
        <v>59520528.679470733</v>
      </c>
      <c r="AK1707" s="20">
        <f t="shared" si="503"/>
        <v>0.11914062257814291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  <c r="AU1707" s="22" t="s">
        <v>3757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  <c r="AU1708" s="22" t="s">
        <v>3751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  <c r="AU1709" s="22" t="s">
        <v>3752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  <c r="AU1710" s="22" t="s">
        <v>3752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  <c r="AU1711" s="22" t="s">
        <v>3752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  <c r="AU1712" s="22" t="s">
        <v>3752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  <c r="AU1713" s="22" t="s">
        <v>3752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  <c r="AU1714" s="22" t="s">
        <v>3752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  <c r="AU1715" s="22" t="s">
        <v>3752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  <c r="AU1716" s="22" t="s">
        <v>3752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499582152.5142017</v>
      </c>
      <c r="AJ1717" s="19">
        <f t="shared" si="502"/>
        <v>59520528.679470733</v>
      </c>
      <c r="AK1717" s="20">
        <f t="shared" si="503"/>
        <v>0.11914062257814291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  <c r="AU1717" s="22" t="s">
        <v>3752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499582152.5142017</v>
      </c>
      <c r="AJ1718" s="19">
        <f t="shared" si="502"/>
        <v>59520528.679470733</v>
      </c>
      <c r="AK1718" s="20">
        <f t="shared" si="503"/>
        <v>0.11914062257814291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  <c r="AU1718" s="22" t="s">
        <v>3752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499582152.5142017</v>
      </c>
      <c r="AJ1719" s="19">
        <f t="shared" si="502"/>
        <v>59520528.679470733</v>
      </c>
      <c r="AK1719" s="20">
        <f t="shared" si="503"/>
        <v>0.11914062257814291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  <c r="AU1719" s="22" t="s">
        <v>3752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499582152.5142017</v>
      </c>
      <c r="AJ1720" s="19">
        <f t="shared" si="502"/>
        <v>59520528.679470733</v>
      </c>
      <c r="AK1720" s="20">
        <f t="shared" si="503"/>
        <v>0.11914062257814291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  <c r="AU1720" s="22" t="s">
        <v>3752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499582152.5142017</v>
      </c>
      <c r="AJ1721" s="19">
        <f t="shared" si="502"/>
        <v>59520528.679470733</v>
      </c>
      <c r="AK1721" s="20">
        <f t="shared" si="503"/>
        <v>0.11914062257814291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  <c r="AU1721" s="22" t="s">
        <v>3752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499582152.5142017</v>
      </c>
      <c r="AJ1722" s="19">
        <f t="shared" si="502"/>
        <v>59520528.679470733</v>
      </c>
      <c r="AK1722" s="20">
        <f t="shared" si="503"/>
        <v>0.11914062257814291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  <c r="AU1722" s="22" t="s">
        <v>3752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  <c r="AU1723" s="22" t="s">
        <v>3750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  <c r="AU1724" s="22" t="s">
        <v>3751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  <c r="AU1725" s="22" t="s">
        <v>3751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  <c r="AU1726" s="22" t="s">
        <v>3751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  <c r="AU1727" s="22" t="s">
        <v>3751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  <c r="AU1728" s="22" t="s">
        <v>3751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  <c r="AU1729" s="22" t="s">
        <v>3750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  <c r="AU1730" s="22" t="s">
        <v>3750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  <c r="AU1731" s="22" t="s">
        <v>3751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  <c r="AU1732" s="22" t="s">
        <v>3751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  <c r="AU1733" s="22" t="s">
        <v>3757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  <c r="AU1734" s="22" t="s">
        <v>3751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  <c r="AU1735" s="22" t="s">
        <v>3750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  <c r="AU1750" s="22" t="s">
        <v>3750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  <c r="AU1751" s="22" t="s">
        <v>3757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  <c r="AU1752" s="22" t="s">
        <v>3751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  <c r="AU1753" s="22" t="s">
        <v>3751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  <c r="AU1754" s="22" t="s">
        <v>3751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  <c r="AU1755" s="22" t="s">
        <v>3751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  <c r="AU1756" s="22" t="s">
        <v>3751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  <c r="AU1757" s="22" t="s">
        <v>3750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  <c r="AU1758" s="22" t="s">
        <v>3750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499582152.5142017</v>
      </c>
      <c r="AJ1759" s="19">
        <f t="shared" si="519"/>
        <v>59520528.679470733</v>
      </c>
      <c r="AK1759" s="20">
        <f t="shared" si="520"/>
        <v>0.11914062257814291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  <c r="AU1759" s="22" t="s">
        <v>3750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499582152.5142017</v>
      </c>
      <c r="AJ1760" s="19">
        <f t="shared" si="519"/>
        <v>59520528.679470733</v>
      </c>
      <c r="AK1760" s="20">
        <f t="shared" si="520"/>
        <v>0.11914062257814291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  <c r="AU1760" s="22" t="s">
        <v>3750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499582152.5142017</v>
      </c>
      <c r="AJ1761" s="19">
        <f t="shared" si="519"/>
        <v>59520528.679470733</v>
      </c>
      <c r="AK1761" s="20">
        <f t="shared" si="520"/>
        <v>0.11914062257814291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  <c r="AU1761" s="22" t="s">
        <v>3750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499582152.5142017</v>
      </c>
      <c r="AJ1762" s="19">
        <f t="shared" si="519"/>
        <v>59520528.679470733</v>
      </c>
      <c r="AK1762" s="20">
        <f t="shared" si="520"/>
        <v>0.11914062257814291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  <c r="AU1762" s="22" t="s">
        <v>3750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499582152.5142017</v>
      </c>
      <c r="AJ1763" s="19">
        <f t="shared" si="519"/>
        <v>59520528.679470733</v>
      </c>
      <c r="AK1763" s="20">
        <f t="shared" si="520"/>
        <v>0.11914062257814291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  <c r="AU1763" s="22" t="s">
        <v>3750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499582152.5142017</v>
      </c>
      <c r="AJ1764" s="19">
        <f t="shared" si="519"/>
        <v>59520528.679470733</v>
      </c>
      <c r="AK1764" s="20">
        <f t="shared" si="520"/>
        <v>0.11914062257814291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  <c r="AU1764" s="22" t="s">
        <v>3750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499582152.5142017</v>
      </c>
      <c r="AJ1765" s="19">
        <f t="shared" si="519"/>
        <v>59520528.679470733</v>
      </c>
      <c r="AK1765" s="20">
        <f t="shared" si="520"/>
        <v>0.11914062257814291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  <c r="AU1765" s="22" t="s">
        <v>3752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499582152.5142017</v>
      </c>
      <c r="AJ1766" s="19">
        <f t="shared" si="519"/>
        <v>59520528.679470733</v>
      </c>
      <c r="AK1766" s="20">
        <f t="shared" si="520"/>
        <v>0.11914062257814291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  <c r="AU1766" s="22" t="s">
        <v>3752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499582152.5142017</v>
      </c>
      <c r="AJ1767" s="19">
        <f t="shared" si="519"/>
        <v>59520528.679470733</v>
      </c>
      <c r="AK1767" s="20">
        <f t="shared" si="520"/>
        <v>0.11914062257814291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  <c r="AU1767" s="22" t="s">
        <v>3752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499582152.5142017</v>
      </c>
      <c r="AJ1768" s="19">
        <f t="shared" si="519"/>
        <v>59520528.679470733</v>
      </c>
      <c r="AK1768" s="20">
        <f t="shared" si="520"/>
        <v>0.11914062257814291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  <c r="AU1768" s="22" t="s">
        <v>3752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499582152.5142017</v>
      </c>
      <c r="AJ1769" s="19">
        <f t="shared" si="519"/>
        <v>59520528.679470733</v>
      </c>
      <c r="AK1769" s="20">
        <f t="shared" si="520"/>
        <v>0.11914062257814291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  <c r="AU1769" s="22" t="s">
        <v>3752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499582152.5142017</v>
      </c>
      <c r="AJ1770" s="19">
        <f t="shared" si="519"/>
        <v>59520528.679470733</v>
      </c>
      <c r="AK1770" s="20">
        <f t="shared" si="520"/>
        <v>0.11914062257814291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  <c r="AU1770" s="22" t="s">
        <v>3752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499582152.5142017</v>
      </c>
      <c r="AJ1771" s="19">
        <f t="shared" si="519"/>
        <v>59520528.679470733</v>
      </c>
      <c r="AK1771" s="20">
        <f t="shared" si="520"/>
        <v>0.11914062257814291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  <c r="AU1771" s="22" t="s">
        <v>3751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  <c r="AU1772" s="22" t="s">
        <v>3751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  <c r="AU1773" s="22" t="s">
        <v>3751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  <c r="AU1774" s="22" t="s">
        <v>3751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  <c r="AU1775" s="22" t="s">
        <v>3751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499582152.5142017</v>
      </c>
      <c r="AJ1776" s="19">
        <f t="shared" si="519"/>
        <v>59520528.679470733</v>
      </c>
      <c r="AK1776" s="20">
        <f t="shared" si="520"/>
        <v>0.11914062257814291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  <c r="AU1776" s="22" t="s">
        <v>3751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499582152.5142017</v>
      </c>
      <c r="AJ1777" s="19">
        <f t="shared" si="519"/>
        <v>59520528.679470733</v>
      </c>
      <c r="AK1777" s="20">
        <f t="shared" si="520"/>
        <v>0.11914062257814291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  <c r="AU1777" s="22" t="s">
        <v>3751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  <c r="AU1778" s="22" t="s">
        <v>3751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  <c r="AU1779" s="22" t="s">
        <v>3751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499582152.5142017</v>
      </c>
      <c r="AJ1780" s="19">
        <f t="shared" si="519"/>
        <v>59520528.679470733</v>
      </c>
      <c r="AK1780" s="20">
        <f t="shared" si="520"/>
        <v>0.11914062257814291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  <c r="AU1780" s="22" t="s">
        <v>3757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499582152.5142017</v>
      </c>
      <c r="AJ1781" s="19">
        <f t="shared" si="519"/>
        <v>59520528.679470733</v>
      </c>
      <c r="AK1781" s="20">
        <f t="shared" si="520"/>
        <v>0.11914062257814291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  <c r="AU1781" s="22" t="s">
        <v>3757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  <c r="AU1782" s="22" t="s">
        <v>3751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  <c r="AU1783" s="22" t="s">
        <v>3751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  <c r="AU1784" s="22" t="s">
        <v>3751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  <c r="AU1785" s="22" t="s">
        <v>3751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  <c r="AU1786" s="22" t="s">
        <v>3751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  <c r="AU1787" s="22" t="s">
        <v>3751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  <c r="AU1788" s="22" t="s">
        <v>3750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  <c r="AU1789" s="22" t="s">
        <v>3750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  <c r="AU1790" s="22" t="s">
        <v>3757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  <c r="AU1791" s="22" t="s">
        <v>3751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499582152.5142017</v>
      </c>
      <c r="AJ1793" s="19">
        <f t="shared" si="519"/>
        <v>59520528.679470733</v>
      </c>
      <c r="AK1793" s="20">
        <f t="shared" si="520"/>
        <v>0.11914062257814291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  <c r="AU1793" s="22" t="s">
        <v>3753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499582152.5142017</v>
      </c>
      <c r="AJ1794" s="19">
        <f t="shared" si="519"/>
        <v>59520528.679470733</v>
      </c>
      <c r="AK1794" s="20">
        <f t="shared" si="520"/>
        <v>0.11914062257814291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  <c r="AU1794" s="22" t="s">
        <v>3753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499582152.5142017</v>
      </c>
      <c r="AJ1795" s="19">
        <f t="shared" si="519"/>
        <v>59520528.679470733</v>
      </c>
      <c r="AK1795" s="20">
        <f t="shared" si="520"/>
        <v>0.11914062257814291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  <c r="AU1795" s="22" t="s">
        <v>3751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499582152.5142017</v>
      </c>
      <c r="AJ1796" s="19">
        <f t="shared" si="519"/>
        <v>59520528.679470733</v>
      </c>
      <c r="AK1796" s="20">
        <f t="shared" si="520"/>
        <v>0.11914062257814291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499582152.5142017</v>
      </c>
      <c r="AJ1797" s="19">
        <f t="shared" si="519"/>
        <v>59520528.679470733</v>
      </c>
      <c r="AK1797" s="20">
        <f t="shared" si="520"/>
        <v>0.11914062257814291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  <c r="AU1798" s="22" t="s">
        <v>3751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  <c r="AU1799" s="22" t="s">
        <v>3751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  <c r="AU1800" s="22" t="s">
        <v>3751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  <c r="AU1801" s="22" t="s">
        <v>3752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  <c r="AU1802" s="22" t="s">
        <v>3752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  <c r="AU1803" s="22" t="s">
        <v>3750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  <c r="AU1804" s="22" t="s">
        <v>3750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  <c r="AU1805" s="22" t="s">
        <v>3750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  <c r="AU1806" s="22" t="s">
        <v>3750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499582152.5142017</v>
      </c>
      <c r="AJ1809" s="19">
        <f t="shared" si="539"/>
        <v>59520528.679470733</v>
      </c>
      <c r="AK1809" s="20">
        <f t="shared" si="540"/>
        <v>0.11914062257814291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  <c r="AU1809" s="22" t="s">
        <v>3751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499582152.5142017</v>
      </c>
      <c r="AJ1810" s="19">
        <f t="shared" si="539"/>
        <v>59520528.679470733</v>
      </c>
      <c r="AK1810" s="20">
        <f t="shared" si="540"/>
        <v>0.11914062257814291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  <c r="AU1810" s="22" t="s">
        <v>3751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  <c r="AU1811" s="22" t="s">
        <v>3750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  <c r="AU1812" s="22" t="s">
        <v>3750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499582152.5142017</v>
      </c>
      <c r="AJ1813" s="19">
        <f t="shared" si="539"/>
        <v>59520528.679470733</v>
      </c>
      <c r="AK1813" s="20">
        <f t="shared" si="540"/>
        <v>0.11914062257814291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  <c r="AU1813" s="22" t="s">
        <v>3751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  <c r="AU1814" s="22" t="s">
        <v>3751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  <c r="AU1815" s="22" t="s">
        <v>3751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499582152.5142017</v>
      </c>
      <c r="AJ1816" s="19">
        <f t="shared" si="539"/>
        <v>59520528.679470733</v>
      </c>
      <c r="AK1816" s="20">
        <f t="shared" si="540"/>
        <v>0.11914062257814291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  <c r="AU1816" s="22" t="s">
        <v>3752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499582152.5142017</v>
      </c>
      <c r="AJ1817" s="19">
        <f t="shared" si="539"/>
        <v>59520528.679470733</v>
      </c>
      <c r="AK1817" s="20">
        <f t="shared" si="540"/>
        <v>0.11914062257814291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  <c r="AU1817" s="22" t="s">
        <v>3752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499582152.5142017</v>
      </c>
      <c r="AJ1818" s="19">
        <f t="shared" si="539"/>
        <v>59520528.679470733</v>
      </c>
      <c r="AK1818" s="20">
        <f t="shared" si="540"/>
        <v>0.11914062257814291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  <c r="AU1818" s="22" t="s">
        <v>3752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499582152.5142017</v>
      </c>
      <c r="AJ1819" s="19">
        <f t="shared" si="539"/>
        <v>59520528.679470733</v>
      </c>
      <c r="AK1819" s="20">
        <f t="shared" si="540"/>
        <v>0.11914062257814291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  <c r="AU1819" s="22" t="s">
        <v>3752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499582152.5142017</v>
      </c>
      <c r="AJ1820" s="19">
        <f t="shared" si="539"/>
        <v>59520528.679470733</v>
      </c>
      <c r="AK1820" s="20">
        <f t="shared" si="540"/>
        <v>0.11914062257814291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  <c r="AU1820" s="22" t="s">
        <v>3752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499582152.5142017</v>
      </c>
      <c r="AJ1821" s="19">
        <f t="shared" si="539"/>
        <v>59520528.679470733</v>
      </c>
      <c r="AK1821" s="20">
        <f t="shared" si="540"/>
        <v>0.11914062257814291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  <c r="AU1821" s="22" t="s">
        <v>3752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499582152.5142017</v>
      </c>
      <c r="AJ1822" s="19">
        <f t="shared" si="539"/>
        <v>59520528.679470733</v>
      </c>
      <c r="AK1822" s="20">
        <f t="shared" si="540"/>
        <v>0.11914062257814291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  <c r="AU1822" s="22" t="s">
        <v>3752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499582152.5142017</v>
      </c>
      <c r="AJ1823" s="19">
        <f t="shared" si="539"/>
        <v>59520528.679470733</v>
      </c>
      <c r="AK1823" s="20">
        <f t="shared" si="540"/>
        <v>0.11914062257814291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  <c r="AU1823" s="22" t="s">
        <v>3752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499582152.5142017</v>
      </c>
      <c r="AJ1824" s="19">
        <f t="shared" si="539"/>
        <v>59520528.679470733</v>
      </c>
      <c r="AK1824" s="20">
        <f t="shared" si="540"/>
        <v>0.11914062257814291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  <c r="AU1824" s="22" t="s">
        <v>3752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499582152.5142017</v>
      </c>
      <c r="AJ1825" s="19">
        <f t="shared" si="539"/>
        <v>59520528.679470733</v>
      </c>
      <c r="AK1825" s="20">
        <f t="shared" si="540"/>
        <v>0.11914062257814291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  <c r="AU1825" s="22" t="s">
        <v>3752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499582152.5142017</v>
      </c>
      <c r="AJ1826" s="19">
        <f t="shared" si="539"/>
        <v>59520528.679470733</v>
      </c>
      <c r="AK1826" s="20">
        <f t="shared" si="540"/>
        <v>0.11914062257814291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  <c r="AU1826" s="22" t="s">
        <v>3752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499582152.5142017</v>
      </c>
      <c r="AJ1827" s="19">
        <f t="shared" si="539"/>
        <v>59520528.679470733</v>
      </c>
      <c r="AK1827" s="20">
        <f t="shared" si="540"/>
        <v>0.11914062257814291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  <c r="AU1827" s="22" t="s">
        <v>3752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499582152.5142017</v>
      </c>
      <c r="AJ1828" s="19">
        <f t="shared" si="539"/>
        <v>59520528.679470733</v>
      </c>
      <c r="AK1828" s="20">
        <f t="shared" si="540"/>
        <v>0.11914062257814291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  <c r="AU1828" s="22" t="s">
        <v>3752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499582152.5142017</v>
      </c>
      <c r="AJ1829" s="19">
        <f t="shared" si="539"/>
        <v>59520528.679470733</v>
      </c>
      <c r="AK1829" s="20">
        <f t="shared" si="540"/>
        <v>0.11914062257814291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  <c r="AU1829" s="22" t="s">
        <v>3752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499582152.5142017</v>
      </c>
      <c r="AJ1830" s="19">
        <f t="shared" si="539"/>
        <v>59520528.679470733</v>
      </c>
      <c r="AK1830" s="20">
        <f t="shared" si="540"/>
        <v>0.11914062257814291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  <c r="AU1830" s="22" t="s">
        <v>3752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499582152.5142017</v>
      </c>
      <c r="AJ1831" s="19">
        <f t="shared" si="539"/>
        <v>59520528.679470733</v>
      </c>
      <c r="AK1831" s="20">
        <f t="shared" si="540"/>
        <v>0.11914062257814291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  <c r="AU1831" s="22" t="s">
        <v>3752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  <c r="AU1832" s="22" t="s">
        <v>3752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  <c r="AU1833" s="22" t="s">
        <v>3752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  <c r="AU1834" s="22" t="s">
        <v>3752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  <c r="AU1835" s="22" t="s">
        <v>3752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  <c r="AU1836" s="22" t="s">
        <v>3752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  <c r="AU1837" s="22" t="s">
        <v>3752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  <c r="AU1838" s="22" t="s">
        <v>3752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  <c r="AU1839" s="22" t="s">
        <v>3752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  <c r="AU1840" s="22" t="s">
        <v>3752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  <c r="AU1841" s="22" t="s">
        <v>3752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  <c r="AU1842" s="22" t="s">
        <v>3752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  <c r="AU1843" s="22" t="s">
        <v>3752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  <c r="AU1844" s="22" t="s">
        <v>3752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499582152.5142017</v>
      </c>
      <c r="AJ1845" s="19">
        <f t="shared" si="539"/>
        <v>59520528.679470733</v>
      </c>
      <c r="AK1845" s="20">
        <f t="shared" si="540"/>
        <v>0.11914062257814291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  <c r="AU1845" s="22" t="s">
        <v>3752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499582152.5142017</v>
      </c>
      <c r="AJ1846" s="19">
        <f t="shared" si="539"/>
        <v>59520528.679470733</v>
      </c>
      <c r="AK1846" s="20">
        <f t="shared" si="540"/>
        <v>0.11914062257814291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  <c r="AU1846" s="22" t="s">
        <v>3752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499582152.5142017</v>
      </c>
      <c r="AJ1847" s="19">
        <f t="shared" si="539"/>
        <v>59520528.679470733</v>
      </c>
      <c r="AK1847" s="20">
        <f t="shared" si="540"/>
        <v>0.11914062257814291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  <c r="AU1847" s="22" t="s">
        <v>3752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499582152.5142017</v>
      </c>
      <c r="AJ1848" s="19">
        <f t="shared" si="539"/>
        <v>59520528.679470733</v>
      </c>
      <c r="AK1848" s="20">
        <f t="shared" si="540"/>
        <v>0.11914062257814291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  <c r="AU1848" s="22" t="s">
        <v>3752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499582152.5142017</v>
      </c>
      <c r="AJ1849" s="19">
        <f t="shared" si="539"/>
        <v>59520528.679470733</v>
      </c>
      <c r="AK1849" s="20">
        <f t="shared" si="540"/>
        <v>0.11914062257814291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  <c r="AU1849" s="22" t="s">
        <v>3752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499582152.5142017</v>
      </c>
      <c r="AJ1850" s="19">
        <f t="shared" si="539"/>
        <v>59520528.679470733</v>
      </c>
      <c r="AK1850" s="20">
        <f t="shared" si="540"/>
        <v>0.11914062257814291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  <c r="AU1850" s="22" t="s">
        <v>3752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499582152.5142017</v>
      </c>
      <c r="AJ1851" s="19">
        <f t="shared" si="539"/>
        <v>59520528.679470733</v>
      </c>
      <c r="AK1851" s="20">
        <f t="shared" si="540"/>
        <v>0.11914062257814291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  <c r="AU1851" s="22" t="s">
        <v>3752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499582152.5142017</v>
      </c>
      <c r="AJ1852" s="19">
        <f t="shared" si="539"/>
        <v>59520528.679470733</v>
      </c>
      <c r="AK1852" s="20">
        <f t="shared" si="540"/>
        <v>0.11914062257814291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  <c r="AU1852" s="22" t="s">
        <v>3751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499582152.5142017</v>
      </c>
      <c r="AJ1853" s="19">
        <f t="shared" si="539"/>
        <v>59520528.679470733</v>
      </c>
      <c r="AK1853" s="20">
        <f t="shared" si="540"/>
        <v>0.11914062257814291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  <c r="AU1853" s="22" t="s">
        <v>3751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  <c r="AU1854" s="22" t="s">
        <v>3751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  <c r="AU1855" s="22" t="s">
        <v>3751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  <c r="AU1856" s="22" t="s">
        <v>3751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  <c r="AU1857" s="22" t="s">
        <v>3751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  <c r="AU1858" s="22" t="s">
        <v>3751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  <c r="AU1859" s="22" t="s">
        <v>3751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  <c r="AU1860" s="22" t="s">
        <v>3751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  <c r="AU1864" s="22" t="s">
        <v>3750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61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61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  <c r="AU1880" s="22" t="s">
        <v>3751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  <c r="AU1881" s="22" t="s">
        <v>3757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  <c r="AU1882" s="22" t="s">
        <v>3757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499582152.5142017</v>
      </c>
      <c r="AJ1893" s="19">
        <f t="shared" si="557"/>
        <v>59520528.679470733</v>
      </c>
      <c r="AK1893" s="20">
        <f t="shared" si="558"/>
        <v>0.11914062257814291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  <c r="AU1893" s="22" t="s">
        <v>3751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  <c r="AU1894" s="22" t="s">
        <v>3751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  <c r="AU1895" s="22" t="s">
        <v>3751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  <c r="AU1896" s="22" t="s">
        <v>3751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  <c r="AU1897" s="22" t="s">
        <v>3751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  <c r="AU1898" s="22" t="s">
        <v>3751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499582152.5142017</v>
      </c>
      <c r="AJ1899" s="19">
        <f t="shared" si="557"/>
        <v>59520528.679470733</v>
      </c>
      <c r="AK1899" s="20">
        <f t="shared" si="558"/>
        <v>0.11914062257814291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  <c r="AU1899" s="22" t="s">
        <v>3751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  <c r="AU1900" s="22" t="s">
        <v>3751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499582152.5142017</v>
      </c>
      <c r="AJ1901" s="19">
        <f t="shared" si="557"/>
        <v>59520528.679470733</v>
      </c>
      <c r="AK1901" s="20">
        <f t="shared" si="558"/>
        <v>0.11914062257814291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  <c r="AU1901" s="22" t="s">
        <v>3751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499582152.5142017</v>
      </c>
      <c r="AJ1902" s="19">
        <f t="shared" si="557"/>
        <v>59520528.679470733</v>
      </c>
      <c r="AK1902" s="20">
        <f t="shared" si="558"/>
        <v>0.11914062257814291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  <c r="AU1902" s="22" t="s">
        <v>3751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499582152.5142017</v>
      </c>
      <c r="AJ1903" s="19">
        <f t="shared" si="557"/>
        <v>59520528.679470733</v>
      </c>
      <c r="AK1903" s="20">
        <f t="shared" si="558"/>
        <v>0.11914062257814291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  <c r="AU1903" s="22" t="s">
        <v>3751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499582152.5142017</v>
      </c>
      <c r="AJ1904" s="19">
        <f t="shared" si="557"/>
        <v>59520528.679470733</v>
      </c>
      <c r="AK1904" s="20">
        <f t="shared" si="558"/>
        <v>0.11914062257814291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  <c r="AU1904" s="22" t="s">
        <v>3751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499582152.5142017</v>
      </c>
      <c r="AJ1905" s="19">
        <f t="shared" si="557"/>
        <v>59520528.679470733</v>
      </c>
      <c r="AK1905" s="20">
        <f t="shared" si="558"/>
        <v>0.11914062257814291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  <c r="AU1905" s="22" t="s">
        <v>3751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61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  <c r="AU1910" s="22" t="s">
        <v>3751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1540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  <c r="AU1911" s="22" t="s">
        <v>3751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1540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  <c r="AU1912" s="22" t="s">
        <v>3751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  <c r="AU1913" s="22" t="s">
        <v>3751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  <c r="AU1914" s="22" t="s">
        <v>3751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499582152.5142017</v>
      </c>
      <c r="AJ1915" s="19">
        <f t="shared" si="557"/>
        <v>59520528.679470733</v>
      </c>
      <c r="AK1915" s="20">
        <f t="shared" si="558"/>
        <v>0.11914062257814291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  <c r="AU1915" s="22" t="s">
        <v>3751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499582152.5142017</v>
      </c>
      <c r="AJ1916" s="19">
        <f t="shared" si="557"/>
        <v>59520528.679470733</v>
      </c>
      <c r="AK1916" s="20">
        <f t="shared" si="558"/>
        <v>0.11914062257814291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  <c r="AU1916" s="22" t="s">
        <v>3751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499582152.5142017</v>
      </c>
      <c r="AJ1917" s="19">
        <f t="shared" si="557"/>
        <v>59520528.679470733</v>
      </c>
      <c r="AK1917" s="20">
        <f t="shared" si="558"/>
        <v>0.11914062257814291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  <c r="AU1917" s="22" t="s">
        <v>3751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499582152.5142017</v>
      </c>
      <c r="AJ1918" s="19">
        <f t="shared" si="557"/>
        <v>59520528.679470733</v>
      </c>
      <c r="AK1918" s="20">
        <f t="shared" si="558"/>
        <v>0.11914062257814291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  <c r="AU1918" s="22" t="s">
        <v>3751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499582152.5142017</v>
      </c>
      <c r="AJ1919" s="19">
        <f t="shared" si="557"/>
        <v>59520528.679470733</v>
      </c>
      <c r="AK1919" s="20">
        <f t="shared" si="558"/>
        <v>0.11914062257814291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  <c r="AU1919" s="22" t="s">
        <v>3751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499582152.5142017</v>
      </c>
      <c r="AJ1920" s="19">
        <f t="shared" si="557"/>
        <v>59520528.679470733</v>
      </c>
      <c r="AK1920" s="20">
        <f t="shared" si="558"/>
        <v>0.11914062257814291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  <c r="AU1920" s="22" t="s">
        <v>3751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499582152.5142017</v>
      </c>
      <c r="AJ1921" s="19">
        <f t="shared" si="557"/>
        <v>59520528.679470733</v>
      </c>
      <c r="AK1921" s="20">
        <f t="shared" si="558"/>
        <v>0.11914062257814291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  <c r="AU1921" s="22" t="s">
        <v>3751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499582152.5142017</v>
      </c>
      <c r="AJ1922" s="19">
        <f t="shared" si="557"/>
        <v>59520528.679470733</v>
      </c>
      <c r="AK1922" s="20">
        <f t="shared" si="558"/>
        <v>0.11914062257814291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  <c r="AU1922" s="22" t="s">
        <v>3751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499582152.5142017</v>
      </c>
      <c r="AJ1923" s="19">
        <f t="shared" si="557"/>
        <v>59520528.679470733</v>
      </c>
      <c r="AK1923" s="20">
        <f t="shared" si="558"/>
        <v>0.11914062257814291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  <c r="AU1923" s="22" t="s">
        <v>3751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499582152.5142017</v>
      </c>
      <c r="AJ1924" s="19">
        <f t="shared" si="557"/>
        <v>59520528.679470733</v>
      </c>
      <c r="AK1924" s="20">
        <f t="shared" si="558"/>
        <v>0.11914062257814291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  <c r="AU1924" s="22" t="s">
        <v>3751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  <c r="AU1925" s="22" t="s">
        <v>3752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499582152.5142017</v>
      </c>
      <c r="AJ1926" s="19">
        <f t="shared" ref="AJ1926:AJ1989" si="576">IF(P1926="C66 SERVICE","",SUMIFS(AC:AC,F:F,F1926,G:G,G1926,E:E,E1926))</f>
        <v>59520528.679470733</v>
      </c>
      <c r="AK1926" s="20">
        <f t="shared" ref="AK1926:AK1989" si="577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  <c r="AU1926" s="22" t="s">
        <v>3752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  <c r="AU1927" s="22" t="s">
        <v>3751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  <c r="AU1928" s="22" t="s">
        <v>3751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2148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  <c r="AU1929" s="22" t="s">
        <v>3757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  <c r="AU1930" s="22" t="s">
        <v>3757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1440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  <c r="AU1931" s="22" t="s">
        <v>3751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  <c r="AU1932" s="22" t="s">
        <v>3750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  <c r="AU1933" s="22" t="s">
        <v>3750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  <c r="AU1934" s="22" t="s">
        <v>3750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  <c r="AU1935" s="22" t="s">
        <v>3751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  <c r="AU1936" s="22" t="s">
        <v>3751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1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  <c r="AU1937" s="22" t="s">
        <v>3751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1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  <c r="AU1938" s="22" t="s">
        <v>3751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  <c r="AU1939" s="22" t="s">
        <v>3752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  <c r="AU1941" s="22" t="s">
        <v>3751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  <c r="AU1942" s="22" t="s">
        <v>3751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  <c r="AU1943" s="22" t="s">
        <v>3751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  <c r="AU1944" s="22" t="s">
        <v>3751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  <c r="AU1945" s="22" t="s">
        <v>3751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499582152.5142017</v>
      </c>
      <c r="AJ1946" s="19">
        <f t="shared" si="576"/>
        <v>59520528.679470733</v>
      </c>
      <c r="AK1946" s="20">
        <f t="shared" si="577"/>
        <v>0.11914062257814291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  <c r="AU1946" s="22" t="s">
        <v>3751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  <c r="AU1947" s="22" t="s">
        <v>3751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  <c r="AU1948" s="22" t="s">
        <v>3751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  <c r="AU1949" s="22" t="s">
        <v>3751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  <c r="AU1950" s="22" t="s">
        <v>3751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  <c r="AU1951" s="22" t="s">
        <v>3752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  <c r="AU1952" s="22" t="s">
        <v>3752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  <c r="AU1953" s="22" t="s">
        <v>3752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499582152.5142017</v>
      </c>
      <c r="AJ1954" s="19">
        <f t="shared" si="576"/>
        <v>59520528.679470733</v>
      </c>
      <c r="AK1954" s="20">
        <f t="shared" si="577"/>
        <v>0.11914062257814291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  <c r="AU1954" s="22" t="s">
        <v>3752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499582152.5142017</v>
      </c>
      <c r="AJ1955" s="19">
        <f t="shared" si="576"/>
        <v>59520528.679470733</v>
      </c>
      <c r="AK1955" s="20">
        <f t="shared" si="577"/>
        <v>0.11914062257814291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  <c r="AU1955" s="22" t="s">
        <v>3752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499582152.5142017</v>
      </c>
      <c r="AJ1956" s="19">
        <f t="shared" si="576"/>
        <v>59520528.679470733</v>
      </c>
      <c r="AK1956" s="20">
        <f t="shared" si="577"/>
        <v>0.11914062257814291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  <c r="AU1956" s="22" t="s">
        <v>3752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  <c r="AU1957" s="22" t="s">
        <v>3752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  <c r="AU1958" s="22" t="s">
        <v>3752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  <c r="AU1959" s="22" t="s">
        <v>3752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  <c r="AU1960" s="22" t="s">
        <v>3757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  <c r="AU1961" s="22" t="s">
        <v>3757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  <c r="AU1962" s="22" t="s">
        <v>3757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  <c r="AU1963" s="22" t="s">
        <v>3757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  <c r="AU1964" s="22" t="s">
        <v>3757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  <c r="AU1965" s="22" t="s">
        <v>3757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  <c r="AU1966" s="22" t="s">
        <v>3757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  <c r="AU1967" s="22" t="s">
        <v>3757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  <c r="AU1968" s="22" t="s">
        <v>3757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  <c r="AU1969" s="22" t="s">
        <v>3757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  <c r="AU1970" s="22" t="s">
        <v>3757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  <c r="AU1971" s="22" t="s">
        <v>3757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  <c r="AU1972" s="22" t="s">
        <v>3757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  <c r="AU1976" s="22" t="s">
        <v>3757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  <c r="AU1977" s="22" t="s">
        <v>3757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  <c r="AU1978" s="22" t="s">
        <v>3757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  <c r="AU1979" s="22" t="s">
        <v>3757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  <c r="AU1980" s="22" t="s">
        <v>3757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  <c r="AU1981" s="22" t="s">
        <v>3757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  <c r="AU1982" s="22" t="s">
        <v>3751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  <c r="AU1983" s="22" t="s">
        <v>3750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  <c r="AU1984" s="22" t="s">
        <v>3750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  <c r="AU1985" s="22" t="s">
        <v>3750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  <c r="AU1986" s="22" t="s">
        <v>3750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  <c r="AU1987" s="22" t="s">
        <v>3751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  <c r="AU1988" s="22" t="s">
        <v>3751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  <c r="AU1989" s="22" t="s">
        <v>3750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  <c r="AU1990" s="22" t="s">
        <v>3750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  <c r="AU1991" s="22" t="s">
        <v>3751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  <c r="AU1992" s="22" t="s">
        <v>3751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  <c r="AU1993" s="22" t="s">
        <v>3751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  <c r="AU1994" s="22" t="s">
        <v>3751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  <c r="AU1995" s="22" t="s">
        <v>3751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  <c r="AU1996" s="22" t="s">
        <v>3751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  <c r="AU1997" s="22" t="s">
        <v>3751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  <c r="AU1998" s="22" t="s">
        <v>3751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  <c r="AU1999" s="22" t="s">
        <v>3751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  <c r="AU2000" s="22" t="s">
        <v>3751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  <c r="AU2001" s="22" t="s">
        <v>3751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  <c r="AU2002" s="22" t="s">
        <v>3757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  <c r="AU2003" s="22" t="s">
        <v>3757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  <c r="AU2004" s="22" t="s">
        <v>3751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  <c r="AU2005" s="22" t="s">
        <v>3751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  <c r="AU2006" s="22" t="s">
        <v>3752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  <c r="AU2007" s="22" t="s">
        <v>3752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  <c r="AU2008" s="22" t="s">
        <v>3752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  <c r="AU2009" s="22" t="s">
        <v>3752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  <c r="AU2010" s="22" t="s">
        <v>3752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  <c r="AU2011" s="22" t="s">
        <v>3752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  <c r="AU2012" s="22" t="s">
        <v>3752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  <c r="AU2013" s="22" t="s">
        <v>3752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  <c r="AU2014" s="22" t="s">
        <v>3752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  <c r="AU2015" s="22" t="s">
        <v>3752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  <c r="AU2016" s="22" t="s">
        <v>3752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  <c r="AU2017" s="22" t="s">
        <v>3752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  <c r="AU2018" s="22" t="s">
        <v>3752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  <c r="AU2019" s="22" t="s">
        <v>3752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  <c r="AU2020" s="22" t="s">
        <v>3752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  <c r="AU2021" s="22" t="s">
        <v>3752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  <c r="AU2022" s="22" t="s">
        <v>3752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  <c r="AU2023" s="22" t="s">
        <v>3752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  <c r="AU2024" s="22" t="s">
        <v>3752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  <c r="AU2025" s="22" t="s">
        <v>3752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  <c r="AU2026" s="22" t="s">
        <v>3752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  <c r="AU2027" s="22" t="s">
        <v>3752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  <c r="AU2028" s="22" t="s">
        <v>3752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  <c r="AU2029" s="22" t="s">
        <v>3752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  <c r="AU2030" s="22" t="s">
        <v>3752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  <c r="AU2031" s="22" t="s">
        <v>3752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  <c r="AU2032" s="22" t="s">
        <v>3752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  <c r="AU2033" s="22" t="s">
        <v>3752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  <c r="AU2034" s="22" t="s">
        <v>3752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  <c r="AU2035" s="22" t="s">
        <v>3752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  <c r="AU2036" s="22" t="s">
        <v>3752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  <c r="AU2037" s="22" t="s">
        <v>3752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  <c r="AU2038" s="22" t="s">
        <v>3752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  <c r="AU2039" s="22" t="s">
        <v>3752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  <c r="AU2040" s="22" t="s">
        <v>3752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  <c r="AU2041" s="22" t="s">
        <v>3752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  <c r="AU2042" s="22" t="s">
        <v>3752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  <c r="AU2043" s="22" t="s">
        <v>3752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  <c r="AU2044" s="22" t="s">
        <v>3752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  <c r="AU2045" s="22" t="s">
        <v>3752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  <c r="AU2046" s="22" t="s">
        <v>3752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  <c r="AU2047" s="22" t="s">
        <v>3752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  <c r="AU2048" s="22" t="s">
        <v>3752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  <c r="AU2049" s="22" t="s">
        <v>3752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  <c r="AU2050" s="22" t="s">
        <v>3752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  <c r="AU2051" s="22" t="s">
        <v>3752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  <c r="AU2052" s="22" t="s">
        <v>3752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  <c r="AU2053" s="22" t="s">
        <v>3752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  <c r="AU2054" s="22" t="s">
        <v>3752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  <c r="AU2055" s="22" t="s">
        <v>3757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  <c r="AU2056" s="22" t="s">
        <v>3757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  <c r="AU2057" s="22" t="s">
        <v>3757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  <c r="AU2064" s="22" t="s">
        <v>3752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  <c r="AU2065" s="22" t="s">
        <v>3752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  <c r="AU2068" s="22" t="s">
        <v>3757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  <c r="AU2069" s="22" t="s">
        <v>3757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  <c r="AU2070" s="22" t="s">
        <v>3757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  <c r="AU2071" s="22" t="s">
        <v>3757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  <c r="AU2072" s="22" t="s">
        <v>3757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  <c r="AU2073" s="22" t="s">
        <v>3757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  <c r="AU2074" s="22" t="s">
        <v>3757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  <c r="AU2075" s="22" t="s">
        <v>3757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  <c r="AU2076" s="22" t="s">
        <v>3757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  <c r="AU2077" s="22" t="s">
        <v>3757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  <c r="AU2078" s="22" t="s">
        <v>3757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  <c r="AU2079" s="22" t="s">
        <v>3757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  <c r="AU2080" s="22" t="s">
        <v>3757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  <c r="AU2081" s="22" t="s">
        <v>3757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499582152.5142017</v>
      </c>
      <c r="AJ2082" s="19">
        <f t="shared" si="613"/>
        <v>59520528.679470733</v>
      </c>
      <c r="AK2082" s="20">
        <f t="shared" si="614"/>
        <v>0.11914062257814291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  <c r="AU2082" s="22" t="s">
        <v>3752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499582152.5142017</v>
      </c>
      <c r="AJ2083" s="19">
        <f t="shared" si="613"/>
        <v>59520528.679470733</v>
      </c>
      <c r="AK2083" s="20">
        <f t="shared" si="614"/>
        <v>0.11914062257814291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  <c r="AU2083" s="22" t="s">
        <v>3752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499582152.5142017</v>
      </c>
      <c r="AJ2084" s="19">
        <f t="shared" si="613"/>
        <v>59520528.679470733</v>
      </c>
      <c r="AK2084" s="20">
        <f t="shared" si="614"/>
        <v>0.11914062257814291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  <c r="AU2084" s="22" t="s">
        <v>3751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499582152.5142017</v>
      </c>
      <c r="AJ2085" s="19">
        <f t="shared" si="613"/>
        <v>59520528.679470733</v>
      </c>
      <c r="AK2085" s="20">
        <f t="shared" si="614"/>
        <v>0.11914062257814291</v>
      </c>
      <c r="AL2085" s="17"/>
      <c r="AM2085" s="17"/>
      <c r="AN2085" s="17"/>
      <c r="AO2085" s="17" t="s">
        <v>614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  <c r="AU2085" s="22" t="s">
        <v>3751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499582152.5142017</v>
      </c>
      <c r="AJ2086" s="19">
        <f t="shared" si="613"/>
        <v>59520528.679470733</v>
      </c>
      <c r="AK2086" s="20">
        <f t="shared" si="614"/>
        <v>0.11914062257814291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  <c r="AU2086" s="22" t="s">
        <v>3751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499582152.5142017</v>
      </c>
      <c r="AJ2087" s="19">
        <f t="shared" si="613"/>
        <v>59520528.679470733</v>
      </c>
      <c r="AK2087" s="20">
        <f t="shared" si="614"/>
        <v>0.11914062257814291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  <c r="AU2087" s="22" t="s">
        <v>3751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499582152.5142017</v>
      </c>
      <c r="AJ2088" s="19">
        <f t="shared" si="613"/>
        <v>59520528.679470733</v>
      </c>
      <c r="AK2088" s="20">
        <f t="shared" si="614"/>
        <v>0.11914062257814291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  <c r="AU2088" s="22" t="s">
        <v>3751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499582152.5142017</v>
      </c>
      <c r="AJ2089" s="19">
        <f t="shared" si="613"/>
        <v>59520528.679470733</v>
      </c>
      <c r="AK2089" s="20">
        <f t="shared" si="614"/>
        <v>0.11914062257814291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  <c r="AU2089" s="22" t="s">
        <v>3751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  <c r="AU2090" s="22" t="s">
        <v>3751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  <c r="AU2091" s="22" t="s">
        <v>3751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  <c r="AU2092" s="22" t="s">
        <v>3751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  <c r="AU2093" s="22" t="s">
        <v>3751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  <c r="AU2094" s="22" t="s">
        <v>3757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  <c r="AU2095" s="22" t="s">
        <v>3751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  <c r="AU2096" s="22" t="s">
        <v>3751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  <c r="AU2097" s="22" t="s">
        <v>3751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  <c r="AU2098" s="22" t="s">
        <v>3752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  <c r="AU2099" s="22" t="s">
        <v>3752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  <c r="AU2100" s="22" t="s">
        <v>3751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  <c r="AU2101" s="22" t="s">
        <v>3757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  <c r="AU2102" s="22" t="s">
        <v>3757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499582152.5142017</v>
      </c>
      <c r="AJ2105" s="19">
        <f t="shared" si="613"/>
        <v>59520528.679470733</v>
      </c>
      <c r="AK2105" s="20">
        <f t="shared" si="614"/>
        <v>0.11914062257814291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  <c r="AU2105" s="22" t="s">
        <v>3751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  <c r="AU2106" s="22" t="s">
        <v>3751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  <c r="AU2107" s="22" t="s">
        <v>3751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499582152.5142017</v>
      </c>
      <c r="AJ2108" s="19">
        <f t="shared" si="613"/>
        <v>59520528.679470733</v>
      </c>
      <c r="AK2108" s="20">
        <f t="shared" si="614"/>
        <v>0.11914062257814291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  <c r="AU2108" s="22" t="s">
        <v>3751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499582152.5142017</v>
      </c>
      <c r="AJ2109" s="19">
        <f t="shared" si="613"/>
        <v>59520528.679470733</v>
      </c>
      <c r="AK2109" s="20">
        <f t="shared" si="614"/>
        <v>0.11914062257814291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  <c r="AU2109" s="22" t="s">
        <v>3751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  <c r="AU2110" s="22" t="s">
        <v>3757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  <c r="AU2111" s="22" t="s">
        <v>3757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  <c r="AU2112" s="22" t="s">
        <v>3751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1512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  <c r="AU2113" s="22" t="s">
        <v>3751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  <c r="AU2114" s="22" t="s">
        <v>3751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  <c r="AU2148" s="22" t="s">
        <v>3752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499582152.5142017</v>
      </c>
      <c r="AJ2163" s="19">
        <f t="shared" si="630"/>
        <v>59520528.679470733</v>
      </c>
      <c r="AK2163" s="20">
        <f t="shared" si="631"/>
        <v>0.11914062257814291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499582152.5142017</v>
      </c>
      <c r="AJ2164" s="19">
        <f t="shared" si="630"/>
        <v>59520528.679470733</v>
      </c>
      <c r="AK2164" s="20">
        <f t="shared" si="631"/>
        <v>0.11914062257814291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499582152.5142017</v>
      </c>
      <c r="AJ2183" s="19">
        <f t="shared" si="650"/>
        <v>59520528.679470733</v>
      </c>
      <c r="AK2183" s="20">
        <f t="shared" si="651"/>
        <v>0.11914062257814291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  <c r="AU2185" s="22" t="s">
        <v>3750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  <c r="AU2186" s="22" t="s">
        <v>3750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  <c r="AU2188" s="22" t="s">
        <v>3750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  <c r="AU2190" s="22" t="s">
        <v>3752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  <c r="AU2191" s="22" t="s">
        <v>3752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  <c r="AU2192" s="22" t="s">
        <v>3752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  <c r="AU2193" s="22" t="s">
        <v>3752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  <c r="AU2194" s="22" t="s">
        <v>3752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  <c r="AU2195" s="22" t="s">
        <v>3752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  <c r="AU2196" s="22" t="s">
        <v>3752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  <c r="AU2197" s="22" t="s">
        <v>3752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  <c r="AU2198" s="22" t="s">
        <v>3752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  <c r="AU2199" s="22" t="s">
        <v>3752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  <c r="AU2200" s="22" t="s">
        <v>3752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  <c r="AU2201" s="22" t="s">
        <v>3752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  <c r="AU2202" s="22" t="s">
        <v>3752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  <c r="AU2203" s="22" t="s">
        <v>3752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  <c r="AU2204" s="22" t="s">
        <v>3752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  <c r="AU2205" s="22" t="s">
        <v>3752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  <c r="AU2206" s="22" t="s">
        <v>3752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  <c r="AU2207" s="22" t="s">
        <v>3752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  <c r="AU2208" s="22" t="s">
        <v>3757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  <c r="AU2209" s="22" t="s">
        <v>3757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  <c r="AU2210" s="22" t="s">
        <v>3757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  <c r="AU2211" s="22" t="s">
        <v>3757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  <c r="AU2212" s="22" t="s">
        <v>3757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499582152.5142017</v>
      </c>
      <c r="AJ2213" s="19">
        <f t="shared" si="650"/>
        <v>59520528.679470733</v>
      </c>
      <c r="AK2213" s="20">
        <f t="shared" si="651"/>
        <v>0.11914062257814291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499582152.5142017</v>
      </c>
      <c r="AJ2214" s="19">
        <f t="shared" si="650"/>
        <v>59520528.679470733</v>
      </c>
      <c r="AK2214" s="20">
        <f t="shared" si="651"/>
        <v>0.11914062257814291</v>
      </c>
      <c r="AL2214" s="17"/>
      <c r="AM2214" s="17"/>
      <c r="AN2214" s="17"/>
      <c r="AO2214" s="17" t="s">
        <v>2749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499582152.5142017</v>
      </c>
      <c r="AJ2215" s="19">
        <f t="shared" si="650"/>
        <v>59520528.679470733</v>
      </c>
      <c r="AK2215" s="20">
        <f t="shared" si="651"/>
        <v>0.11914062257814291</v>
      </c>
      <c r="AL2215" s="17"/>
      <c r="AM2215" s="17"/>
      <c r="AN2215" s="17"/>
      <c r="AO2215" s="17" t="s">
        <v>2750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  <c r="AU2216" s="22" t="s">
        <v>3751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  <c r="AU2217" s="22" t="s">
        <v>3751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  <c r="AU2218" s="22" t="s">
        <v>3750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  <c r="AU2219" s="22" t="s">
        <v>3751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  <c r="AU2220" s="22" t="s">
        <v>3751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  <c r="AU2222" s="22" t="s">
        <v>3751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  <c r="AU2223" s="22" t="s">
        <v>3751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  <c r="AU2224" s="22" t="s">
        <v>3751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  <c r="AU2225" s="22" t="s">
        <v>3750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  <c r="AU2226" s="22" t="s">
        <v>3750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  <c r="AU2227" s="22" t="s">
        <v>3750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  <c r="AU2228" s="22" t="s">
        <v>3750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  <c r="AU2229" s="22" t="s">
        <v>3750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  <c r="AU2230" s="22" t="s">
        <v>3750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  <c r="AU2231" s="22" t="s">
        <v>3750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  <c r="AU2232" s="22" t="s">
        <v>3757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  <c r="AU2233" s="22" t="s">
        <v>3757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  <c r="AU2240" s="22" t="s">
        <v>3750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  <c r="AU2241" s="22" t="s">
        <v>3750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  <c r="AU2242" s="22" t="s">
        <v>3750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  <c r="AU2243" s="22" t="s">
        <v>3750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  <c r="AU2244" s="22" t="s">
        <v>3750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  <c r="AU2245" s="22" t="s">
        <v>3750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  <c r="AU2248" s="22" t="s">
        <v>3751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  <c r="AU2249" s="22" t="s">
        <v>3751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  <c r="AU2254" s="22" t="s">
        <v>3751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8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  <c r="AU2255" s="22" t="s">
        <v>3751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8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  <c r="AU2256" s="22" t="s">
        <v>3751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8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  <c r="AU2257" s="22" t="s">
        <v>3751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8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  <c r="AU2258" s="22" t="s">
        <v>3751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8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  <c r="AU2259" s="22" t="s">
        <v>3751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9" t="s">
        <v>3392</v>
      </c>
      <c r="K2262" s="29" t="s">
        <v>501</v>
      </c>
      <c r="L2262" s="24" t="s">
        <v>3703</v>
      </c>
      <c r="M2262" s="22" t="s">
        <v>60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  <c r="AU2262" s="22" t="s">
        <v>3751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0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81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  <c r="AU2263" s="22" t="s">
        <v>3757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81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  <c r="AU2264" s="22" t="s">
        <v>3752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81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  <c r="AU2265" s="22" t="s">
        <v>3752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81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  <c r="AU2266" s="22" t="s">
        <v>3752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81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  <c r="AU2267" s="22" t="s">
        <v>3752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81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  <c r="AU2268" s="22" t="s">
        <v>3752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81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  <c r="AU2269" s="22" t="s">
        <v>3752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81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499582152.5142017</v>
      </c>
      <c r="AJ2270" s="19">
        <f t="shared" si="669"/>
        <v>59520528.679470733</v>
      </c>
      <c r="AK2270" s="20">
        <f t="shared" si="670"/>
        <v>0.11914062257814291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81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499582152.5142017</v>
      </c>
      <c r="AJ2271" s="19">
        <f t="shared" si="669"/>
        <v>59520528.679470733</v>
      </c>
      <c r="AK2271" s="20">
        <f t="shared" si="670"/>
        <v>0.11914062257814291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81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499582152.5142017</v>
      </c>
      <c r="AJ2272" s="19">
        <f t="shared" si="669"/>
        <v>59520528.679470733</v>
      </c>
      <c r="AK2272" s="20">
        <f t="shared" si="670"/>
        <v>0.11914062257814291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81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  <c r="AU2273" s="22" t="s">
        <v>3757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81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  <c r="AU2274" s="22" t="s">
        <v>3751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81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  <c r="AU2275" s="22" t="s">
        <v>3750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81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  <c r="AU2276" s="22" t="s">
        <v>3757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81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  <c r="AU2277" s="22" t="s">
        <v>3757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81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  <c r="AU2278" s="22" t="s">
        <v>3757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81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  <c r="AU2279" s="22" t="s">
        <v>3757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81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33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  <c r="AU2280" s="22" t="s">
        <v>3751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81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33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  <c r="AU2281" s="22" t="s">
        <v>3751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81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81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  <c r="AU2283" s="22" t="s">
        <v>3751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81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  <c r="AU2284" s="22" t="s">
        <v>3751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81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81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81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81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81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81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81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81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  <c r="AU2292" s="22" t="s">
        <v>3751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81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  <c r="AU2293" s="22" t="s">
        <v>3752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81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  <c r="AU2294" s="22" t="s">
        <v>3752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81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81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81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81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81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  <c r="AU2299" s="22" t="s">
        <v>3751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81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  <c r="AU2300" s="22" t="s">
        <v>3751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81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  <c r="AU2301" s="22" t="s">
        <v>3752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81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  <c r="AU2302" s="22" t="s">
        <v>3752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81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  <c r="AU2303" s="22" t="s">
        <v>3752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81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  <c r="AU2304" s="22" t="s">
        <v>3751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81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  <c r="AU2305" s="22" t="s">
        <v>3751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81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  <c r="AU2306" s="22" t="s">
        <v>3751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81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  <c r="AU2307" s="22" t="s">
        <v>3751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81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  <c r="AU2308" s="22" t="s">
        <v>3751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81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  <c r="AU2309" s="22" t="s">
        <v>3751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81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  <c r="AU2310" s="22" t="s">
        <v>3751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81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  <c r="AU2311" s="22" t="s">
        <v>3751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81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  <c r="AU2312" s="22" t="s">
        <v>3751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81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  <c r="AU2313" s="22" t="s">
        <v>3751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81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  <c r="AU2314" s="22" t="s">
        <v>3751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81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  <c r="AU2315" s="22" t="s">
        <v>3751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81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  <c r="AU2316" s="22" t="s">
        <v>3757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81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  <c r="AU2317" s="22" t="s">
        <v>3757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81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  <c r="AU2318" s="22" t="s">
        <v>3757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81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  <c r="AU2319" s="22" t="s">
        <v>3757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81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  <c r="AU2320" s="22" t="s">
        <v>3757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81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  <c r="AU2321" s="22" t="s">
        <v>3757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81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81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81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81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701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701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701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701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701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701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  <c r="AU2332" s="22" t="s">
        <v>3757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701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  <c r="AU2333" s="22" t="s">
        <v>3757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701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  <c r="AU2334" s="22" t="s">
        <v>3757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701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  <c r="AU2335" s="22" t="s">
        <v>3757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701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  <c r="AU2336" s="22" t="s">
        <v>3757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701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  <c r="AU2337" s="22" t="s">
        <v>3757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701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  <c r="AU2338" s="22" t="s">
        <v>3757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701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  <c r="AU2339" s="22" t="s">
        <v>3757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701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  <c r="AU2340" s="22" t="s">
        <v>3750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701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701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701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701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499582152.5142017</v>
      </c>
      <c r="AJ2344" s="19">
        <f t="shared" si="693"/>
        <v>59520528.679470733</v>
      </c>
      <c r="AK2344" s="20">
        <f t="shared" si="694"/>
        <v>0.11914062257814291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701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701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701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499582152.5142017</v>
      </c>
      <c r="AJ2347" s="19">
        <f t="shared" si="693"/>
        <v>59520528.679470733</v>
      </c>
      <c r="AK2347" s="20">
        <f t="shared" si="694"/>
        <v>0.11914062257814291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701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499582152.5142017</v>
      </c>
      <c r="AJ2348" s="19">
        <f t="shared" si="693"/>
        <v>59520528.679470733</v>
      </c>
      <c r="AK2348" s="20">
        <f t="shared" si="694"/>
        <v>0.11914062257814291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701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  <c r="AU2349" s="22" t="s">
        <v>3757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701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  <c r="AU2350" s="22" t="s">
        <v>3757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701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1657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701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1657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701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701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701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701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701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701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701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701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701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701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701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701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701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499582152.5142017</v>
      </c>
      <c r="AJ2365" s="19">
        <f t="shared" si="693"/>
        <v>59520528.679470733</v>
      </c>
      <c r="AK2365" s="20">
        <f t="shared" si="694"/>
        <v>0.11914062257814291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701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701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701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701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701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701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701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701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499582152.5142017</v>
      </c>
      <c r="AJ2373" s="19">
        <f t="shared" si="693"/>
        <v>59520528.679470733</v>
      </c>
      <c r="AK2373" s="20">
        <f t="shared" si="694"/>
        <v>0.11914062257814291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701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701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499582152.5142017</v>
      </c>
      <c r="AJ2375" s="19">
        <f t="shared" si="712"/>
        <v>59520528.679470733</v>
      </c>
      <c r="AK2375" s="20">
        <f t="shared" si="713"/>
        <v>0.11914062257814291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701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499582152.5142017</v>
      </c>
      <c r="AJ2376" s="19">
        <f t="shared" si="712"/>
        <v>59520528.679470733</v>
      </c>
      <c r="AK2376" s="20">
        <f t="shared" si="713"/>
        <v>0.11914062257814291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701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701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701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701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701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701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701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701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474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701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499582152.5142017</v>
      </c>
      <c r="AJ2385" s="19">
        <f t="shared" si="712"/>
        <v>59520528.679470733</v>
      </c>
      <c r="AK2385" s="20">
        <f t="shared" si="713"/>
        <v>0.11914062257814291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701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701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701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701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  <c r="AU2390" s="22" t="s">
        <v>3752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20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  <c r="AU2391" s="22" t="s">
        <v>3752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20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  <c r="AU2392" s="22" t="s">
        <v>3751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20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  <c r="AU2393" s="22" t="s">
        <v>3752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20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20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  <c r="AU2395" s="22" t="s">
        <v>3752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20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  <c r="AU2396" s="22" t="s">
        <v>3752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20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  <c r="AU2397" s="22" t="s">
        <v>3751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20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  <c r="AU2398" s="22" t="s">
        <v>3751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20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  <c r="AU2399" s="22" t="s">
        <v>3751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20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  <c r="AU2400" s="22" t="s">
        <v>3751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20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  <c r="AU2401" s="22" t="s">
        <v>3757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20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  <c r="AU2402" s="22" t="s">
        <v>3751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20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  <c r="AU2403" s="22" t="s">
        <v>3751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20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  <c r="AU2404" s="22" t="s">
        <v>3752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20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  <c r="AU2405" s="22" t="s">
        <v>3751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20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  <c r="AU2406" s="22" t="s">
        <v>3752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20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  <c r="AU2407" s="22" t="s">
        <v>3752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20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  <c r="AU2408" s="22" t="s">
        <v>3752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20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  <c r="AU2409" s="22" t="s">
        <v>3752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20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20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20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  <c r="AU2412" s="22" t="s">
        <v>3752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20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20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20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  <c r="AU2415" s="22" t="s">
        <v>3752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20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  <c r="AU2416" s="22" t="s">
        <v>3752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20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  <c r="AU2417" s="22" t="s">
        <v>3752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20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  <c r="AU2418" s="22" t="s">
        <v>3752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20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  <c r="AU2419" s="22" t="s">
        <v>3751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20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  <c r="AU2420" s="22" t="s">
        <v>3757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20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  <c r="AU2421" s="22" t="s">
        <v>3750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20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  <c r="AU2422" s="22" t="s">
        <v>3751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20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  <c r="AU2423" s="22" t="s">
        <v>3751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20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  <c r="AU2424" s="22" t="s">
        <v>3751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20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20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20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  <c r="AU2427" s="22" t="s">
        <v>3752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20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  <c r="AU2428" s="22" t="s">
        <v>3752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20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  <c r="AU2429" s="22" t="s">
        <v>3752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20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  <c r="AU2430" s="22" t="s">
        <v>3752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20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  <c r="AU2431" s="22" t="s">
        <v>3752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20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  <c r="AU2432" s="22" t="s">
        <v>3752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20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  <c r="AU2433" s="22" t="s">
        <v>3752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20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20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20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20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20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  <c r="AU2438" s="22" t="s">
        <v>3752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20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  <c r="AU2439" s="22" t="s">
        <v>3752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20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  <c r="AU2440" s="22" t="s">
        <v>3752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20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1523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  <c r="AU2441" s="22" t="s">
        <v>3752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20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1523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  <c r="AU2442" s="22" t="s">
        <v>3752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20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1512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  <c r="AU2443" s="22" t="s">
        <v>3752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20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1512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  <c r="AU2444" s="22" t="s">
        <v>3752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20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  <c r="AU2445" s="22" t="s">
        <v>3752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20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  <c r="AU2446" s="22" t="s">
        <v>3752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20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  <c r="AU2447" s="22" t="s">
        <v>3752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20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  <c r="AU2448" s="22" t="s">
        <v>3752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20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  <c r="AU2449" s="22" t="s">
        <v>3752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20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  <c r="AU2450" s="22" t="s">
        <v>3752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20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  <c r="AU2451" s="22" t="s">
        <v>3752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20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  <c r="AU2452" s="22" t="s">
        <v>3752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20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  <c r="AU2453" s="22" t="s">
        <v>3752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9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499582152.5142017</v>
      </c>
      <c r="AJ2456" s="19">
        <f t="shared" si="731"/>
        <v>59520528.679470733</v>
      </c>
      <c r="AK2456" s="20">
        <f t="shared" si="732"/>
        <v>0.11914062257814291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9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9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9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9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  <c r="AU2462" s="22" t="s">
        <v>3751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9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9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9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9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9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9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9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9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9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9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9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9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9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  <c r="AU2475" s="22" t="s">
        <v>3751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3538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9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9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9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9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9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  <c r="AU2480" s="22" t="s">
        <v>3751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9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9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9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9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9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9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9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9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9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9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9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9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9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9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9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9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9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9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9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9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9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9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9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9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9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9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9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  <c r="AU2507" s="22" t="s">
        <v>3757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9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  <c r="AU2508" s="22" t="s">
        <v>3757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9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  <c r="AU2509" s="22" t="s">
        <v>3757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9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  <c r="AU2510" s="22" t="s">
        <v>3757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9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  <c r="AU2511" s="22" t="s">
        <v>3757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9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  <c r="AU2512" s="22" t="s">
        <v>3757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9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  <c r="AU2513" s="22" t="s">
        <v>3757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9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  <c r="AU2514" s="22" t="s">
        <v>3757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9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9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499582152.5142017</v>
      </c>
      <c r="AJ2516" s="19">
        <f t="shared" si="750"/>
        <v>59520528.679470733</v>
      </c>
      <c r="AK2516" s="20">
        <f t="shared" si="751"/>
        <v>0.11914062257814291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  <c r="AU2516" s="22" t="s">
        <v>3752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9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499582152.5142017</v>
      </c>
      <c r="AJ2517" s="19">
        <f t="shared" si="750"/>
        <v>59520528.679470733</v>
      </c>
      <c r="AK2517" s="20">
        <f t="shared" si="751"/>
        <v>0.11914062257814291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  <c r="AU2517" s="22" t="s">
        <v>3752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499582152.5142017</v>
      </c>
      <c r="AJ2518" s="19">
        <f t="shared" si="750"/>
        <v>59520528.679470733</v>
      </c>
      <c r="AK2518" s="20">
        <f t="shared" si="751"/>
        <v>0.11914062257814291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  <c r="AU2518" s="22" t="s">
        <v>3752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9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499582152.5142017</v>
      </c>
      <c r="AJ2519" s="19">
        <f t="shared" si="750"/>
        <v>59520528.679470733</v>
      </c>
      <c r="AK2519" s="20">
        <f t="shared" si="751"/>
        <v>0.11914062257814291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  <c r="AU2519" s="22" t="s">
        <v>3752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9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499582152.5142017</v>
      </c>
      <c r="AJ2520" s="19">
        <f t="shared" si="750"/>
        <v>59520528.679470733</v>
      </c>
      <c r="AK2520" s="20">
        <f t="shared" si="751"/>
        <v>0.11914062257814291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  <c r="AU2520" s="22" t="s">
        <v>3752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9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499582152.5142017</v>
      </c>
      <c r="AJ2521" s="19">
        <f t="shared" si="750"/>
        <v>59520528.679470733</v>
      </c>
      <c r="AK2521" s="20">
        <f t="shared" si="751"/>
        <v>0.11914062257814291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  <c r="AU2521" s="22" t="s">
        <v>3752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9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499582152.5142017</v>
      </c>
      <c r="AJ2522" s="19">
        <f t="shared" si="750"/>
        <v>59520528.679470733</v>
      </c>
      <c r="AK2522" s="20">
        <f t="shared" si="751"/>
        <v>0.11914062257814291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  <c r="AU2522" s="22" t="s">
        <v>3752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9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499582152.5142017</v>
      </c>
      <c r="AJ2523" s="19">
        <f t="shared" si="750"/>
        <v>59520528.679470733</v>
      </c>
      <c r="AK2523" s="20">
        <f t="shared" si="751"/>
        <v>0.11914062257814291</v>
      </c>
      <c r="AL2523" s="17"/>
      <c r="AM2523" s="17"/>
      <c r="AN2523" s="17"/>
      <c r="AO2523" s="17" t="s">
        <v>1622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  <c r="AU2523" s="22" t="s">
        <v>3752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9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499582152.5142017</v>
      </c>
      <c r="AJ2524" s="19">
        <f t="shared" si="750"/>
        <v>59520528.679470733</v>
      </c>
      <c r="AK2524" s="20">
        <f t="shared" si="751"/>
        <v>0.11914062257814291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  <c r="AU2524" s="22" t="s">
        <v>3752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9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  <c r="AU2525" s="22" t="s">
        <v>3757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9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  <c r="AU2526" s="22" t="s">
        <v>3757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9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  <c r="AU2527" s="22" t="s">
        <v>3757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9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  <c r="AU2528" s="22" t="s">
        <v>3757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9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9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  <c r="AU2530" s="22" t="s">
        <v>3750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9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  <c r="AU2531" s="22" t="s">
        <v>3751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9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  <c r="AU2532" s="22" t="s">
        <v>3750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9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  <c r="AU2533" s="22" t="s">
        <v>3750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9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  <c r="AU2534" s="22" t="s">
        <v>3750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9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499582152.5142017</v>
      </c>
      <c r="AJ2535" s="19">
        <f t="shared" si="750"/>
        <v>59520528.679470733</v>
      </c>
      <c r="AK2535" s="20">
        <f t="shared" si="751"/>
        <v>0.11914062257814291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  <c r="AU2535" s="22" t="s">
        <v>3752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9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  <c r="AU2536" s="22" t="s">
        <v>3751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9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  <c r="AU2537" s="22" t="s">
        <v>3750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9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  <c r="AU2538" s="22" t="s">
        <v>3751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9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1440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  <c r="AU2539" s="22" t="s">
        <v>3751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9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499582152.5142017</v>
      </c>
      <c r="AJ2540" s="19">
        <f t="shared" si="750"/>
        <v>59520528.679470733</v>
      </c>
      <c r="AK2540" s="20">
        <f t="shared" si="751"/>
        <v>0.11914062257814291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  <c r="AU2540" s="22" t="s">
        <v>3751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9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499582152.5142017</v>
      </c>
      <c r="AJ2541" s="19">
        <f t="shared" si="750"/>
        <v>59520528.679470733</v>
      </c>
      <c r="AK2541" s="20">
        <f t="shared" si="751"/>
        <v>0.11914062257814291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  <c r="AU2541" s="22" t="s">
        <v>3751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9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  <c r="AU2542" s="22" t="s">
        <v>3751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9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  <c r="AU2543" s="22" t="s">
        <v>3751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9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  <c r="AU2544" s="22" t="s">
        <v>3751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9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  <c r="AU2545" s="22" t="s">
        <v>3751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9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499582152.5142017</v>
      </c>
      <c r="AJ2546" s="19">
        <f t="shared" si="750"/>
        <v>59520528.679470733</v>
      </c>
      <c r="AK2546" s="20">
        <f t="shared" si="751"/>
        <v>0.11914062257814291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  <c r="AU2546" s="22" t="s">
        <v>3751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9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499582152.5142017</v>
      </c>
      <c r="AJ2547" s="19">
        <f t="shared" si="750"/>
        <v>59520528.679470733</v>
      </c>
      <c r="AK2547" s="20">
        <f t="shared" si="751"/>
        <v>0.11914062257814291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  <c r="AU2547" s="22" t="s">
        <v>3751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9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499582152.5142017</v>
      </c>
      <c r="AJ2548" s="19">
        <f t="shared" si="750"/>
        <v>59520528.679470733</v>
      </c>
      <c r="AK2548" s="20">
        <f t="shared" si="751"/>
        <v>0.11914062257814291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  <c r="AU2548" s="22" t="s">
        <v>3751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9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499582152.5142017</v>
      </c>
      <c r="AJ2549" s="19">
        <f t="shared" si="750"/>
        <v>59520528.679470733</v>
      </c>
      <c r="AK2549" s="20">
        <f t="shared" si="751"/>
        <v>0.11914062257814291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  <c r="AU2549" s="22" t="s">
        <v>3751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9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  <c r="AU2550" s="22" t="s">
        <v>3751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9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  <c r="AU2551" s="22" t="s">
        <v>3751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9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499582152.5142017</v>
      </c>
      <c r="AJ2552" s="19">
        <f t="shared" si="750"/>
        <v>59520528.679470733</v>
      </c>
      <c r="AK2552" s="20">
        <f t="shared" si="751"/>
        <v>0.11914062257814291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  <c r="AU2552" s="22" t="s">
        <v>3751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9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499582152.5142017</v>
      </c>
      <c r="AJ2553" s="19">
        <f t="shared" si="750"/>
        <v>59520528.679470733</v>
      </c>
      <c r="AK2553" s="20">
        <f t="shared" si="751"/>
        <v>0.11914062257814291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  <c r="AU2553" s="22" t="s">
        <v>3751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9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  <c r="AU2554" s="22" t="s">
        <v>3750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9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  <c r="AU2555" s="22" t="s">
        <v>3750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9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  <c r="AU2556" s="22" t="s">
        <v>3751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9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  <c r="AU2557" s="22" t="s">
        <v>3751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9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  <c r="AU2558" s="22" t="s">
        <v>3751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9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  <c r="AU2559" s="22" t="s">
        <v>3751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9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  <c r="AU2560" s="22" t="s">
        <v>3757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9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  <c r="AU2561" s="22" t="s">
        <v>3757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9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  <c r="AU2562" s="22" t="s">
        <v>3751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9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  <c r="AU2563" s="22" t="s">
        <v>3751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9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9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  <c r="AU2565" s="22" t="s">
        <v>3757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9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9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9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9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499582152.5142017</v>
      </c>
      <c r="AJ2569" s="19">
        <f t="shared" si="768"/>
        <v>59520528.679470733</v>
      </c>
      <c r="AK2569" s="20">
        <f t="shared" si="769"/>
        <v>0.11914062257814291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9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9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9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9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9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9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  <c r="AU2575" s="22" t="s">
        <v>3757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9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  <c r="AU2576" s="22" t="s">
        <v>3757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9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  <c r="AU2577" s="22" t="s">
        <v>3751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9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  <c r="AU2578" s="22" t="s">
        <v>3751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9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  <c r="AU2579" s="22" t="s">
        <v>3751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9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  <c r="AU2580" s="22" t="s">
        <v>3757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9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  <c r="AU2582" s="22" t="s">
        <v>3757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7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  <c r="AU2583" s="22" t="s">
        <v>3757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7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  <c r="AU2584" s="22" t="s">
        <v>3757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7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  <c r="AU2585" s="22" t="s">
        <v>3757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7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  <c r="AU2586" s="22" t="s">
        <v>3757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7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  <c r="AU2587" s="22" t="s">
        <v>3757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7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  <c r="AU2588" s="22" t="s">
        <v>3757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7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7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7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7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7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  <c r="AU2593" s="22" t="s">
        <v>3750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7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  <c r="AU2594" s="22" t="s">
        <v>3750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7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  <c r="AU2595" s="22" t="s">
        <v>3751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7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  <c r="AU2596" s="22" t="s">
        <v>3751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7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7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7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7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499582152.5142017</v>
      </c>
      <c r="AJ2600" s="19">
        <f t="shared" si="768"/>
        <v>59520528.679470733</v>
      </c>
      <c r="AK2600" s="20">
        <f t="shared" si="769"/>
        <v>0.11914062257814291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7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499582152.5142017</v>
      </c>
      <c r="AJ2601" s="19">
        <f t="shared" si="768"/>
        <v>59520528.679470733</v>
      </c>
      <c r="AK2601" s="20">
        <f t="shared" si="769"/>
        <v>0.11914062257814291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7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  <c r="AU2602" s="22" t="s">
        <v>3751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7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  <c r="AU2603" s="22" t="s">
        <v>3751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7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  <c r="AU2604" s="22" t="s">
        <v>3757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7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  <c r="AU2605" s="22" t="s">
        <v>3757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7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  <c r="AU2606" s="22" t="s">
        <v>3752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7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  <c r="AU2607" s="22" t="s">
        <v>3751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7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  <c r="AU2608" s="22" t="s">
        <v>3751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7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  <c r="AU2609" s="22" t="s">
        <v>3751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7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7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7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499582152.5142017</v>
      </c>
      <c r="AJ2612" s="27">
        <f t="shared" si="768"/>
        <v>59520528.679470733</v>
      </c>
      <c r="AK2612" s="28">
        <f t="shared" si="769"/>
        <v>0.11914062257814291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  <c r="AU2612" s="22" t="s">
        <v>3751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7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499582152.5142017</v>
      </c>
      <c r="AJ2613" s="27">
        <f t="shared" si="768"/>
        <v>59520528.679470733</v>
      </c>
      <c r="AK2613" s="28">
        <f t="shared" si="769"/>
        <v>0.11914062257814291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  <c r="AU2613" s="22" t="s">
        <v>3751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7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  <c r="AU2614" s="22" t="s">
        <v>3751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7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  <c r="AU2615" s="22" t="s">
        <v>3757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7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  <c r="AU2616" s="22" t="s">
        <v>3757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7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7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7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  <c r="AU2619" s="22" t="s">
        <v>3751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7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7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7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7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7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  <c r="AU2624" s="22" t="s">
        <v>3752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7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  <c r="AU2625" s="22" t="s">
        <v>3752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7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  <c r="AU2626" s="22" t="s">
        <v>3750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7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499582152.5142017</v>
      </c>
      <c r="AJ2627" s="19">
        <f t="shared" si="768"/>
        <v>59520528.679470733</v>
      </c>
      <c r="AK2627" s="20">
        <f t="shared" si="769"/>
        <v>0.11914062257814291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  <c r="AU2627" s="22" t="s">
        <v>3752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7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  <c r="AU2628" s="22" t="s">
        <v>3751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7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  <c r="AU2629" s="22" t="s">
        <v>3757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7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  <c r="AU2630" s="22" t="s">
        <v>3750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7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  <c r="AU2631" s="22" t="s">
        <v>3750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7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  <c r="AU2632" s="22" t="s">
        <v>3750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7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  <c r="AU2633" s="22" t="s">
        <v>3750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7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7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7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  <c r="AU2636" s="22" t="s">
        <v>3751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7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  <c r="AU2637" s="22" t="s">
        <v>3751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7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  <c r="AU2638" s="22" t="s">
        <v>3757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7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  <c r="AU2639" s="22" t="s">
        <v>3751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7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  <c r="AU2640" s="22" t="s">
        <v>3751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7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  <c r="AU2641" s="22" t="s">
        <v>3751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7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499582152.5142017</v>
      </c>
      <c r="AJ2642" s="19">
        <f t="shared" si="787"/>
        <v>59520528.679470733</v>
      </c>
      <c r="AK2642" s="20">
        <f t="shared" si="788"/>
        <v>0.11914062257814291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  <c r="AU2642" s="22" t="s">
        <v>3751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7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499582152.5142017</v>
      </c>
      <c r="AJ2643" s="19">
        <f t="shared" si="787"/>
        <v>59520528.679470733</v>
      </c>
      <c r="AK2643" s="20">
        <f t="shared" si="788"/>
        <v>0.11914062257814291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  <c r="AU2643" s="22" t="s">
        <v>3751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7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  <c r="AU2644" s="22" t="s">
        <v>3751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7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  <c r="AU2645" s="22" t="s">
        <v>3751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499582152.5142017</v>
      </c>
      <c r="AJ2646" s="19">
        <f t="shared" si="787"/>
        <v>59520528.679470733</v>
      </c>
      <c r="AK2646" s="20">
        <f t="shared" si="788"/>
        <v>0.11914062257814291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  <c r="AU2646" s="22" t="s">
        <v>3751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6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499582152.5142017</v>
      </c>
      <c r="AJ2647" s="19">
        <f t="shared" si="787"/>
        <v>59520528.679470733</v>
      </c>
      <c r="AK2647" s="20">
        <f t="shared" si="788"/>
        <v>0.11914062257814291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  <c r="AU2647" s="22" t="s">
        <v>3751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6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6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6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  <c r="AU2650" s="22" t="s">
        <v>3752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6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  <c r="AU2651" s="22" t="s">
        <v>3752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6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499582152.5142017</v>
      </c>
      <c r="AJ2652" s="19">
        <f t="shared" si="787"/>
        <v>59520528.679470733</v>
      </c>
      <c r="AK2652" s="20">
        <f t="shared" si="788"/>
        <v>0.11914062257814291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  <c r="AU2652" s="22" t="s">
        <v>3752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6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  <c r="AU2653" s="22" t="s">
        <v>3752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6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  <c r="AU2654" s="22" t="s">
        <v>3752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6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  <c r="AU2655" s="22" t="s">
        <v>3752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6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  <c r="AU2656" s="22" t="s">
        <v>3752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6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  <c r="AU2657" s="22" t="s">
        <v>3752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6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  <c r="AU2658" s="22" t="s">
        <v>3752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6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  <c r="AU2659" s="22" t="s">
        <v>3752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6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  <c r="AU2660" s="22" t="s">
        <v>3752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6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  <c r="AU2661" s="22" t="s">
        <v>3752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6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  <c r="AU2662" s="22" t="s">
        <v>3752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6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  <c r="AU2663" s="22" t="s">
        <v>3752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6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  <c r="AU2664" s="22" t="s">
        <v>3751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6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  <c r="AU2665" s="22" t="s">
        <v>3751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6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  <c r="AU2666" s="22" t="s">
        <v>3751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6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  <c r="AU2667" s="22" t="s">
        <v>3751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6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  <c r="AU2668" s="22" t="s">
        <v>3750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6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  <c r="AU2669" s="22" t="s">
        <v>3750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6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  <c r="AU2670" s="22" t="s">
        <v>3750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6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  <c r="AU2671" s="22" t="s">
        <v>3752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6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  <c r="AU2672" s="22" t="s">
        <v>3751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6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6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6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6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6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6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6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  <c r="AU2679" s="22" t="s">
        <v>3751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6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  <c r="AU2680" s="22" t="s">
        <v>3751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6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  <c r="AU2681" s="22" t="s">
        <v>3751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6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  <c r="AU2682" s="22" t="s">
        <v>3751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6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5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6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6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6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6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6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6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6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6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6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6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  <c r="AU2693" s="22" t="s">
        <v>3752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6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  <c r="AU2694" s="22" t="s">
        <v>3752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6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  <c r="AU2695" s="22" t="s">
        <v>3752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6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  <c r="AU2696" s="22" t="s">
        <v>3752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6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6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6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6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  <c r="AU2700" s="22" t="s">
        <v>3750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6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  <c r="AU2701" s="22" t="s">
        <v>3750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6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  <c r="AU2702" s="22" t="s">
        <v>3750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6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  <c r="AU2703" s="22" t="s">
        <v>3750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6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  <c r="AU2704" s="22" t="s">
        <v>3750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6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  <c r="AU2705" s="22" t="s">
        <v>3750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6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  <c r="AU2706" s="22" t="s">
        <v>3750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6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  <c r="AU2707" s="22" t="s">
        <v>3750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6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  <c r="AU2708" s="22" t="s">
        <v>3750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6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  <c r="AU2709" s="22" t="s">
        <v>3750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  <c r="AU2710" s="22" t="s">
        <v>3750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7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  <c r="AU2711" s="22" t="s">
        <v>3750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7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  <c r="AU2712" s="22" t="s">
        <v>3751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7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  <c r="AU2713" s="22" t="s">
        <v>3757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7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  <c r="AU2714" s="22" t="s">
        <v>3757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7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  <c r="AU2715" s="22" t="s">
        <v>3757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7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  <c r="AU2716" s="22" t="s">
        <v>3757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7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  <c r="AU2717" s="22" t="s">
        <v>3750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7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499582152.5142017</v>
      </c>
      <c r="AJ2718" s="19">
        <f t="shared" si="809"/>
        <v>59520528.679470733</v>
      </c>
      <c r="AK2718" s="20">
        <f t="shared" si="810"/>
        <v>0.11914062257814291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  <c r="AU2718" s="22" t="s">
        <v>3757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7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499582152.5142017</v>
      </c>
      <c r="AJ2719" s="19">
        <f t="shared" si="809"/>
        <v>59520528.679470733</v>
      </c>
      <c r="AK2719" s="20">
        <f t="shared" si="810"/>
        <v>0.11914062257814291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  <c r="AU2719" s="22" t="s">
        <v>3751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7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  <c r="AU2720" s="22" t="s">
        <v>3751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7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  <c r="AU2721" s="22" t="s">
        <v>3752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7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  <c r="AU2722" s="22" t="s">
        <v>3752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7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  <c r="AU2723" s="22" t="s">
        <v>3752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7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  <c r="AU2724" s="22" t="s">
        <v>3752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7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  <c r="AU2725" s="22" t="s">
        <v>3752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7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  <c r="AU2726" s="22" t="s">
        <v>3752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7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  <c r="AU2727" s="22" t="s">
        <v>3752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7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  <c r="AU2728" s="22" t="s">
        <v>3752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7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  <c r="AU2729" s="22" t="s">
        <v>3752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7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  <c r="AU2730" s="22" t="s">
        <v>3752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7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  <c r="AU2731" s="22" t="s">
        <v>3752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7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  <c r="AU2732" s="22" t="s">
        <v>3751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7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  <c r="AU2733" s="22" t="s">
        <v>3751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7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  <c r="AU2734" s="22" t="s">
        <v>3752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7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  <c r="AU2735" s="22" t="s">
        <v>3752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7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499582152.5142017</v>
      </c>
      <c r="AJ2736" s="19">
        <f t="shared" si="809"/>
        <v>59520528.679470733</v>
      </c>
      <c r="AK2736" s="20">
        <f t="shared" si="810"/>
        <v>0.11914062257814291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  <c r="AU2736" s="22" t="s">
        <v>3752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7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499582152.5142017</v>
      </c>
      <c r="AJ2737" s="19">
        <f t="shared" si="809"/>
        <v>59520528.679470733</v>
      </c>
      <c r="AK2737" s="20">
        <f t="shared" si="810"/>
        <v>0.11914062257814291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  <c r="AU2737" s="22" t="s">
        <v>3752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7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499582152.5142017</v>
      </c>
      <c r="AJ2738" s="19">
        <f t="shared" si="809"/>
        <v>59520528.679470733</v>
      </c>
      <c r="AK2738" s="20">
        <f t="shared" si="810"/>
        <v>0.11914062257814291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  <c r="AU2738" s="22" t="s">
        <v>3752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7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  <c r="AU2739" s="22" t="s">
        <v>3757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7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  <c r="AU2740" s="22" t="s">
        <v>3757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7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7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  <c r="AU2742" s="22" t="s">
        <v>3751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7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  <c r="AU2743" s="22" t="s">
        <v>3751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7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  <c r="AU2744" s="22" t="s">
        <v>3751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7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  <c r="AU2745" s="22" t="s">
        <v>3751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7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  <c r="AU2746" s="22" t="s">
        <v>3751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7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  <c r="AU2747" s="22" t="s">
        <v>3751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7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7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7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7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7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7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7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7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7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7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7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7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7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7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499582152.5142017</v>
      </c>
      <c r="AJ2761" s="19">
        <f t="shared" si="826"/>
        <v>59520528.679470733</v>
      </c>
      <c r="AK2761" s="20">
        <f t="shared" si="827"/>
        <v>0.11914062257814291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7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499582152.5142017</v>
      </c>
      <c r="AJ2762" s="19">
        <f t="shared" si="826"/>
        <v>59520528.679470733</v>
      </c>
      <c r="AK2762" s="20">
        <f t="shared" si="827"/>
        <v>0.11914062257814291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7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499582152.5142017</v>
      </c>
      <c r="AJ2763" s="19">
        <f t="shared" si="826"/>
        <v>59520528.679470733</v>
      </c>
      <c r="AK2763" s="20">
        <f t="shared" si="827"/>
        <v>0.11914062257814291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7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499582152.5142017</v>
      </c>
      <c r="AJ2764" s="19">
        <f t="shared" si="826"/>
        <v>59520528.679470733</v>
      </c>
      <c r="AK2764" s="20">
        <f t="shared" si="827"/>
        <v>0.11914062257814291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7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499582152.5142017</v>
      </c>
      <c r="AJ2765" s="19">
        <f t="shared" si="826"/>
        <v>59520528.679470733</v>
      </c>
      <c r="AK2765" s="20">
        <f t="shared" si="827"/>
        <v>0.11914062257814291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7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7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7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7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7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7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7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7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4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4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4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4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499582152.5142017</v>
      </c>
      <c r="AJ2778" s="19">
        <f t="shared" si="826"/>
        <v>59520528.679470733</v>
      </c>
      <c r="AK2778" s="20">
        <f t="shared" si="827"/>
        <v>0.11914062257814291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4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499582152.5142017</v>
      </c>
      <c r="AJ2779" s="19">
        <f t="shared" si="826"/>
        <v>59520528.679470733</v>
      </c>
      <c r="AK2779" s="20">
        <f t="shared" si="827"/>
        <v>0.11914062257814291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4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499582152.5142017</v>
      </c>
      <c r="AJ2780" s="19">
        <f t="shared" si="826"/>
        <v>59520528.679470733</v>
      </c>
      <c r="AK2780" s="20">
        <f t="shared" si="827"/>
        <v>0.11914062257814291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4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499582152.5142017</v>
      </c>
      <c r="AJ2781" s="19">
        <f t="shared" si="826"/>
        <v>59520528.679470733</v>
      </c>
      <c r="AK2781" s="20">
        <f t="shared" si="827"/>
        <v>0.11914062257814291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4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4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4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  <c r="AU2784" s="22" t="s">
        <v>3751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4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  <c r="AU2785" s="22" t="s">
        <v>3751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4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  <c r="AU2786" s="22" t="s">
        <v>3751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4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  <c r="AU2787" s="22" t="s">
        <v>3751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4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  <c r="AU2788" s="22" t="s">
        <v>3751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4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  <c r="AU2789" s="22" t="s">
        <v>3751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4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  <c r="AU2790" s="22" t="s">
        <v>3752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4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499582152.5142017</v>
      </c>
      <c r="AJ2791" s="27">
        <f t="shared" si="826"/>
        <v>59520528.679470733</v>
      </c>
      <c r="AK2791" s="28">
        <f t="shared" si="827"/>
        <v>0.11914062257814291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  <c r="AU2791" s="22" t="s">
        <v>3757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4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499582152.5142017</v>
      </c>
      <c r="AJ2792" s="19">
        <f t="shared" si="826"/>
        <v>59520528.679470733</v>
      </c>
      <c r="AK2792" s="20">
        <f t="shared" si="827"/>
        <v>0.11914062257814291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  <c r="AU2792" s="22" t="s">
        <v>3751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4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499582152.5142017</v>
      </c>
      <c r="AJ2793" s="19">
        <f t="shared" si="826"/>
        <v>59520528.679470733</v>
      </c>
      <c r="AK2793" s="20">
        <f t="shared" si="827"/>
        <v>0.11914062257814291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  <c r="AU2793" s="22" t="s">
        <v>3751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4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499582152.5142017</v>
      </c>
      <c r="AJ2794" s="19">
        <f t="shared" si="826"/>
        <v>59520528.679470733</v>
      </c>
      <c r="AK2794" s="20">
        <f t="shared" si="827"/>
        <v>0.11914062257814291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  <c r="AU2794" s="22" t="s">
        <v>3751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4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499582152.5142017</v>
      </c>
      <c r="AJ2795" s="19">
        <f t="shared" si="826"/>
        <v>59520528.679470733</v>
      </c>
      <c r="AK2795" s="20">
        <f t="shared" si="827"/>
        <v>0.11914062257814291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  <c r="AU2795" s="22" t="s">
        <v>3751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4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499582152.5142017</v>
      </c>
      <c r="AJ2796" s="19">
        <f t="shared" si="826"/>
        <v>59520528.679470733</v>
      </c>
      <c r="AK2796" s="20">
        <f t="shared" si="827"/>
        <v>0.11914062257814291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  <c r="AU2796" s="22" t="s">
        <v>3751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4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499582152.5142017</v>
      </c>
      <c r="AJ2797" s="19">
        <f t="shared" si="826"/>
        <v>59520528.679470733</v>
      </c>
      <c r="AK2797" s="20">
        <f t="shared" si="827"/>
        <v>0.11914062257814291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  <c r="AU2797" s="22" t="s">
        <v>3751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4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499582152.5142017</v>
      </c>
      <c r="AJ2798" s="19">
        <f t="shared" si="826"/>
        <v>59520528.679470733</v>
      </c>
      <c r="AK2798" s="20">
        <f t="shared" si="827"/>
        <v>0.11914062257814291</v>
      </c>
      <c r="AL2798" s="17"/>
      <c r="AM2798" s="17"/>
      <c r="AN2798" s="17"/>
      <c r="AO2798" s="17" t="s">
        <v>2626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  <c r="AU2798" s="22" t="s">
        <v>3751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4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499582152.5142017</v>
      </c>
      <c r="AJ2799" s="19">
        <f t="shared" si="826"/>
        <v>59520528.679470733</v>
      </c>
      <c r="AK2799" s="20">
        <f t="shared" si="827"/>
        <v>0.11914062257814291</v>
      </c>
      <c r="AL2799" s="17"/>
      <c r="AM2799" s="17"/>
      <c r="AN2799" s="17"/>
      <c r="AO2799" s="17" t="s">
        <v>2626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  <c r="AU2799" s="22" t="s">
        <v>3751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4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499582152.5142017</v>
      </c>
      <c r="AJ2800" s="19">
        <f t="shared" si="826"/>
        <v>59520528.679470733</v>
      </c>
      <c r="AK2800" s="20">
        <f t="shared" si="827"/>
        <v>0.11914062257814291</v>
      </c>
      <c r="AL2800" s="17"/>
      <c r="AM2800" s="17"/>
      <c r="AN2800" s="17"/>
      <c r="AO2800" s="17" t="s">
        <v>2626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  <c r="AU2800" s="22" t="s">
        <v>3751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4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499582152.5142017</v>
      </c>
      <c r="AJ2801" s="19">
        <f t="shared" si="826"/>
        <v>59520528.679470733</v>
      </c>
      <c r="AK2801" s="20">
        <f t="shared" si="827"/>
        <v>0.11914062257814291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  <c r="AU2801" s="22" t="s">
        <v>3751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4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4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4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  <c r="AU2804" s="22" t="s">
        <v>3752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4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  <c r="AU2805" s="22" t="s">
        <v>3752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4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  <c r="AU2806" s="22" t="s">
        <v>3752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4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  <c r="AU2807" s="22" t="s">
        <v>3752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4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  <c r="AU2808" s="22" t="s">
        <v>3752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4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499582152.5142017</v>
      </c>
      <c r="AJ2809" s="19">
        <f t="shared" si="826"/>
        <v>59520528.679470733</v>
      </c>
      <c r="AK2809" s="20">
        <f t="shared" si="827"/>
        <v>0.11914062257814291</v>
      </c>
      <c r="AL2809" s="17"/>
      <c r="AM2809" s="17"/>
      <c r="AN2809" s="17"/>
      <c r="AO2809" s="17" t="s">
        <v>185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  <c r="AU2809" s="22" t="s">
        <v>3752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4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499582152.5142017</v>
      </c>
      <c r="AJ2810" s="19">
        <f t="shared" si="826"/>
        <v>59520528.679470733</v>
      </c>
      <c r="AK2810" s="20">
        <f t="shared" si="827"/>
        <v>0.11914062257814291</v>
      </c>
      <c r="AL2810" s="17"/>
      <c r="AM2810" s="17"/>
      <c r="AN2810" s="17"/>
      <c r="AO2810" s="17" t="s">
        <v>185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  <c r="AU2810" s="22" t="s">
        <v>3752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4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  <c r="AU2811" s="22" t="s">
        <v>3750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4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  <c r="AU2812" s="22" t="s">
        <v>3750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4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  <c r="AU2813" s="22" t="s">
        <v>3750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4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  <c r="AU2814" s="22" t="s">
        <v>3751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4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  <c r="AU2815" s="22" t="s">
        <v>3751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4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  <c r="AU2816" s="22" t="s">
        <v>3751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4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  <c r="AU2817" s="22" t="s">
        <v>3757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4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  <c r="AU2818" s="22" t="s">
        <v>3757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4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  <c r="AU2819" s="22" t="s">
        <v>3757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4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  <c r="AU2820" s="22" t="s">
        <v>3757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4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  <c r="AU2821" s="22" t="s">
        <v>3757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4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  <c r="AU2822" s="22" t="s">
        <v>3751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4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  <c r="AU2823" s="22" t="s">
        <v>3751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4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  <c r="AU2824" s="22" t="s">
        <v>3751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4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  <c r="AU2825" s="22" t="s">
        <v>3751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4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  <c r="AU2826" s="22" t="s">
        <v>3751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4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  <c r="AU2827" s="22" t="s">
        <v>3751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4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  <c r="AU2828" s="22" t="s">
        <v>3751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4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  <c r="AU2829" s="22" t="s">
        <v>3751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4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  <c r="AU2830" s="22" t="s">
        <v>3751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4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  <c r="AU2831" s="22" t="s">
        <v>3751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4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499582152.5142017</v>
      </c>
      <c r="AJ2832" s="19">
        <f t="shared" si="844"/>
        <v>59520528.679470733</v>
      </c>
      <c r="AK2832" s="20">
        <f t="shared" si="845"/>
        <v>0.11914062257814291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  <c r="AU2832" s="22" t="s">
        <v>3751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4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499582152.5142017</v>
      </c>
      <c r="AJ2833" s="19">
        <f t="shared" si="844"/>
        <v>59520528.679470733</v>
      </c>
      <c r="AK2833" s="20">
        <f t="shared" si="845"/>
        <v>0.11914062257814291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  <c r="AU2833" s="22" t="s">
        <v>3751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4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499582152.5142017</v>
      </c>
      <c r="AJ2834" s="19">
        <f t="shared" si="844"/>
        <v>59520528.679470733</v>
      </c>
      <c r="AK2834" s="20">
        <f t="shared" si="845"/>
        <v>0.11914062257814291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  <c r="AU2834" s="22" t="s">
        <v>3751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4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499582152.5142017</v>
      </c>
      <c r="AJ2835" s="19">
        <f t="shared" si="844"/>
        <v>59520528.679470733</v>
      </c>
      <c r="AK2835" s="20">
        <f t="shared" si="845"/>
        <v>0.11914062257814291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  <c r="AU2835" s="22" t="s">
        <v>3751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4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499582152.5142017</v>
      </c>
      <c r="AJ2836" s="19">
        <f t="shared" si="844"/>
        <v>59520528.679470733</v>
      </c>
      <c r="AK2836" s="20">
        <f t="shared" si="845"/>
        <v>0.11914062257814291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  <c r="AU2836" s="22" t="s">
        <v>3751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4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  <c r="AU2837" s="22" t="s">
        <v>3751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  <c r="AU2838" s="22" t="s">
        <v>3751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3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  <c r="AU2839" s="22" t="s">
        <v>3751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3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  <c r="AU2840" s="22" t="s">
        <v>3751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3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  <c r="AU2841" s="22" t="s">
        <v>3752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3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  <c r="AU2842" s="22" t="s">
        <v>3751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3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  <c r="AU2843" s="22" t="s">
        <v>3751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3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  <c r="AU2844" s="22" t="s">
        <v>3751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3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  <c r="AU2845" s="22" t="s">
        <v>3751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3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499582152.5142017</v>
      </c>
      <c r="AJ2846" s="27">
        <f t="shared" si="844"/>
        <v>59520528.679470733</v>
      </c>
      <c r="AK2846" s="28">
        <f t="shared" si="845"/>
        <v>0.11914062257814291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  <c r="AU2846" s="22" t="s">
        <v>3757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3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499582152.5142017</v>
      </c>
      <c r="AJ2847" s="27">
        <f t="shared" si="844"/>
        <v>59520528.679470733</v>
      </c>
      <c r="AK2847" s="28">
        <f t="shared" si="845"/>
        <v>0.11914062257814291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  <c r="AU2847" s="22" t="s">
        <v>3757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3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  <c r="AU2848" s="22" t="s">
        <v>3751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3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  <c r="AU2849" s="22" t="s">
        <v>3751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3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  <c r="AU2850" s="22" t="s">
        <v>3752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3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  <c r="AU2851" s="22" t="s">
        <v>3751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3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  <c r="AU2852" s="22" t="s">
        <v>3751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3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  <c r="AU2853" s="22" t="s">
        <v>3751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3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  <c r="AU2854" s="22" t="s">
        <v>3751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3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  <c r="AU2855" s="22" t="s">
        <v>3751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3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  <c r="AU2856" s="22" t="s">
        <v>3751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3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499582152.5142017</v>
      </c>
      <c r="AJ2857" s="19">
        <f t="shared" si="844"/>
        <v>59520528.679470733</v>
      </c>
      <c r="AK2857" s="20">
        <f t="shared" si="845"/>
        <v>0.11914062257814291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  <c r="AU2857" s="22" t="s">
        <v>3751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3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499582152.5142017</v>
      </c>
      <c r="AJ2858" s="19">
        <f t="shared" si="844"/>
        <v>59520528.679470733</v>
      </c>
      <c r="AK2858" s="20">
        <f t="shared" si="845"/>
        <v>0.11914062257814291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  <c r="AU2858" s="22" t="s">
        <v>3751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3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  <c r="AU2859" s="22" t="s">
        <v>3750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3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  <c r="AU2860" s="22" t="s">
        <v>3757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3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  <c r="AU2861" s="22" t="s">
        <v>3757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3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  <c r="AU2862" s="22" t="s">
        <v>3751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3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  <c r="AU2863" s="22" t="s">
        <v>3751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3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  <c r="AU2864" s="22" t="s">
        <v>3751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3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  <c r="AU2865" s="22" t="s">
        <v>3751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3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  <c r="AU2866" s="22" t="s">
        <v>3751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3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  <c r="AU2867" s="22" t="s">
        <v>3751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3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  <c r="AU2868" s="22" t="s">
        <v>3752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3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  <c r="AU2869" s="22" t="s">
        <v>3752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3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3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  <c r="AU2871" s="22" t="s">
        <v>3751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3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  <c r="AU2872" s="22" t="s">
        <v>3751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3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  <c r="AU2873" s="22" t="s">
        <v>3751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3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  <c r="AU2874" s="22" t="s">
        <v>3750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3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  <c r="AU2875" s="22" t="s">
        <v>3750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3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  <c r="AU2876" s="22" t="s">
        <v>3750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3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  <c r="AU2877" s="22" t="s">
        <v>3750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3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499582152.5142017</v>
      </c>
      <c r="AJ2878" s="19">
        <f t="shared" si="844"/>
        <v>59520528.679470733</v>
      </c>
      <c r="AK2878" s="20">
        <f t="shared" si="845"/>
        <v>0.11914062257814291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3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  <c r="AU2879" s="22" t="s">
        <v>3751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3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  <c r="AU2880" s="22" t="s">
        <v>3751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3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  <c r="AU2881" s="22" t="s">
        <v>3751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3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  <c r="AU2882" s="22" t="s">
        <v>3751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3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  <c r="AU2883" s="22" t="s">
        <v>3751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3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  <c r="AU2884" s="22" t="s">
        <v>3751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3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  <c r="AU2885" s="22" t="s">
        <v>3751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3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499582152.5142017</v>
      </c>
      <c r="AJ2886" s="19">
        <f t="shared" ref="AJ2886:AJ2949" si="865">IF(P2886="C66 SERVICE","",SUMIFS(AC:AC,F:F,F2886,G:G,G2886,E:E,E2886))</f>
        <v>59520528.679470733</v>
      </c>
      <c r="AK2886" s="20">
        <f t="shared" ref="AK2886:AK2949" si="866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  <c r="AU2886" s="22" t="s">
        <v>3751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3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499582152.5142017</v>
      </c>
      <c r="AJ2887" s="19">
        <f t="shared" si="865"/>
        <v>59520528.679470733</v>
      </c>
      <c r="AK2887" s="20">
        <f t="shared" si="866"/>
        <v>0.11914062257814291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  <c r="AU2887" s="22" t="s">
        <v>3751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3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499582152.5142017</v>
      </c>
      <c r="AJ2888" s="19">
        <f t="shared" si="865"/>
        <v>59520528.679470733</v>
      </c>
      <c r="AK2888" s="20">
        <f t="shared" si="866"/>
        <v>0.11914062257814291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  <c r="AU2888" s="22" t="s">
        <v>3751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3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499582152.5142017</v>
      </c>
      <c r="AJ2889" s="19">
        <f t="shared" si="865"/>
        <v>59520528.679470733</v>
      </c>
      <c r="AK2889" s="20">
        <f t="shared" si="866"/>
        <v>0.11914062257814291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  <c r="AU2889" s="22" t="s">
        <v>3751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3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499582152.5142017</v>
      </c>
      <c r="AJ2890" s="19">
        <f t="shared" si="865"/>
        <v>59520528.679470733</v>
      </c>
      <c r="AK2890" s="20">
        <f t="shared" si="866"/>
        <v>0.11914062257814291</v>
      </c>
      <c r="AL2890" s="17"/>
      <c r="AM2890" s="17"/>
      <c r="AN2890" s="17"/>
      <c r="AO2890" s="17" t="s">
        <v>2351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  <c r="AU2890" s="22" t="s">
        <v>3757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3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  <c r="AU2891" s="22" t="s">
        <v>3751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3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  <c r="AU2892" s="22" t="s">
        <v>3751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3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3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3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3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3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3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  <c r="AU2898" s="22" t="s">
        <v>3752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3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3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499582152.5142017</v>
      </c>
      <c r="AJ2900" s="19">
        <f t="shared" si="865"/>
        <v>59520528.679470733</v>
      </c>
      <c r="AK2900" s="20">
        <f t="shared" si="866"/>
        <v>0.11914062257814291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3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4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4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4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499582152.5142017</v>
      </c>
      <c r="AJ2905" s="19">
        <f t="shared" si="865"/>
        <v>59520528.679470733</v>
      </c>
      <c r="AK2905" s="20">
        <f t="shared" si="866"/>
        <v>0.11914062257814291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4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4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4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  <c r="AU2908" s="22" t="s">
        <v>3757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4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  <c r="AU2909" s="22" t="s">
        <v>3757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4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  <c r="AU2910" s="22" t="s">
        <v>3751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4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  <c r="AU2911" s="22" t="s">
        <v>3757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4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  <c r="AU2912" s="22" t="s">
        <v>3757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4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  <c r="AU2913" s="22" t="s">
        <v>3757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4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  <c r="AU2914" s="22" t="s">
        <v>3757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4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  <c r="AU2915" s="22" t="s">
        <v>3757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4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  <c r="AU2916" s="22" t="s">
        <v>3757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4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  <c r="AU2917" s="22" t="s">
        <v>3751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4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499582152.5142017</v>
      </c>
      <c r="AJ2918" s="19">
        <f t="shared" si="865"/>
        <v>59520528.679470733</v>
      </c>
      <c r="AK2918" s="20">
        <f t="shared" si="866"/>
        <v>0.11914062257814291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  <c r="AU2918" s="22" t="s">
        <v>3757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4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499582152.5142017</v>
      </c>
      <c r="AJ2919" s="19">
        <f t="shared" si="865"/>
        <v>59520528.679470733</v>
      </c>
      <c r="AK2919" s="20">
        <f t="shared" si="866"/>
        <v>0.11914062257814291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  <c r="AU2919" s="22" t="s">
        <v>3757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4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499582152.5142017</v>
      </c>
      <c r="AJ2920" s="19">
        <f t="shared" si="865"/>
        <v>59520528.679470733</v>
      </c>
      <c r="AK2920" s="20">
        <f t="shared" si="866"/>
        <v>0.11914062257814291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  <c r="AU2920" s="22" t="s">
        <v>3757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4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499582152.5142017</v>
      </c>
      <c r="AJ2921" s="19">
        <f t="shared" si="865"/>
        <v>59520528.679470733</v>
      </c>
      <c r="AK2921" s="20">
        <f t="shared" si="866"/>
        <v>0.11914062257814291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  <c r="AU2921" s="22" t="s">
        <v>3757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4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499582152.5142017</v>
      </c>
      <c r="AJ2922" s="19">
        <f t="shared" si="865"/>
        <v>59520528.679470733</v>
      </c>
      <c r="AK2922" s="20">
        <f t="shared" si="866"/>
        <v>0.11914062257814291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  <c r="AU2922" s="22" t="s">
        <v>3752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4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499582152.5142017</v>
      </c>
      <c r="AJ2923" s="19">
        <f t="shared" si="865"/>
        <v>59520528.679470733</v>
      </c>
      <c r="AK2923" s="20">
        <f t="shared" si="866"/>
        <v>0.11914062257814291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  <c r="AU2923" s="22" t="s">
        <v>3752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4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499582152.5142017</v>
      </c>
      <c r="AJ2924" s="19">
        <f t="shared" si="865"/>
        <v>59520528.679470733</v>
      </c>
      <c r="AK2924" s="20">
        <f t="shared" si="866"/>
        <v>0.11914062257814291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  <c r="AU2924" s="22" t="s">
        <v>3752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4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499582152.5142017</v>
      </c>
      <c r="AJ2925" s="19">
        <f t="shared" si="865"/>
        <v>59520528.679470733</v>
      </c>
      <c r="AK2925" s="20">
        <f t="shared" si="866"/>
        <v>0.11914062257814291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  <c r="AU2925" s="22" t="s">
        <v>3752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4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4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  <c r="AU2927" s="22" t="s">
        <v>3751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4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  <c r="AU2928" s="22" t="s">
        <v>3757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4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  <c r="AU2929" s="22" t="s">
        <v>3757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4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4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499582152.5142017</v>
      </c>
      <c r="AJ2931" s="19">
        <f t="shared" si="865"/>
        <v>59520528.679470733</v>
      </c>
      <c r="AK2931" s="20">
        <f t="shared" si="866"/>
        <v>0.11914062257814291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  <c r="AU2931" s="22" t="s">
        <v>3751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4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4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499582152.5142017</v>
      </c>
      <c r="AJ2933" s="19">
        <f t="shared" si="865"/>
        <v>59520528.679470733</v>
      </c>
      <c r="AK2933" s="20">
        <f t="shared" si="866"/>
        <v>0.11914062257814291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  <c r="AU2933" s="22" t="s">
        <v>3751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4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  <c r="AU2934" s="22" t="s">
        <v>3752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4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  <c r="AU2935" s="22" t="s">
        <v>3758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4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  <c r="AU2936" s="22" t="s">
        <v>3751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4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499582152.5142017</v>
      </c>
      <c r="AJ2937" s="19">
        <f t="shared" si="865"/>
        <v>59520528.679470733</v>
      </c>
      <c r="AK2937" s="20">
        <f t="shared" si="866"/>
        <v>0.11914062257814291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4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499582152.5142017</v>
      </c>
      <c r="AJ2938" s="19">
        <f t="shared" si="865"/>
        <v>59520528.679470733</v>
      </c>
      <c r="AK2938" s="20">
        <f t="shared" si="866"/>
        <v>0.11914062257814291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4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  <c r="AU2939" s="22" t="s">
        <v>3751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4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  <c r="AU2940" s="22" t="s">
        <v>3757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4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  <c r="AU2941" s="22" t="s">
        <v>3750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4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  <c r="AU2942" s="22" t="s">
        <v>3751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4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  <c r="AU2943" s="22" t="s">
        <v>3751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4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  <c r="AU2944" s="22" t="s">
        <v>3751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4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  <c r="AU2945" s="22" t="s">
        <v>3751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4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  <c r="AU2946" s="22" t="s">
        <v>3757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4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  <c r="AU2947" s="22" t="s">
        <v>3757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4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  <c r="AU2948" s="22" t="s">
        <v>3757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4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  <c r="AU2949" s="22" t="s">
        <v>3757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4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  <c r="AU2950" s="22" t="s">
        <v>3757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4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  <c r="AU2951" s="22" t="s">
        <v>3751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4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  <c r="AU2952" s="22" t="s">
        <v>3751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4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  <c r="AU2953" s="22" t="s">
        <v>3751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4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  <c r="AU2954" s="22" t="s">
        <v>3757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4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  <c r="AU2955" s="22" t="s">
        <v>3757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4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499582152.5142017</v>
      </c>
      <c r="AJ2956" s="19">
        <f t="shared" si="885"/>
        <v>59520528.679470733</v>
      </c>
      <c r="AK2956" s="20">
        <f t="shared" si="886"/>
        <v>0.11914062257814291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  <c r="AU2956" s="22" t="s">
        <v>3751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4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  <c r="AU2957" s="22" t="s">
        <v>3752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4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  <c r="AU2958" s="22" t="s">
        <v>3752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4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  <c r="AU2959" s="22" t="s">
        <v>3752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4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499582152.5142017</v>
      </c>
      <c r="AJ2960" s="19">
        <f t="shared" si="885"/>
        <v>59520528.679470733</v>
      </c>
      <c r="AK2960" s="20">
        <f t="shared" si="886"/>
        <v>0.11914062257814291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  <c r="AU2960" s="22" t="s">
        <v>3752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4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499582152.5142017</v>
      </c>
      <c r="AJ2961" s="19">
        <f t="shared" si="885"/>
        <v>59520528.679470733</v>
      </c>
      <c r="AK2961" s="20">
        <f t="shared" si="886"/>
        <v>0.11914062257814291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  <c r="AU2961" s="22" t="s">
        <v>3752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4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499582152.5142017</v>
      </c>
      <c r="AJ2962" s="19">
        <f t="shared" si="885"/>
        <v>59520528.679470733</v>
      </c>
      <c r="AK2962" s="20">
        <f t="shared" si="886"/>
        <v>0.11914062257814291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  <c r="AU2962" s="22" t="s">
        <v>3752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4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499582152.5142017</v>
      </c>
      <c r="AJ2963" s="19">
        <f t="shared" si="885"/>
        <v>59520528.679470733</v>
      </c>
      <c r="AK2963" s="20">
        <f t="shared" si="886"/>
        <v>0.11914062257814291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  <c r="AU2963" s="22" t="s">
        <v>3752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4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  <c r="AU2964" s="22" t="s">
        <v>3751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4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499582152.5142017</v>
      </c>
      <c r="AJ2965" s="19">
        <f t="shared" si="885"/>
        <v>59520528.679470733</v>
      </c>
      <c r="AK2965" s="20">
        <f t="shared" si="886"/>
        <v>0.11914062257814291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  <c r="AU2965" s="22" t="s">
        <v>3752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499582152.5142017</v>
      </c>
      <c r="AJ2966" s="19">
        <f t="shared" si="885"/>
        <v>59520528.679470733</v>
      </c>
      <c r="AK2966" s="20">
        <f t="shared" si="886"/>
        <v>0.11914062257814291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  <c r="AU2966" s="22" t="s">
        <v>3752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3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499582152.5142017</v>
      </c>
      <c r="AJ2967" s="27">
        <f t="shared" si="885"/>
        <v>59520528.679470733</v>
      </c>
      <c r="AK2967" s="28">
        <f t="shared" si="886"/>
        <v>0.11914062257814291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  <c r="AU2967" s="22" t="s">
        <v>3751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3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  <c r="AU2968" s="22" t="s">
        <v>3752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3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  <c r="AU2969" s="22" t="s">
        <v>3752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3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  <c r="AU2970" s="22" t="s">
        <v>3752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3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  <c r="AU2971" s="22" t="s">
        <v>3750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3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  <c r="AU2972" s="22" t="s">
        <v>3752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3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  <c r="AU2973" s="22" t="s">
        <v>3751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3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  <c r="AU2974" s="22" t="s">
        <v>3751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3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  <c r="AU2975" s="22" t="s">
        <v>3751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3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  <c r="AU2976" s="22" t="s">
        <v>3751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3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  <c r="AU2977" s="22" t="s">
        <v>3751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3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  <c r="AU2978" s="22" t="s">
        <v>3751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3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3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3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  <c r="AU2981" s="22" t="s">
        <v>3751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3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499582152.5142017</v>
      </c>
      <c r="AJ2982" s="19">
        <f t="shared" si="885"/>
        <v>59520528.679470733</v>
      </c>
      <c r="AK2982" s="20">
        <f t="shared" si="886"/>
        <v>0.11914062257814291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  <c r="AU2982" s="22" t="s">
        <v>3751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3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  <c r="AU2983" s="22" t="s">
        <v>3751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3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3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499582152.5142017</v>
      </c>
      <c r="AJ2985" s="19">
        <f t="shared" si="885"/>
        <v>59520528.679470733</v>
      </c>
      <c r="AK2985" s="20">
        <f t="shared" si="886"/>
        <v>0.11914062257814291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  <c r="AU2985" s="22" t="s">
        <v>3751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3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499582152.5142017</v>
      </c>
      <c r="AJ2986" s="19">
        <f t="shared" si="885"/>
        <v>59520528.679470733</v>
      </c>
      <c r="AK2986" s="20">
        <f t="shared" si="886"/>
        <v>0.11914062257814291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  <c r="AU2986" s="22" t="s">
        <v>3751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3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  <c r="AU2987" s="22" t="s">
        <v>3751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3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  <c r="AU2988" s="22" t="s">
        <v>3751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3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  <c r="AU2989" s="22" t="s">
        <v>3751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3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  <c r="AU2990" s="22" t="s">
        <v>3751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3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  <c r="AU2991" s="22" t="s">
        <v>3751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3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  <c r="AU2992" s="22" t="s">
        <v>3751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3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  <c r="AU2993" s="22" t="s">
        <v>3751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3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  <c r="AU2994" s="22" t="s">
        <v>3751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3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  <c r="AU2995" s="22" t="s">
        <v>3751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3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1576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  <c r="AU2996" s="22" t="s">
        <v>3751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3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3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3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3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499582152.5142017</v>
      </c>
      <c r="AJ3000" s="27">
        <f t="shared" si="885"/>
        <v>59520528.679470733</v>
      </c>
      <c r="AK3000" s="28">
        <f t="shared" si="886"/>
        <v>0.11914062257814291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  <c r="AU3000" s="22" t="s">
        <v>3751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3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  <c r="AU3001" s="22" t="s">
        <v>3751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3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  <c r="AU3002" s="22" t="s">
        <v>3751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3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3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3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3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3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499582152.5142017</v>
      </c>
      <c r="AJ3007" s="19">
        <f t="shared" si="885"/>
        <v>59520528.679470733</v>
      </c>
      <c r="AK3007" s="20">
        <f t="shared" si="886"/>
        <v>0.11914062257814291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  <c r="AU3007" s="22" t="s">
        <v>3757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3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499582152.5142017</v>
      </c>
      <c r="AJ3008" s="19">
        <f t="shared" si="885"/>
        <v>59520528.679470733</v>
      </c>
      <c r="AK3008" s="20">
        <f t="shared" si="886"/>
        <v>0.11914062257814291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  <c r="AU3008" s="22" t="s">
        <v>3752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3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499582152.5142017</v>
      </c>
      <c r="AJ3009" s="19">
        <f t="shared" si="885"/>
        <v>59520528.679470733</v>
      </c>
      <c r="AK3009" s="20">
        <f t="shared" si="886"/>
        <v>0.11914062257814291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  <c r="AU3009" s="22" t="s">
        <v>3752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3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499582152.5142017</v>
      </c>
      <c r="AJ3010" s="19">
        <f t="shared" si="885"/>
        <v>59520528.679470733</v>
      </c>
      <c r="AK3010" s="20">
        <f t="shared" si="886"/>
        <v>0.11914062257814291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  <c r="AU3010" s="22" t="s">
        <v>3752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3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499582152.5142017</v>
      </c>
      <c r="AJ3011" s="19">
        <f t="shared" si="885"/>
        <v>59520528.679470733</v>
      </c>
      <c r="AK3011" s="20">
        <f t="shared" si="886"/>
        <v>0.11914062257814291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  <c r="AU3011" s="22" t="s">
        <v>3752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3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499582152.5142017</v>
      </c>
      <c r="AJ3012" s="19">
        <f t="shared" si="885"/>
        <v>59520528.679470733</v>
      </c>
      <c r="AK3012" s="20">
        <f t="shared" si="886"/>
        <v>0.11914062257814291</v>
      </c>
      <c r="AL3012" s="17"/>
      <c r="AM3012" s="17"/>
      <c r="AN3012" s="17"/>
      <c r="AO3012" s="17" t="s">
        <v>185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  <c r="AU3012" s="22" t="s">
        <v>3752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3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499582152.5142017</v>
      </c>
      <c r="AJ3013" s="19">
        <f t="shared" si="885"/>
        <v>59520528.679470733</v>
      </c>
      <c r="AK3013" s="20">
        <f t="shared" si="886"/>
        <v>0.11914062257814291</v>
      </c>
      <c r="AL3013" s="17"/>
      <c r="AM3013" s="17"/>
      <c r="AN3013" s="17"/>
      <c r="AO3013" s="17" t="s">
        <v>185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  <c r="AU3013" s="22" t="s">
        <v>3752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3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499582152.5142017</v>
      </c>
      <c r="AJ3014" s="19">
        <f t="shared" ref="AJ3014:AJ3077" si="903">IF(P3014="C66 SERVICE","",SUMIFS(AC:AC,F:F,F3014,G:G,G3014,E:E,E3014))</f>
        <v>59520528.679470733</v>
      </c>
      <c r="AK3014" s="20">
        <f t="shared" ref="AK3014:AK3077" si="904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  <c r="AU3014" s="22" t="s">
        <v>3752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3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  <c r="AU3015" s="22" t="s">
        <v>3752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3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  <c r="AU3016" s="22" t="s">
        <v>3752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3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3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3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3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3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499582152.5142017</v>
      </c>
      <c r="AJ3021" s="19">
        <f t="shared" si="903"/>
        <v>59520528.679470733</v>
      </c>
      <c r="AK3021" s="20">
        <f t="shared" si="904"/>
        <v>0.11914062257814291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  <c r="AU3021" s="22" t="s">
        <v>3752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3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499582152.5142017</v>
      </c>
      <c r="AJ3022" s="19">
        <f t="shared" si="903"/>
        <v>59520528.679470733</v>
      </c>
      <c r="AK3022" s="20">
        <f t="shared" si="904"/>
        <v>0.11914062257814291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  <c r="AU3022" s="22" t="s">
        <v>3752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3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499582152.5142017</v>
      </c>
      <c r="AJ3023" s="19">
        <f t="shared" si="903"/>
        <v>59520528.679470733</v>
      </c>
      <c r="AK3023" s="20">
        <f t="shared" si="904"/>
        <v>0.11914062257814291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  <c r="AU3023" s="22" t="s">
        <v>3752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3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499582152.5142017</v>
      </c>
      <c r="AJ3024" s="19">
        <f t="shared" si="903"/>
        <v>59520528.679470733</v>
      </c>
      <c r="AK3024" s="20">
        <f t="shared" si="904"/>
        <v>0.11914062257814291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  <c r="AU3024" s="22" t="s">
        <v>3752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3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499582152.5142017</v>
      </c>
      <c r="AJ3025" s="19">
        <f t="shared" si="903"/>
        <v>59520528.679470733</v>
      </c>
      <c r="AK3025" s="20">
        <f t="shared" si="904"/>
        <v>0.11914062257814291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  <c r="AU3025" s="22" t="s">
        <v>3752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3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499582152.5142017</v>
      </c>
      <c r="AJ3026" s="19">
        <f t="shared" si="903"/>
        <v>59520528.679470733</v>
      </c>
      <c r="AK3026" s="20">
        <f t="shared" si="904"/>
        <v>0.11914062257814291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  <c r="AU3026" s="22" t="s">
        <v>3752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3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499582152.5142017</v>
      </c>
      <c r="AJ3027" s="19">
        <f t="shared" si="903"/>
        <v>59520528.679470733</v>
      </c>
      <c r="AK3027" s="20">
        <f t="shared" si="904"/>
        <v>0.11914062257814291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  <c r="AU3027" s="22" t="s">
        <v>3752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3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499582152.5142017</v>
      </c>
      <c r="AJ3028" s="19">
        <f t="shared" si="903"/>
        <v>59520528.679470733</v>
      </c>
      <c r="AK3028" s="20">
        <f t="shared" si="904"/>
        <v>0.11914062257814291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  <c r="AU3028" s="22" t="s">
        <v>3752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3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  <c r="AU3029" s="22" t="s">
        <v>3752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  <c r="AU3030" s="22" t="s">
        <v>3752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2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  <c r="AU3031" s="22" t="s">
        <v>3752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2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  <c r="AU3032" s="22" t="s">
        <v>3752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2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  <c r="AU3033" s="22" t="s">
        <v>3752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2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499582152.5142017</v>
      </c>
      <c r="AJ3034" s="19">
        <f t="shared" si="903"/>
        <v>59520528.679470733</v>
      </c>
      <c r="AK3034" s="20">
        <f t="shared" si="904"/>
        <v>0.11914062257814291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  <c r="AU3034" s="22" t="s">
        <v>3751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2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499582152.5142017</v>
      </c>
      <c r="AJ3035" s="19">
        <f t="shared" si="903"/>
        <v>59520528.679470733</v>
      </c>
      <c r="AK3035" s="20">
        <f t="shared" si="904"/>
        <v>0.11914062257814291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  <c r="AU3035" s="22" t="s">
        <v>3751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2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499582152.5142017</v>
      </c>
      <c r="AJ3036" s="19">
        <f t="shared" si="903"/>
        <v>59520528.679470733</v>
      </c>
      <c r="AK3036" s="20">
        <f t="shared" si="904"/>
        <v>0.11914062257814291</v>
      </c>
      <c r="AL3036" s="17" t="s">
        <v>185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  <c r="AU3036" s="22" t="s">
        <v>3752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2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499582152.5142017</v>
      </c>
      <c r="AJ3037" s="19">
        <f t="shared" si="903"/>
        <v>59520528.679470733</v>
      </c>
      <c r="AK3037" s="20">
        <f t="shared" si="904"/>
        <v>0.11914062257814291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  <c r="AU3037" s="22" t="s">
        <v>3752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2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499582152.5142017</v>
      </c>
      <c r="AJ3038" s="19">
        <f t="shared" si="903"/>
        <v>59520528.679470733</v>
      </c>
      <c r="AK3038" s="20">
        <f t="shared" si="904"/>
        <v>0.11914062257814291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  <c r="AU3038" s="22" t="s">
        <v>3752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2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499582152.5142017</v>
      </c>
      <c r="AJ3039" s="19">
        <f t="shared" si="903"/>
        <v>59520528.679470733</v>
      </c>
      <c r="AK3039" s="20">
        <f t="shared" si="904"/>
        <v>0.11914062257814291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  <c r="AU3039" s="22" t="s">
        <v>3752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2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499582152.5142017</v>
      </c>
      <c r="AJ3040" s="19">
        <f t="shared" si="903"/>
        <v>59520528.679470733</v>
      </c>
      <c r="AK3040" s="20">
        <f t="shared" si="904"/>
        <v>0.11914062257814291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  <c r="AU3040" s="22" t="s">
        <v>3752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2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499582152.5142017</v>
      </c>
      <c r="AJ3041" s="19">
        <f t="shared" si="903"/>
        <v>59520528.679470733</v>
      </c>
      <c r="AK3041" s="20">
        <f t="shared" si="904"/>
        <v>0.11914062257814291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  <c r="AU3041" s="22" t="s">
        <v>3752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2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499582152.5142017</v>
      </c>
      <c r="AJ3042" s="19">
        <f t="shared" si="903"/>
        <v>59520528.679470733</v>
      </c>
      <c r="AK3042" s="20">
        <f t="shared" si="904"/>
        <v>0.11914062257814291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  <c r="AU3042" s="22" t="s">
        <v>3752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2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499582152.5142017</v>
      </c>
      <c r="AJ3043" s="19">
        <f t="shared" si="903"/>
        <v>59520528.679470733</v>
      </c>
      <c r="AK3043" s="20">
        <f t="shared" si="904"/>
        <v>0.11914062257814291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  <c r="AU3043" s="22" t="s">
        <v>3752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2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499582152.5142017</v>
      </c>
      <c r="AJ3044" s="19">
        <f t="shared" si="903"/>
        <v>59520528.679470733</v>
      </c>
      <c r="AK3044" s="20">
        <f t="shared" si="904"/>
        <v>0.11914062257814291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  <c r="AU3044" s="22" t="s">
        <v>3752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2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  <c r="AU3045" s="22" t="s">
        <v>3757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2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  <c r="AU3046" s="22" t="s">
        <v>3757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2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  <c r="AU3047" s="22" t="s">
        <v>3751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2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  <c r="AU3048" s="22" t="s">
        <v>3752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2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499582152.5142017</v>
      </c>
      <c r="AJ3049" s="19">
        <f t="shared" si="903"/>
        <v>59520528.679470733</v>
      </c>
      <c r="AK3049" s="20">
        <f t="shared" si="904"/>
        <v>0.11914062257814291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  <c r="AU3049" s="22" t="s">
        <v>3752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2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499582152.5142017</v>
      </c>
      <c r="AJ3050" s="19">
        <f t="shared" si="903"/>
        <v>59520528.679470733</v>
      </c>
      <c r="AK3050" s="20">
        <f t="shared" si="904"/>
        <v>0.11914062257814291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  <c r="AU3050" s="22" t="s">
        <v>3752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2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  <c r="AU3051" s="22" t="s">
        <v>3750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2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  <c r="AU3052" s="22" t="s">
        <v>3750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2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  <c r="AU3053" s="22" t="s">
        <v>3757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2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  <c r="AU3054" s="22" t="s">
        <v>3750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2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  <c r="AU3055" s="22" t="s">
        <v>3757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2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  <c r="AU3056" s="22" t="s">
        <v>3750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2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  <c r="AU3057" s="22" t="s">
        <v>3750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2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  <c r="AU3058" s="22" t="s">
        <v>3750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2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2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2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2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  <c r="AU3062" s="22" t="s">
        <v>3751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2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  <c r="AU3063" s="22" t="s">
        <v>3751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2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  <c r="AU3064" s="22" t="s">
        <v>3751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2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  <c r="AU3065" s="22" t="s">
        <v>3751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2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  <c r="AU3066" s="22" t="s">
        <v>3751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2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  <c r="AU3067" s="22" t="s">
        <v>3751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2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499582152.5142017</v>
      </c>
      <c r="AJ3068" s="19">
        <f t="shared" si="903"/>
        <v>59520528.679470733</v>
      </c>
      <c r="AK3068" s="20">
        <f t="shared" si="904"/>
        <v>0.11914062257814291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  <c r="AU3068" s="22" t="s">
        <v>3751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2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499582152.5142017</v>
      </c>
      <c r="AJ3069" s="19">
        <f t="shared" si="903"/>
        <v>59520528.679470733</v>
      </c>
      <c r="AK3069" s="20">
        <f t="shared" si="904"/>
        <v>0.11914062257814291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  <c r="AU3069" s="22" t="s">
        <v>3751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2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499582152.5142017</v>
      </c>
      <c r="AJ3070" s="19">
        <f t="shared" si="903"/>
        <v>59520528.679470733</v>
      </c>
      <c r="AK3070" s="20">
        <f t="shared" si="904"/>
        <v>0.11914062257814291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  <c r="AU3070" s="22" t="s">
        <v>3751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2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499582152.5142017</v>
      </c>
      <c r="AJ3071" s="19">
        <f t="shared" si="903"/>
        <v>59520528.679470733</v>
      </c>
      <c r="AK3071" s="20">
        <f t="shared" si="904"/>
        <v>0.11914062257814291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  <c r="AU3071" s="22" t="s">
        <v>3751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2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499582152.5142017</v>
      </c>
      <c r="AJ3072" s="19">
        <f t="shared" si="903"/>
        <v>59520528.679470733</v>
      </c>
      <c r="AK3072" s="20">
        <f t="shared" si="904"/>
        <v>0.11914062257814291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  <c r="AU3072" s="22" t="s">
        <v>3751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2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499582152.5142017</v>
      </c>
      <c r="AJ3073" s="19">
        <f t="shared" si="903"/>
        <v>59520528.679470733</v>
      </c>
      <c r="AK3073" s="20">
        <f t="shared" si="904"/>
        <v>0.11914062257814291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  <c r="AU3073" s="22" t="s">
        <v>3751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2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499582152.5142017</v>
      </c>
      <c r="AJ3074" s="19">
        <f t="shared" si="903"/>
        <v>59520528.679470733</v>
      </c>
      <c r="AK3074" s="20">
        <f t="shared" si="904"/>
        <v>0.11914062257814291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  <c r="AU3074" s="22" t="s">
        <v>3751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2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499582152.5142017</v>
      </c>
      <c r="AJ3075" s="19">
        <f t="shared" si="903"/>
        <v>59520528.679470733</v>
      </c>
      <c r="AK3075" s="20">
        <f t="shared" si="904"/>
        <v>0.11914062257814291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  <c r="AU3075" s="22" t="s">
        <v>3751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2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499582152.5142017</v>
      </c>
      <c r="AJ3076" s="19">
        <f t="shared" si="903"/>
        <v>59520528.679470733</v>
      </c>
      <c r="AK3076" s="20">
        <f t="shared" si="904"/>
        <v>0.11914062257814291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  <c r="AU3076" s="22" t="s">
        <v>3751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2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499582152.5142017</v>
      </c>
      <c r="AJ3077" s="19">
        <f t="shared" si="903"/>
        <v>59520528.679470733</v>
      </c>
      <c r="AK3077" s="20">
        <f t="shared" si="904"/>
        <v>0.11914062257814291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  <c r="AU3077" s="22" t="s">
        <v>3751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2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499582152.5142017</v>
      </c>
      <c r="AJ3078" s="19">
        <f t="shared" ref="AJ3078:AJ3141" si="921">IF(P3078="C66 SERVICE","",SUMIFS(AC:AC,F:F,F3078,G:G,G3078,E:E,E3078))</f>
        <v>59520528.679470733</v>
      </c>
      <c r="AK3078" s="20">
        <f t="shared" ref="AK3078:AK3141" si="922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  <c r="AU3078" s="22" t="s">
        <v>3751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2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499582152.5142017</v>
      </c>
      <c r="AJ3079" s="19">
        <f t="shared" si="921"/>
        <v>59520528.679470733</v>
      </c>
      <c r="AK3079" s="20">
        <f t="shared" si="922"/>
        <v>0.11914062257814291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  <c r="AU3079" s="22" t="s">
        <v>3751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2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499582152.5142017</v>
      </c>
      <c r="AJ3080" s="19">
        <f t="shared" si="921"/>
        <v>59520528.679470733</v>
      </c>
      <c r="AK3080" s="20">
        <f t="shared" si="922"/>
        <v>0.11914062257814291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  <c r="AU3080" s="22" t="s">
        <v>3751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2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499582152.5142017</v>
      </c>
      <c r="AJ3081" s="19">
        <f t="shared" si="921"/>
        <v>59520528.679470733</v>
      </c>
      <c r="AK3081" s="20">
        <f t="shared" si="922"/>
        <v>0.11914062257814291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  <c r="AU3081" s="22" t="s">
        <v>3751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2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499582152.5142017</v>
      </c>
      <c r="AJ3082" s="19">
        <f t="shared" si="921"/>
        <v>59520528.679470733</v>
      </c>
      <c r="AK3082" s="20">
        <f t="shared" si="922"/>
        <v>0.11914062257814291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  <c r="AU3082" s="22" t="s">
        <v>3751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2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  <c r="AU3083" s="22" t="s">
        <v>3757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2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  <c r="AU3084" s="22" t="s">
        <v>3757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2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  <c r="AU3085" s="22" t="s">
        <v>3757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2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  <c r="AU3086" s="22" t="s">
        <v>3757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2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  <c r="AU3087" s="22" t="s">
        <v>3757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2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  <c r="AU3088" s="22" t="s">
        <v>3751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2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  <c r="AU3089" s="22" t="s">
        <v>3751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2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  <c r="AU3090" s="22" t="s">
        <v>3752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2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  <c r="AU3091" s="22" t="s">
        <v>3752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2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  <c r="AU3092" s="22" t="s">
        <v>3752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2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  <c r="AU3093" s="22" t="s">
        <v>3750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  <c r="AU3094" s="22" t="s">
        <v>3751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30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  <c r="AU3095" s="22" t="s">
        <v>3751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30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  <c r="AU3096" s="22" t="s">
        <v>3752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30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  <c r="AU3097" s="22" t="s">
        <v>3752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30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499582152.5142017</v>
      </c>
      <c r="AJ3098" s="19">
        <f t="shared" si="921"/>
        <v>59520528.679470733</v>
      </c>
      <c r="AK3098" s="20">
        <f t="shared" si="922"/>
        <v>0.11914062257814291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  <c r="AU3098" s="22" t="s">
        <v>3751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30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499582152.5142017</v>
      </c>
      <c r="AJ3099" s="19">
        <f t="shared" si="921"/>
        <v>59520528.679470733</v>
      </c>
      <c r="AK3099" s="20">
        <f t="shared" si="922"/>
        <v>0.11914062257814291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  <c r="AU3099" s="22" t="s">
        <v>3751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30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499582152.5142017</v>
      </c>
      <c r="AJ3100" s="19">
        <f t="shared" si="921"/>
        <v>59520528.679470733</v>
      </c>
      <c r="AK3100" s="20">
        <f t="shared" si="922"/>
        <v>0.11914062257814291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  <c r="AU3100" s="22" t="s">
        <v>3751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30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  <c r="AU3101" s="22" t="s">
        <v>3750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30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  <c r="AU3102" s="22" t="s">
        <v>3751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30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  <c r="AU3103" s="22" t="s">
        <v>3751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30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  <c r="AU3104" s="22" t="s">
        <v>3751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30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  <c r="AU3105" s="22" t="s">
        <v>3751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30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  <c r="AU3106" s="22" t="s">
        <v>3751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30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  <c r="AU3107" s="22" t="s">
        <v>3751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30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  <c r="AU3108" s="22" t="s">
        <v>3752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30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  <c r="AU3109" s="22" t="s">
        <v>3752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30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  <c r="AU3110" s="22" t="s">
        <v>3752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30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30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  <c r="AU3112" s="22" t="s">
        <v>3750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30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  <c r="AU3113" s="22" t="s">
        <v>3750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30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499582152.5142017</v>
      </c>
      <c r="AJ3114" s="19">
        <f t="shared" si="921"/>
        <v>59520528.679470733</v>
      </c>
      <c r="AK3114" s="20">
        <f t="shared" si="922"/>
        <v>0.11914062257814291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30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499582152.5142017</v>
      </c>
      <c r="AJ3115" s="19">
        <f t="shared" si="921"/>
        <v>59520528.679470733</v>
      </c>
      <c r="AK3115" s="20">
        <f t="shared" si="922"/>
        <v>0.11914062257814291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  <c r="AU3115" s="22" t="s">
        <v>3750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30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499582152.5142017</v>
      </c>
      <c r="AJ3116" s="19">
        <f t="shared" si="921"/>
        <v>59520528.679470733</v>
      </c>
      <c r="AK3116" s="20">
        <f t="shared" si="922"/>
        <v>0.11914062257814291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  <c r="AU3116" s="22" t="s">
        <v>3750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30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  <c r="AU3117" s="22" t="s">
        <v>3757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30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  <c r="AU3118" s="22" t="s">
        <v>3751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30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  <c r="AU3119" s="22" t="s">
        <v>3750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30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  <c r="AU3120" s="22" t="s">
        <v>3750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30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499582152.5142017</v>
      </c>
      <c r="AJ3121" s="19">
        <f t="shared" si="921"/>
        <v>59520528.679470733</v>
      </c>
      <c r="AK3121" s="20">
        <f t="shared" si="922"/>
        <v>0.11914062257814291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  <c r="AU3121" s="22" t="s">
        <v>3751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30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499582152.5142017</v>
      </c>
      <c r="AJ3122" s="19">
        <f t="shared" si="921"/>
        <v>59520528.679470733</v>
      </c>
      <c r="AK3122" s="20">
        <f t="shared" si="922"/>
        <v>0.11914062257814291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  <c r="AU3122" s="22" t="s">
        <v>3751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30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  <c r="AU3123" s="22" t="s">
        <v>3750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30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  <c r="AU3124" s="22" t="s">
        <v>3750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30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  <c r="AU3125" s="22" t="s">
        <v>3751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30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  <c r="AU3126" s="22" t="s">
        <v>3757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30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  <c r="AU3127" s="22" t="s">
        <v>3757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30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  <c r="AU3128" s="22" t="s">
        <v>3752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30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  <c r="AU3129" s="22" t="s">
        <v>3752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30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  <c r="AU3130" s="22" t="s">
        <v>3752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30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  <c r="AU3131" s="22" t="s">
        <v>3752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30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  <c r="AU3132" s="22" t="s">
        <v>3752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30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  <c r="AU3133" s="22" t="s">
        <v>3752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30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  <c r="AU3134" s="22" t="s">
        <v>3752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30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  <c r="AU3135" s="22" t="s">
        <v>3752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30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499582152.5142017</v>
      </c>
      <c r="AJ3136" s="19">
        <f t="shared" si="921"/>
        <v>59520528.679470733</v>
      </c>
      <c r="AK3136" s="20">
        <f t="shared" si="922"/>
        <v>0.11914062257814291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30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499582152.5142017</v>
      </c>
      <c r="AJ3137" s="19">
        <f t="shared" si="921"/>
        <v>59520528.679470733</v>
      </c>
      <c r="AK3137" s="20">
        <f t="shared" si="922"/>
        <v>0.11914062257814291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30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499582152.5142017</v>
      </c>
      <c r="AJ3138" s="19">
        <f t="shared" si="921"/>
        <v>59520528.679470733</v>
      </c>
      <c r="AK3138" s="20">
        <f t="shared" si="922"/>
        <v>0.11914062257814291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30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499582152.5142017</v>
      </c>
      <c r="AJ3139" s="19">
        <f t="shared" si="921"/>
        <v>59520528.679470733</v>
      </c>
      <c r="AK3139" s="20">
        <f t="shared" si="922"/>
        <v>0.11914062257814291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30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  <c r="AU3140" s="22" t="s">
        <v>3752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30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  <c r="AU3141" s="22" t="s">
        <v>3752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30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  <c r="AU3142" s="22" t="s">
        <v>3752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30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  <c r="AU3143" s="22" t="s">
        <v>3752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30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  <c r="AU3144" s="22" t="s">
        <v>3752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30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  <c r="AU3145" s="22" t="s">
        <v>3752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30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  <c r="AU3146" s="22" t="s">
        <v>3752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30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  <c r="AU3147" s="22" t="s">
        <v>3752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30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  <c r="AU3148" s="22" t="s">
        <v>3752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30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  <c r="AU3149" s="22" t="s">
        <v>3751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30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  <c r="AU3150" s="22" t="s">
        <v>3757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30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  <c r="AU3151" s="22" t="s">
        <v>3757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30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  <c r="AU3152" s="22" t="s">
        <v>3751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30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  <c r="AU3153" s="22" t="s">
        <v>3751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30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  <c r="AU3154" s="22" t="s">
        <v>3751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30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  <c r="AU3155" s="22" t="s">
        <v>3757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30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  <c r="AU3156" s="22" t="s">
        <v>3757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30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9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9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9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25672271.628318585</v>
      </c>
      <c r="AJ3161" s="19">
        <f t="shared" si="940"/>
        <v>3011547.4803982303</v>
      </c>
      <c r="AK3161" s="20">
        <f t="shared" si="941"/>
        <v>0.11730740169780109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9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9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9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499582152.5142017</v>
      </c>
      <c r="AJ3164" s="19">
        <f t="shared" si="940"/>
        <v>59520528.679470733</v>
      </c>
      <c r="AK3164" s="20">
        <f t="shared" si="941"/>
        <v>0.11914062257814291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9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9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  <c r="AU3166" s="22" t="s">
        <v>3751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9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  <c r="AU3167" s="22" t="s">
        <v>3751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9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  <c r="AU3168" s="22" t="s">
        <v>3752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9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9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9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9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9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9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9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9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9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9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9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9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9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9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9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9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9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9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9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9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9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9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9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9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  <c r="AU3192" s="22" t="s">
        <v>3751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9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  <c r="AU3193" s="22" t="s">
        <v>3751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9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499582152.5142017</v>
      </c>
      <c r="AJ3194" s="27">
        <f t="shared" si="940"/>
        <v>59520528.679470733</v>
      </c>
      <c r="AK3194" s="28">
        <f t="shared" si="941"/>
        <v>0.11914062257814291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  <c r="AU3194" s="22" t="s">
        <v>3751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9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499582152.5142017</v>
      </c>
      <c r="AJ3195" s="27">
        <f t="shared" si="940"/>
        <v>59520528.679470733</v>
      </c>
      <c r="AK3195" s="28">
        <f t="shared" si="941"/>
        <v>0.11914062257814291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  <c r="AU3195" s="22" t="s">
        <v>3751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9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9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9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9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9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9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9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  <c r="AU3203" s="22" t="s">
        <v>3751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9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  <c r="AU3204" s="22" t="s">
        <v>3751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9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  <c r="AU3205" s="22" t="s">
        <v>3751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9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  <c r="AU3206" s="22" t="s">
        <v>3757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9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  <c r="AU3207" s="22" t="s">
        <v>3751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9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  <c r="AU3208" s="22" t="s">
        <v>3751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9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  <c r="AU3209" s="22" t="s">
        <v>3751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9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  <c r="AU3210" s="22" t="s">
        <v>3751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9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  <c r="AU3211" s="22" t="s">
        <v>3751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9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  <c r="AU3212" s="22" t="s">
        <v>3751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9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  <c r="AU3213" s="22" t="s">
        <v>3751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9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  <c r="AU3214" s="22" t="s">
        <v>3751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9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  <c r="AU3215" s="22" t="s">
        <v>3751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9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  <c r="AU3216" s="22" t="s">
        <v>3751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9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499582152.5142017</v>
      </c>
      <c r="AJ3217" s="19">
        <f t="shared" si="959"/>
        <v>59520528.679470733</v>
      </c>
      <c r="AK3217" s="20">
        <f t="shared" si="960"/>
        <v>0.11914062257814291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  <c r="AU3217" s="22" t="s">
        <v>3751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9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499582152.5142017</v>
      </c>
      <c r="AJ3218" s="19">
        <f t="shared" si="959"/>
        <v>59520528.679470733</v>
      </c>
      <c r="AK3218" s="20">
        <f t="shared" si="960"/>
        <v>0.11914062257814291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  <c r="AU3218" s="22" t="s">
        <v>3751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9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499582152.5142017</v>
      </c>
      <c r="AJ3219" s="19">
        <f t="shared" si="959"/>
        <v>59520528.679470733</v>
      </c>
      <c r="AK3219" s="20">
        <f t="shared" si="960"/>
        <v>0.11914062257814291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  <c r="AU3219" s="22" t="s">
        <v>3751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9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499582152.5142017</v>
      </c>
      <c r="AJ3220" s="19">
        <f t="shared" si="959"/>
        <v>59520528.679470733</v>
      </c>
      <c r="AK3220" s="20">
        <f t="shared" si="960"/>
        <v>0.11914062257814291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  <c r="AU3220" s="22" t="s">
        <v>3751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9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499582152.5142017</v>
      </c>
      <c r="AJ3221" s="19">
        <f t="shared" si="959"/>
        <v>59520528.679470733</v>
      </c>
      <c r="AK3221" s="20">
        <f t="shared" si="960"/>
        <v>0.11914062257814291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  <c r="AU3221" s="22" t="s">
        <v>3751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499582152.5142017</v>
      </c>
      <c r="AJ3222" s="19">
        <f t="shared" si="959"/>
        <v>59520528.679470733</v>
      </c>
      <c r="AK3222" s="20">
        <f t="shared" si="960"/>
        <v>0.11914062257814291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  <c r="AU3222" s="22" t="s">
        <v>3751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8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  <c r="AU3223" s="22" t="s">
        <v>3751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8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  <c r="AU3224" s="22" t="s">
        <v>3751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8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  <c r="AU3225" s="22" t="s">
        <v>3751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8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2044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  <c r="AU3226" s="22" t="s">
        <v>3751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8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499582152.5142017</v>
      </c>
      <c r="AJ3227" s="19">
        <f t="shared" si="959"/>
        <v>59520528.679470733</v>
      </c>
      <c r="AK3227" s="20">
        <f t="shared" si="960"/>
        <v>0.11914062257814291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8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499582152.5142017</v>
      </c>
      <c r="AJ3228" s="19">
        <f t="shared" si="959"/>
        <v>59520528.679470733</v>
      </c>
      <c r="AK3228" s="20">
        <f t="shared" si="960"/>
        <v>0.11914062257814291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8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8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  <c r="AU3230" s="22" t="s">
        <v>3757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8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  <c r="AU3231" s="22" t="s">
        <v>3751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8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221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8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  <c r="AU3233" s="22" t="s">
        <v>3750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8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  <c r="AU3234" s="22" t="s">
        <v>3750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8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  <c r="AU3235" s="22" t="s">
        <v>3751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8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  <c r="AU3236" s="22" t="s">
        <v>3751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8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  <c r="AU3237" s="22" t="s">
        <v>3751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8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  <c r="AU3238" s="22" t="s">
        <v>3751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8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  <c r="AU3239" s="22" t="s">
        <v>3751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8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  <c r="AU3240" s="22" t="s">
        <v>3751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8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  <c r="AU3241" s="22" t="s">
        <v>3751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8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  <c r="AU3242" s="22" t="s">
        <v>3757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8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  <c r="AU3243" s="22" t="s">
        <v>3750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8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  <c r="AU3244" s="22" t="s">
        <v>3750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8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  <c r="AU3245" s="22" t="s">
        <v>3750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8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  <c r="AU3246" s="22" t="s">
        <v>3750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8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  <c r="AU3247" s="22" t="s">
        <v>3750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8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  <c r="AU3248" s="22" t="s">
        <v>3750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8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8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8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  <c r="AU3251" s="22" t="s">
        <v>3751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8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8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499582152.5142017</v>
      </c>
      <c r="AJ3253" s="27">
        <f t="shared" si="959"/>
        <v>59520528.679470733</v>
      </c>
      <c r="AK3253" s="28">
        <f t="shared" si="960"/>
        <v>0.11914062257814291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  <c r="AU3253" s="22" t="s">
        <v>3751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8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  <c r="AU3254" s="22" t="s">
        <v>3751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8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499582152.5142017</v>
      </c>
      <c r="AJ3255" s="19">
        <f t="shared" si="959"/>
        <v>59520528.679470733</v>
      </c>
      <c r="AK3255" s="20">
        <f t="shared" si="960"/>
        <v>0.11914062257814291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  <c r="AU3255" s="22" t="s">
        <v>3751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8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  <c r="AU3256" s="22" t="s">
        <v>3751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8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  <c r="AU3257" s="22" t="s">
        <v>3751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8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  <c r="AU3258" s="22" t="s">
        <v>3751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8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  <c r="AU3259" s="22" t="s">
        <v>3751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8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  <c r="AU3260" s="22" t="s">
        <v>3751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8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  <c r="AU3261" s="22" t="s">
        <v>3757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8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  <c r="AU3262" s="22" t="s">
        <v>3751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8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  <c r="AU3263" s="22" t="s">
        <v>3751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8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  <c r="AU3264" s="22" t="s">
        <v>3751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8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  <c r="AU3265" s="22" t="s">
        <v>3751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8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  <c r="AU3266" s="22" t="s">
        <v>3751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8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  <c r="AU3267" s="22" t="s">
        <v>3751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8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8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8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  <c r="AU3270" s="22" t="s">
        <v>3751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8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  <c r="AU3271" s="22" t="s">
        <v>3757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8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  <c r="AU3272" s="22" t="s">
        <v>3757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8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  <c r="AU3273" s="22" t="s">
        <v>3751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8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  <c r="AU3274" s="22" t="s">
        <v>3751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8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  <c r="AU3275" s="22" t="s">
        <v>3752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8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  <c r="AU3276" s="22" t="s">
        <v>3752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8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499582152.5142017</v>
      </c>
      <c r="AJ3277" s="27">
        <f t="shared" si="979"/>
        <v>59520528.679470733</v>
      </c>
      <c r="AK3277" s="28">
        <f t="shared" si="980"/>
        <v>0.11914062257814291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  <c r="AU3277" s="22" t="s">
        <v>3751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8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499582152.5142017</v>
      </c>
      <c r="AJ3278" s="200">
        <f t="shared" si="979"/>
        <v>59520528.679470733</v>
      </c>
      <c r="AK3278" s="201">
        <f t="shared" si="980"/>
        <v>0.11914062257814291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8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  <c r="AU3279" s="22" t="s">
        <v>3750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8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8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8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8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8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  <c r="AU3285" s="22" t="s">
        <v>3751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  <c r="AU3286" s="22" t="s">
        <v>3751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8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  <c r="AU3287" s="22" t="s">
        <v>3751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8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  <c r="AU3288" s="22" t="s">
        <v>3751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8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2411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  <c r="AU3289" s="22" t="s">
        <v>3757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8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2411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  <c r="AU3290" s="22" t="s">
        <v>3757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8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2411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  <c r="AU3291" s="22" t="s">
        <v>3757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8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  <c r="AU3292" s="22" t="s">
        <v>3757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8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  <c r="AU3293" s="22" t="s">
        <v>3750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8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  <c r="AU3294" s="22" t="s">
        <v>3750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8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1286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  <c r="AU3295" s="22" t="s">
        <v>3750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8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1286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  <c r="AU3296" s="22" t="s">
        <v>3750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8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  <c r="AU3297" s="22" t="s">
        <v>3752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8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  <c r="AU3298" s="22" t="s">
        <v>3752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8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  <c r="AU3299" s="22" t="s">
        <v>3751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8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  <c r="AU3300" s="22" t="s">
        <v>3751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8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  <c r="AU3301" s="22" t="s">
        <v>3751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8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8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  <c r="AU3303" s="22" t="s">
        <v>3750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8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  <c r="AU3304" s="22" t="s">
        <v>3751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8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  <c r="AU3305" s="22" t="s">
        <v>3751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8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  <c r="AU3306" s="22" t="s">
        <v>3751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8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  <c r="AU3307" s="22" t="s">
        <v>3751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8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  <c r="AU3308" s="22" t="s">
        <v>3751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8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  <c r="AU3309" s="22" t="s">
        <v>3751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8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  <c r="AU3310" s="22" t="s">
        <v>3751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8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  <c r="AU3311" s="22" t="s">
        <v>3751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8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  <c r="AU3312" s="22" t="s">
        <v>3751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8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  <c r="AU3313" s="22" t="s">
        <v>3751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8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  <c r="AU3314" s="22" t="s">
        <v>3751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8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  <c r="AU3315" s="22" t="s">
        <v>3751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8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  <c r="AU3316" s="22" t="s">
        <v>3751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8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  <c r="AU3317" s="22" t="s">
        <v>3751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8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  <c r="AU3318" s="22" t="s">
        <v>3751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8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  <c r="AU3319" s="22" t="s">
        <v>3751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8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499582152.5142017</v>
      </c>
      <c r="AJ3320" s="19">
        <f t="shared" si="979"/>
        <v>59520528.679470733</v>
      </c>
      <c r="AK3320" s="20">
        <f t="shared" si="980"/>
        <v>0.11914062257814291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  <c r="AU3320" s="22" t="s">
        <v>3751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8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499582152.5142017</v>
      </c>
      <c r="AJ3321" s="19">
        <f t="shared" si="979"/>
        <v>59520528.679470733</v>
      </c>
      <c r="AK3321" s="20">
        <f t="shared" si="980"/>
        <v>0.11914062257814291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  <c r="AU3321" s="22" t="s">
        <v>3751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8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499582152.5142017</v>
      </c>
      <c r="AJ3322" s="19">
        <f t="shared" si="979"/>
        <v>59520528.679470733</v>
      </c>
      <c r="AK3322" s="20">
        <f t="shared" si="980"/>
        <v>0.11914062257814291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  <c r="AU3322" s="22" t="s">
        <v>3751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8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499582152.5142017</v>
      </c>
      <c r="AJ3323" s="19">
        <f t="shared" si="979"/>
        <v>59520528.679470733</v>
      </c>
      <c r="AK3323" s="20">
        <f t="shared" si="980"/>
        <v>0.11914062257814291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  <c r="AU3323" s="22" t="s">
        <v>3751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8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499582152.5142017</v>
      </c>
      <c r="AJ3324" s="19">
        <f t="shared" si="979"/>
        <v>59520528.679470733</v>
      </c>
      <c r="AK3324" s="20">
        <f t="shared" si="980"/>
        <v>0.11914062257814291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  <c r="AU3324" s="22" t="s">
        <v>3751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8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499582152.5142017</v>
      </c>
      <c r="AJ3325" s="19">
        <f t="shared" si="979"/>
        <v>59520528.679470733</v>
      </c>
      <c r="AK3325" s="20">
        <f t="shared" si="980"/>
        <v>0.11914062257814291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  <c r="AU3325" s="22" t="s">
        <v>3751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8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  <c r="AU3326" s="22" t="s">
        <v>3751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8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  <c r="AU3327" s="22" t="s">
        <v>3751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8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  <c r="AU3328" s="22" t="s">
        <v>3751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8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  <c r="AU3329" s="22" t="s">
        <v>3751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8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1440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  <c r="AU3330" s="22" t="s">
        <v>3751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8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1512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  <c r="AU3331" s="22" t="s">
        <v>3751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8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  <c r="AU3332" s="22" t="s">
        <v>3751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8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8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  <c r="AU3334" s="22" t="s">
        <v>3751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8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  <c r="AU3335" s="22" t="s">
        <v>3750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8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  <c r="AU3336" s="22" t="s">
        <v>3750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8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  <c r="AU3337" s="22" t="s">
        <v>3750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8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499582152.5142017</v>
      </c>
      <c r="AJ3338" s="19">
        <f t="shared" si="999"/>
        <v>59520528.679470733</v>
      </c>
      <c r="AK3338" s="20">
        <f t="shared" si="1000"/>
        <v>0.11914062257814291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  <c r="AU3338" s="22" t="s">
        <v>3750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8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  <c r="AU3339" s="22" t="s">
        <v>3751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8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  <c r="AU3340" s="22" t="s">
        <v>3751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8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  <c r="AU3341" s="22" t="s">
        <v>3751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8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  <c r="AU3342" s="22" t="s">
        <v>3751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8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499582152.5142017</v>
      </c>
      <c r="AJ3343" s="200">
        <f t="shared" si="999"/>
        <v>59520528.679470733</v>
      </c>
      <c r="AK3343" s="201">
        <f t="shared" si="1000"/>
        <v>0.11914062257814291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8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  <c r="AU3344" s="22" t="s">
        <v>3751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8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8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8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8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8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6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6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6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6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6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6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6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6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6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6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6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6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6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6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6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6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6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6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6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6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6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6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6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6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6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6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6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6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6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6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6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6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6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6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6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6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6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6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6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6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6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6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6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6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6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6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6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6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6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6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6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6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6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6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6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6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6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6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6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6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6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6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6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21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21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21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21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21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21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21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21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21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21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21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21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21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21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21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21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21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21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21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21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21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21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21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21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21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21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21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21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21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21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21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21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21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21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21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21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21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21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21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21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21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21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21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21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21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21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21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21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21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21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21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21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21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21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21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21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21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21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21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21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21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21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21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6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6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6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6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6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6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6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6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6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6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6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6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6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6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6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6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6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6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6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6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6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6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6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6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6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6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6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6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6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6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6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6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6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6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6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6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6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6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6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6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6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6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6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6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6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6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6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6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6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6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6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6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6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6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6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6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6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6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6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6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6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6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6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2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2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2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2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2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2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2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2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2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2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2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2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2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2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2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2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2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2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2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3538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2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3539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2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3539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2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3539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2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2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2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3539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2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2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5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2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2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2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499582152.5142017</v>
      </c>
      <c r="AJ3572" s="27">
        <f t="shared" si="1045"/>
        <v>59520528.679470733</v>
      </c>
      <c r="AK3572" s="28">
        <f t="shared" si="1046"/>
        <v>0.11914062257814291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  <c r="AU3572" s="22" t="s">
        <v>3752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2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499582152.5142017</v>
      </c>
      <c r="AJ3573" s="27">
        <f t="shared" si="1045"/>
        <v>59520528.679470733</v>
      </c>
      <c r="AK3573" s="28">
        <f t="shared" si="1046"/>
        <v>0.11914062257814291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  <c r="AU3573" s="22" t="s">
        <v>3752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2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499582152.5142017</v>
      </c>
      <c r="AJ3574" s="27">
        <f t="shared" si="1045"/>
        <v>59520528.679470733</v>
      </c>
      <c r="AK3574" s="28">
        <f t="shared" si="1046"/>
        <v>0.11914062257814291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  <c r="AU3574" s="22" t="s">
        <v>3752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2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499582152.5142017</v>
      </c>
      <c r="AJ3575" s="27">
        <f t="shared" si="1045"/>
        <v>59520528.679470733</v>
      </c>
      <c r="AK3575" s="28">
        <f t="shared" si="1046"/>
        <v>0.11914062257814291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  <c r="AU3575" s="22" t="s">
        <v>3752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2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499582152.5142017</v>
      </c>
      <c r="AJ3576" s="200">
        <f t="shared" si="1045"/>
        <v>59520528.679470733</v>
      </c>
      <c r="AK3576" s="201">
        <f t="shared" si="1046"/>
        <v>0.11914062257814291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  <c r="AU3576" s="22" t="s">
        <v>3751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2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499582152.5142017</v>
      </c>
      <c r="AJ3577" s="200">
        <f t="shared" si="1045"/>
        <v>59520528.679470733</v>
      </c>
      <c r="AK3577" s="201">
        <f t="shared" si="1046"/>
        <v>0.11914062257814291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  <c r="AU3577" s="22" t="s">
        <v>3751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2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5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2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499582152.5142017</v>
      </c>
      <c r="AJ3579" s="27">
        <f t="shared" si="1045"/>
        <v>59520528.679470733</v>
      </c>
      <c r="AK3579" s="28">
        <f t="shared" si="1046"/>
        <v>0.11914062257814291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  <c r="AU3579" s="22" t="s">
        <v>3751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2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499582152.5142017</v>
      </c>
      <c r="AJ3580" s="27">
        <f t="shared" si="1045"/>
        <v>59520528.679470733</v>
      </c>
      <c r="AK3580" s="28">
        <f t="shared" si="1046"/>
        <v>0.11914062257814291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  <c r="AU3580" s="22" t="s">
        <v>3751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2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499582152.5142017</v>
      </c>
      <c r="AJ3581" s="27">
        <f t="shared" si="1045"/>
        <v>59520528.679470733</v>
      </c>
      <c r="AK3581" s="28">
        <f t="shared" si="1046"/>
        <v>0.11914062257814291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  <c r="AU3581" s="22" t="s">
        <v>3751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2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499582152.5142017</v>
      </c>
      <c r="AJ3582" s="27">
        <f t="shared" si="1045"/>
        <v>59520528.679470733</v>
      </c>
      <c r="AK3582" s="28">
        <f t="shared" si="1046"/>
        <v>0.11914062257814291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  <c r="AU3582" s="22" t="s">
        <v>3751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2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499582152.5142017</v>
      </c>
      <c r="AJ3583" s="27">
        <f t="shared" si="1045"/>
        <v>59520528.679470733</v>
      </c>
      <c r="AK3583" s="28">
        <f t="shared" si="1046"/>
        <v>0.11914062257814291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  <c r="AU3583" s="22" t="s">
        <v>3751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2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499582152.5142017</v>
      </c>
      <c r="AJ3584" s="27">
        <f t="shared" si="1045"/>
        <v>59520528.679470733</v>
      </c>
      <c r="AK3584" s="28">
        <f t="shared" si="1046"/>
        <v>0.11914062257814291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  <c r="AU3584" s="22" t="s">
        <v>3751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3172</v>
      </c>
      <c r="F3585" s="152" t="s">
        <v>2584</v>
      </c>
      <c r="G3585" s="152" t="s">
        <v>2584</v>
      </c>
      <c r="H3585" s="29"/>
      <c r="I3585" s="93" t="str">
        <f t="shared" si="1041"/>
        <v>TBA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2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  <c r="AU3585" s="22" t="s">
        <v>3751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3172</v>
      </c>
      <c r="F3586" s="152" t="s">
        <v>2584</v>
      </c>
      <c r="G3586" s="152" t="s">
        <v>2584</v>
      </c>
      <c r="H3586" s="29"/>
      <c r="I3586" s="93" t="str">
        <f t="shared" si="1041"/>
        <v>TBA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2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  <c r="AU3586" s="22" t="s">
        <v>3751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3172</v>
      </c>
      <c r="F3587" s="152" t="s">
        <v>2584</v>
      </c>
      <c r="G3587" s="152" t="s">
        <v>2584</v>
      </c>
      <c r="H3587" s="29"/>
      <c r="I3587" s="93" t="str">
        <f t="shared" si="1041"/>
        <v>TBA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2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  <c r="AU3587" s="22" t="s">
        <v>3751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3172</v>
      </c>
      <c r="F3588" s="152" t="s">
        <v>2584</v>
      </c>
      <c r="G3588" s="152" t="s">
        <v>2584</v>
      </c>
      <c r="H3588" s="29"/>
      <c r="I3588" s="93" t="str">
        <f t="shared" si="1041"/>
        <v>TBA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2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  <c r="AU3588" s="22" t="s">
        <v>3751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3172</v>
      </c>
      <c r="F3589" s="152" t="s">
        <v>2584</v>
      </c>
      <c r="G3589" s="152" t="s">
        <v>2584</v>
      </c>
      <c r="H3589" s="29"/>
      <c r="I3589" s="93" t="str">
        <f t="shared" si="1041"/>
        <v>TBA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2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  <c r="AU3589" s="22" t="s">
        <v>3751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3172</v>
      </c>
      <c r="F3590" s="152" t="s">
        <v>2584</v>
      </c>
      <c r="G3590" s="152" t="s">
        <v>2584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2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  <c r="AU3590" s="22" t="s">
        <v>3751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2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5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2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5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3172</v>
      </c>
      <c r="F3593" s="152" t="s">
        <v>2584</v>
      </c>
      <c r="G3593" s="152" t="s">
        <v>2584</v>
      </c>
      <c r="H3593" s="29"/>
      <c r="I3593" s="93" t="str">
        <f t="shared" si="1064"/>
        <v>TBA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2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  <c r="AU3593" s="22" t="s">
        <v>3751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3172</v>
      </c>
      <c r="F3594" s="152" t="s">
        <v>2584</v>
      </c>
      <c r="G3594" s="152" t="s">
        <v>2584</v>
      </c>
      <c r="H3594" s="29"/>
      <c r="I3594" s="93" t="str">
        <f t="shared" si="1064"/>
        <v>TBA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2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  <c r="AU3594" s="22" t="s">
        <v>3751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3172</v>
      </c>
      <c r="F3595" s="152" t="s">
        <v>2584</v>
      </c>
      <c r="G3595" s="152" t="s">
        <v>2584</v>
      </c>
      <c r="H3595" s="29"/>
      <c r="I3595" s="93" t="str">
        <f t="shared" si="1064"/>
        <v>TBA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2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  <c r="AU3595" s="22" t="s">
        <v>3751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3172</v>
      </c>
      <c r="F3596" s="152" t="s">
        <v>2584</v>
      </c>
      <c r="G3596" s="152" t="s">
        <v>2584</v>
      </c>
      <c r="H3596" s="29"/>
      <c r="I3596" s="93" t="str">
        <f t="shared" si="1064"/>
        <v>TBA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2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  <c r="AU3596" s="22" t="s">
        <v>3751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2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  <c r="AU3597" s="22" t="s">
        <v>3752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2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  <c r="AU3598" s="22" t="s">
        <v>3752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2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  <c r="AU3599" s="22" t="s">
        <v>3752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2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  <c r="AU3600" s="22" t="s">
        <v>3752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2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  <c r="AU3601" s="22" t="s">
        <v>3751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2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499582152.5142017</v>
      </c>
      <c r="AJ3602" s="27">
        <f t="shared" si="1068"/>
        <v>59520528.679470733</v>
      </c>
      <c r="AK3602" s="28">
        <f t="shared" si="1069"/>
        <v>0.11914062257814291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  <c r="AU3602" s="22" t="s">
        <v>3757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2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  <c r="AU3603" s="22" t="s">
        <v>3751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2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  <c r="AU3604" s="22" t="s">
        <v>3751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2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  <c r="AU3605" s="22" t="s">
        <v>3752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  <c r="AU3606" s="22" t="s">
        <v>3751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7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  <c r="AU3607" s="22" t="s">
        <v>3751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7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7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7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  <c r="AU3610" s="22" t="s">
        <v>3751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7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2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7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  <c r="AU3612" s="22" t="s">
        <v>3751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7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  <c r="AU3613" s="22" t="s">
        <v>3752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7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  <c r="AU3614" s="22" t="s">
        <v>3752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7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  <c r="AU3615" s="22" t="s">
        <v>3752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7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  <c r="AU3616" s="22" t="s">
        <v>3752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7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  <c r="AU3617" s="22" t="s">
        <v>3752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7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  <c r="AU3618" s="22" t="s">
        <v>3752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7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  <c r="AU3619" s="22" t="s">
        <v>3752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7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  <c r="AU3620" s="22" t="s">
        <v>3751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7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7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  <c r="AU3622" s="22" t="s">
        <v>3751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7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  <c r="AU3623" s="22" t="s">
        <v>3751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7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  <c r="AU3624" s="22" t="s">
        <v>3752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7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  <c r="AU3625" s="22" t="s">
        <v>3752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7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  <c r="AU3626" s="22" t="s">
        <v>3752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7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499582152.5142017</v>
      </c>
      <c r="AJ3627" s="200">
        <f t="shared" si="1068"/>
        <v>59520528.679470733</v>
      </c>
      <c r="AK3627" s="201">
        <f t="shared" si="1069"/>
        <v>0.11914062257814291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  <c r="AU3627" s="22" t="s">
        <v>3751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7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499582152.5142017</v>
      </c>
      <c r="AJ3628" s="200">
        <f t="shared" si="1068"/>
        <v>59520528.679470733</v>
      </c>
      <c r="AK3628" s="201">
        <f t="shared" si="1069"/>
        <v>0.11914062257814291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  <c r="AU3628" s="22" t="s">
        <v>3751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7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499582152.5142017</v>
      </c>
      <c r="AJ3629" s="200">
        <f t="shared" si="1068"/>
        <v>59520528.679470733</v>
      </c>
      <c r="AK3629" s="201">
        <f t="shared" si="1069"/>
        <v>0.11914062257814291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  <c r="AU3629" s="22" t="s">
        <v>3751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7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499582152.5142017</v>
      </c>
      <c r="AJ3630" s="200">
        <f t="shared" si="1068"/>
        <v>59520528.679470733</v>
      </c>
      <c r="AK3630" s="201">
        <f t="shared" si="1069"/>
        <v>0.11914062257814291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  <c r="AU3630" s="22" t="s">
        <v>3751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7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499582152.5142017</v>
      </c>
      <c r="AJ3631" s="200">
        <f t="shared" si="1068"/>
        <v>59520528.679470733</v>
      </c>
      <c r="AK3631" s="201">
        <f t="shared" si="1069"/>
        <v>0.11914062257814291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7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7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  <c r="AU3633" s="22" t="s">
        <v>3752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7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7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7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7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  <c r="AU3637" s="22" t="s">
        <v>3752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7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  <c r="AU3638" s="22" t="s">
        <v>3752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7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7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  <c r="AU3641" s="22" t="s">
        <v>3751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4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4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3611</v>
      </c>
      <c r="K3645" s="29" t="s">
        <v>3612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4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  <c r="AU3645" s="22" t="s">
        <v>3754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3611</v>
      </c>
      <c r="K3646" s="29" t="s">
        <v>3612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4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  <c r="AU3646" s="22" t="s">
        <v>3754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3611</v>
      </c>
      <c r="K3647" s="29" t="s">
        <v>3612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4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  <c r="AU3647" s="22" t="s">
        <v>3754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3611</v>
      </c>
      <c r="K3648" s="29" t="s">
        <v>3612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4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  <c r="AU3648" s="22" t="s">
        <v>3754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3611</v>
      </c>
      <c r="K3649" s="29" t="s">
        <v>3612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4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  <c r="AU3649" s="22" t="s">
        <v>3754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3611</v>
      </c>
      <c r="K3650" s="29" t="s">
        <v>3612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4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  <c r="AU3650" s="22" t="s">
        <v>3754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3611</v>
      </c>
      <c r="K3651" s="29" t="s">
        <v>3612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4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  <c r="AU3651" s="22" t="s">
        <v>3754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3524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4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3525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4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  <c r="AU3653" s="22" t="s">
        <v>3751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3525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4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  <c r="AU3654" s="22" t="s">
        <v>3751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3525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4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  <c r="AU3655" s="22" t="s">
        <v>3751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3525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4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  <c r="AU3656" s="22" t="s">
        <v>3751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3525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4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  <c r="AU3657" s="22" t="s">
        <v>3751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3525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4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  <c r="AU3658" s="22" t="s">
        <v>3751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3525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4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  <c r="AU3659" s="22" t="s">
        <v>3751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3526</v>
      </c>
      <c r="K3660" s="29" t="s">
        <v>3527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4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3528</v>
      </c>
      <c r="V3660" s="22" t="s">
        <v>121</v>
      </c>
      <c r="W3660" s="22" t="s">
        <v>109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  <c r="AU3660" s="22" t="s">
        <v>3751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3529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4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499582152.5142017</v>
      </c>
      <c r="AJ3661" s="200">
        <f t="shared" si="1090"/>
        <v>59520528.679470733</v>
      </c>
      <c r="AK3661" s="201">
        <f t="shared" si="1091"/>
        <v>0.11914062257814291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3530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4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3531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4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499582152.5142017</v>
      </c>
      <c r="AJ3663" s="200">
        <f t="shared" si="1090"/>
        <v>59520528.679470733</v>
      </c>
      <c r="AK3663" s="201">
        <f t="shared" si="1091"/>
        <v>0.11914062257814291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4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4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  <c r="AU3665" s="22" t="s">
        <v>3757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4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  <c r="AU3666" s="22" t="s">
        <v>3757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3629</v>
      </c>
      <c r="K3667" s="29" t="s">
        <v>3630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4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3561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  <c r="AU3667" s="22" t="s">
        <v>3757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4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  <c r="AU3668" s="22" t="s">
        <v>3757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4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  <c r="AU3669" s="22" t="s">
        <v>3757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3522</v>
      </c>
      <c r="K3670" s="29" t="s">
        <v>3523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4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  <c r="AU3670" s="22" t="s">
        <v>3751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4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3537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4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4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  <c r="AU3673" s="22" t="s">
        <v>3751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  <c r="AU3674" s="22" t="s">
        <v>3757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3538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100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3538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100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3532</v>
      </c>
      <c r="K3677" s="29" t="s">
        <v>3533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100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  <c r="AU3677" s="22" t="s">
        <v>3757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3532</v>
      </c>
      <c r="K3678" s="29" t="s">
        <v>3533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100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  <c r="AU3678" s="22" t="s">
        <v>3757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3535</v>
      </c>
      <c r="K3679" s="29" t="s">
        <v>3534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100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3536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100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3536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100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3541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100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  <c r="AU3682" s="22" t="s">
        <v>3751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3541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100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  <c r="AU3683" s="22" t="s">
        <v>3751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3541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100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  <c r="AU3684" s="22" t="s">
        <v>3751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3541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100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  <c r="AU3685" s="22" t="s">
        <v>3751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3541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100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  <c r="AU3686" s="22" t="s">
        <v>3751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3542</v>
      </c>
      <c r="K3687" s="29" t="s">
        <v>3543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100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499582152.5142017</v>
      </c>
      <c r="AJ3687" s="200">
        <f t="shared" si="1090"/>
        <v>59520528.679470733</v>
      </c>
      <c r="AK3687" s="201">
        <f t="shared" si="1091"/>
        <v>0.11914062257814291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  <c r="AU3687" s="22" t="s">
        <v>3751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3542</v>
      </c>
      <c r="K3688" s="29" t="s">
        <v>3543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100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499582152.5142017</v>
      </c>
      <c r="AJ3688" s="200">
        <f t="shared" si="1090"/>
        <v>59520528.679470733</v>
      </c>
      <c r="AK3688" s="201">
        <f t="shared" si="1091"/>
        <v>0.11914062257814291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  <c r="AU3688" s="22" t="s">
        <v>3751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3536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100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3536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100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100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3540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100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  <c r="AU3692" s="22" t="s">
        <v>3757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3544</v>
      </c>
      <c r="K3693" s="29" t="s">
        <v>2716</v>
      </c>
      <c r="L3693" s="24" t="s">
        <v>3703</v>
      </c>
      <c r="M3693" s="13" t="s">
        <v>60</v>
      </c>
      <c r="N3693" s="13">
        <v>1</v>
      </c>
      <c r="O3693" s="22"/>
      <c r="P3693" s="202" t="str">
        <f t="shared" si="1100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  <c r="AU3693" s="22" t="s">
        <v>3751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3545</v>
      </c>
      <c r="K3694" s="29" t="s">
        <v>2716</v>
      </c>
      <c r="L3694" s="24" t="s">
        <v>3703</v>
      </c>
      <c r="M3694" s="13" t="s">
        <v>60</v>
      </c>
      <c r="N3694" s="13">
        <v>1</v>
      </c>
      <c r="O3694" s="22"/>
      <c r="P3694" s="202" t="str">
        <f t="shared" si="1100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  <c r="AU3694" s="22" t="s">
        <v>3757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3546</v>
      </c>
      <c r="K3695" s="29" t="s">
        <v>1932</v>
      </c>
      <c r="L3695" s="24" t="s">
        <v>3703</v>
      </c>
      <c r="M3695" s="13" t="s">
        <v>60</v>
      </c>
      <c r="N3695" s="22">
        <v>1</v>
      </c>
      <c r="O3695" s="22"/>
      <c r="P3695" s="202" t="str">
        <f t="shared" si="1100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  <c r="AU3695" s="22" t="s">
        <v>3757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3547</v>
      </c>
      <c r="K3696" s="29" t="s">
        <v>3548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100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  <c r="AU3696" s="22" t="s">
        <v>3757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3547</v>
      </c>
      <c r="K3697" s="29" t="s">
        <v>3548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100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  <c r="AU3697" s="22" t="s">
        <v>3757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3549</v>
      </c>
      <c r="K3698" s="29" t="s">
        <v>1314</v>
      </c>
      <c r="L3698" s="24" t="s">
        <v>3550</v>
      </c>
      <c r="M3698" s="13" t="s">
        <v>60</v>
      </c>
      <c r="N3698" s="22">
        <v>1</v>
      </c>
      <c r="O3698" s="22"/>
      <c r="P3698" s="202" t="str">
        <f t="shared" si="1100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  <c r="AU3698" s="22" t="s">
        <v>3752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3551</v>
      </c>
      <c r="K3699" s="29" t="s">
        <v>1314</v>
      </c>
      <c r="L3699" s="24" t="s">
        <v>3550</v>
      </c>
      <c r="M3699" s="13" t="s">
        <v>60</v>
      </c>
      <c r="N3699" s="22">
        <v>1</v>
      </c>
      <c r="O3699" s="22"/>
      <c r="P3699" s="202" t="str">
        <f t="shared" si="1100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  <c r="AU3699" s="22" t="s">
        <v>3752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3554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100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3554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100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3552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100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3552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100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3552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100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3552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100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3552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3553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6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3555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6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3555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6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3555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6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3555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6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3555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6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3555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6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3556</v>
      </c>
      <c r="K3714" s="29" t="s">
        <v>3558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6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499582152.5142017</v>
      </c>
      <c r="AJ3714" s="200">
        <f t="shared" si="1090"/>
        <v>59520528.679470733</v>
      </c>
      <c r="AK3714" s="201">
        <f t="shared" si="1091"/>
        <v>0.11914062257814291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3557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6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3557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6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3559</v>
      </c>
      <c r="K3717" s="29" t="s">
        <v>3588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6"/>
        <v>MAIN UNIT</v>
      </c>
      <c r="Q3717" s="22" t="s">
        <v>68</v>
      </c>
      <c r="R3717" s="22" t="s">
        <v>62</v>
      </c>
      <c r="S3717" s="22" t="s">
        <v>51</v>
      </c>
      <c r="T3717" s="22" t="s">
        <v>3560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3559</v>
      </c>
      <c r="K3718" s="29" t="s">
        <v>3588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6"/>
        <v>MAIN UNIT</v>
      </c>
      <c r="Q3718" s="22" t="s">
        <v>68</v>
      </c>
      <c r="R3718" s="22" t="s">
        <v>62</v>
      </c>
      <c r="S3718" s="22" t="s">
        <v>51</v>
      </c>
      <c r="T3718" s="22" t="s">
        <v>3560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3562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6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  <c r="AU3719" s="22" t="s">
        <v>3757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3562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6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  <c r="AU3720" s="22" t="s">
        <v>3757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6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6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6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6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  <c r="AU3724" s="22">
        <v>0</v>
      </c>
    </row>
    <row r="3725" spans="1:47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3563</v>
      </c>
      <c r="K3725" s="29" t="s">
        <v>3564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3567</v>
      </c>
      <c r="W3725" s="22" t="s">
        <v>64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  <c r="AU3725" s="22" t="s">
        <v>3757</v>
      </c>
    </row>
    <row r="3726" spans="1:47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3565</v>
      </c>
      <c r="K3726" s="29" t="s">
        <v>3566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4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  <c r="AU3726" s="22" t="s">
        <v>3757</v>
      </c>
    </row>
    <row r="3727" spans="1:47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3568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4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  <c r="AU3727" s="22" t="s">
        <v>3240</v>
      </c>
    </row>
    <row r="3728" spans="1:47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3569</v>
      </c>
      <c r="K3728" s="29" t="s">
        <v>3572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4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  <c r="AU3728" s="22" t="s">
        <v>3240</v>
      </c>
    </row>
    <row r="3729" spans="1:47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3570</v>
      </c>
      <c r="K3729" s="29" t="s">
        <v>3573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4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  <c r="AU3729" s="22" t="s">
        <v>3240</v>
      </c>
    </row>
    <row r="3730" spans="1:47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3571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4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  <c r="AU3730" s="22" t="s">
        <v>3240</v>
      </c>
    </row>
    <row r="3731" spans="1:47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3574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4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  <c r="AU3731" s="22" t="s">
        <v>3757</v>
      </c>
    </row>
    <row r="3732" spans="1:47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3575</v>
      </c>
      <c r="K3732" s="29" t="s">
        <v>3576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4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  <c r="AU3732" s="22" t="s">
        <v>3752</v>
      </c>
    </row>
    <row r="3733" spans="1:47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3575</v>
      </c>
      <c r="K3733" s="29" t="s">
        <v>3576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4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  <c r="AU3733" s="22" t="s">
        <v>3752</v>
      </c>
    </row>
    <row r="3734" spans="1:47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3577</v>
      </c>
      <c r="K3734" s="29" t="s">
        <v>3578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4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  <c r="AU3734" s="22" t="s">
        <v>3757</v>
      </c>
    </row>
    <row r="3735" spans="1:47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3579</v>
      </c>
      <c r="K3735" s="29" t="s">
        <v>3580</v>
      </c>
      <c r="L3735" s="24" t="s">
        <v>3581</v>
      </c>
      <c r="M3735" s="22" t="s">
        <v>2607</v>
      </c>
      <c r="N3735" s="22">
        <v>1</v>
      </c>
      <c r="O3735" s="22"/>
      <c r="P3735" s="202" t="str">
        <f t="shared" si="1124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  <c r="AU3735" s="22" t="s">
        <v>3757</v>
      </c>
    </row>
    <row r="3736" spans="1:47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3582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4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  <c r="AU3736" s="22" t="s">
        <v>3751</v>
      </c>
    </row>
    <row r="3737" spans="1:47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3583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4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65839.944690265489</v>
      </c>
      <c r="AD3737" s="170">
        <v>0.18490000000000001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30691842.970796466</v>
      </c>
      <c r="AJ3737" s="200">
        <f t="shared" si="1131"/>
        <v>4088324.205777524</v>
      </c>
      <c r="AK3737" s="201">
        <f t="shared" si="1132"/>
        <v>0.1332055624573473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  <c r="AU3737" s="22" t="s">
        <v>3240</v>
      </c>
    </row>
    <row r="3738" spans="1:47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3584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4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  <c r="AU3738" s="22" t="s">
        <v>3240</v>
      </c>
    </row>
    <row r="3739" spans="1:47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3584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4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  <c r="AU3739" s="22" t="s">
        <v>3240</v>
      </c>
    </row>
    <row r="3740" spans="1:47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3584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4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  <c r="AU3740" s="22" t="s">
        <v>3240</v>
      </c>
    </row>
    <row r="3741" spans="1:47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3584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4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  <c r="AU3741" s="22" t="s">
        <v>3240</v>
      </c>
    </row>
    <row r="3742" spans="1:47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3584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4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  <c r="AU3742" s="22" t="s">
        <v>3240</v>
      </c>
    </row>
    <row r="3743" spans="1:47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3584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4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  <c r="AU3743" s="22" t="s">
        <v>3240</v>
      </c>
    </row>
    <row r="3744" spans="1:47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3585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4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3585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  <c r="AU3745" s="22" t="s">
        <v>3240</v>
      </c>
    </row>
    <row r="3746" spans="1:47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3585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50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  <c r="AU3746" s="22" t="s">
        <v>3240</v>
      </c>
    </row>
    <row r="3747" spans="1:47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3586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50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  <c r="AU3747" s="22" t="s">
        <v>3240</v>
      </c>
    </row>
    <row r="3748" spans="1:47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3586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50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  <c r="AU3748" s="22" t="s">
        <v>3240</v>
      </c>
    </row>
    <row r="3749" spans="1:47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3586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50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  <c r="AU3749" s="22" t="s">
        <v>3240</v>
      </c>
    </row>
    <row r="3750" spans="1:47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3587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50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84345.66</v>
      </c>
      <c r="AD3750" s="170">
        <v>0.1179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30691842.970796466</v>
      </c>
      <c r="AJ3750" s="200">
        <f t="shared" si="1131"/>
        <v>4088324.205777524</v>
      </c>
      <c r="AK3750" s="201">
        <f t="shared" si="1144"/>
        <v>0.1332055624573473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  <c r="AU3750" s="22" t="s">
        <v>3751</v>
      </c>
    </row>
    <row r="3751" spans="1:47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3587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50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84345.66</v>
      </c>
      <c r="AD3751" s="170">
        <v>0.1179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30691842.970796466</v>
      </c>
      <c r="AJ3751" s="200">
        <f t="shared" si="1131"/>
        <v>4088324.205777524</v>
      </c>
      <c r="AK3751" s="201">
        <f t="shared" si="1144"/>
        <v>0.1332055624573473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  <c r="AU3751" s="22" t="s">
        <v>3751</v>
      </c>
    </row>
    <row r="3752" spans="1:47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3587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50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84345.66</v>
      </c>
      <c r="AD3752" s="170">
        <v>0.1179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30691842.970796466</v>
      </c>
      <c r="AJ3752" s="200">
        <f t="shared" si="1131"/>
        <v>4088324.205777524</v>
      </c>
      <c r="AK3752" s="201">
        <f t="shared" si="1144"/>
        <v>0.1332055624573473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  <c r="AU3752" s="22" t="s">
        <v>3751</v>
      </c>
    </row>
    <row r="3753" spans="1:47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3587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50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84345.66</v>
      </c>
      <c r="AD3753" s="170">
        <v>0.1179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30691842.970796466</v>
      </c>
      <c r="AJ3753" s="200">
        <f t="shared" si="1131"/>
        <v>4088324.205777524</v>
      </c>
      <c r="AK3753" s="201">
        <f t="shared" si="1144"/>
        <v>0.1332055624573473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  <c r="AU3753" s="22" t="s">
        <v>3751</v>
      </c>
    </row>
    <row r="3754" spans="1:47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3653</v>
      </c>
      <c r="K3754" s="29" t="s">
        <v>3612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50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  <c r="AU3754" s="22" t="s">
        <v>3754</v>
      </c>
    </row>
    <row r="3755" spans="1:47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3653</v>
      </c>
      <c r="K3755" s="29" t="s">
        <v>3612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50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  <c r="AU3755" s="22" t="s">
        <v>3754</v>
      </c>
    </row>
    <row r="3756" spans="1:47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3653</v>
      </c>
      <c r="K3756" s="29" t="s">
        <v>3612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50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  <c r="AU3756" s="22" t="s">
        <v>3754</v>
      </c>
    </row>
    <row r="3757" spans="1:47">
      <c r="A3757" s="33" t="str">
        <f t="shared" si="1140"/>
        <v>cancel</v>
      </c>
      <c r="B3757" s="23" t="s">
        <v>185</v>
      </c>
      <c r="C3757" s="23" t="s">
        <v>185</v>
      </c>
      <c r="D3757" s="202" t="b">
        <f t="shared" si="1121"/>
        <v>0</v>
      </c>
      <c r="E3757" s="33" t="str">
        <f t="shared" si="1139"/>
        <v>Cancel</v>
      </c>
      <c r="F3757" s="23" t="s">
        <v>185</v>
      </c>
      <c r="G3757" s="23" t="s">
        <v>185</v>
      </c>
      <c r="H3757" s="29"/>
      <c r="I3757" s="204" t="str">
        <f t="shared" si="1141"/>
        <v>Cancel</v>
      </c>
      <c r="J3757" s="188" t="s">
        <v>3589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50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3591</v>
      </c>
      <c r="W3757" s="22" t="s">
        <v>901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499582152.5142017</v>
      </c>
      <c r="AJ3757" s="200">
        <f t="shared" si="1131"/>
        <v>59520528.679470733</v>
      </c>
      <c r="AK3757" s="201">
        <f t="shared" si="1144"/>
        <v>0.11914062257814291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  <c r="AU3757" s="22" t="s">
        <v>3240</v>
      </c>
    </row>
    <row r="3758" spans="1:47">
      <c r="A3758" s="33" t="str">
        <f t="shared" si="1140"/>
        <v>cancel</v>
      </c>
      <c r="B3758" s="23" t="s">
        <v>185</v>
      </c>
      <c r="C3758" s="23" t="s">
        <v>185</v>
      </c>
      <c r="D3758" s="202" t="b">
        <f t="shared" si="1121"/>
        <v>0</v>
      </c>
      <c r="E3758" s="33" t="str">
        <f t="shared" si="1139"/>
        <v>Cancel</v>
      </c>
      <c r="F3758" s="23" t="s">
        <v>185</v>
      </c>
      <c r="G3758" s="23" t="s">
        <v>185</v>
      </c>
      <c r="H3758" s="29"/>
      <c r="I3758" s="204" t="str">
        <f t="shared" si="1141"/>
        <v>Cancel</v>
      </c>
      <c r="J3758" s="188" t="s">
        <v>3590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50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3591</v>
      </c>
      <c r="W3758" s="22" t="s">
        <v>901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499582152.5142017</v>
      </c>
      <c r="AJ3758" s="200">
        <f t="shared" si="1131"/>
        <v>59520528.679470733</v>
      </c>
      <c r="AK3758" s="201">
        <f t="shared" si="1144"/>
        <v>0.11914062257814291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  <c r="AU3758" s="22" t="s">
        <v>3240</v>
      </c>
    </row>
    <row r="3759" spans="1:47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3592</v>
      </c>
      <c r="K3759" s="29" t="s">
        <v>3593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50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5"/>
        <v>1</v>
      </c>
      <c r="Z3759" s="238">
        <f t="shared" si="1126"/>
        <v>13800000</v>
      </c>
      <c r="AA3759" s="22">
        <v>5.11E-2</v>
      </c>
      <c r="AB3759" s="239">
        <f t="shared" si="1138"/>
        <v>705180</v>
      </c>
      <c r="AC3759" s="25">
        <f t="shared" si="1142"/>
        <v>92942.724000000002</v>
      </c>
      <c r="AD3759" s="170">
        <v>0.1318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30691842.970796466</v>
      </c>
      <c r="AJ3759" s="27">
        <f t="shared" si="1131"/>
        <v>4088324.205777524</v>
      </c>
      <c r="AK3759" s="240">
        <f t="shared" si="1144"/>
        <v>0.1332055624573473</v>
      </c>
      <c r="AL3759" s="24"/>
      <c r="AM3759" s="24"/>
      <c r="AN3759" s="24"/>
      <c r="AO3759" s="24"/>
      <c r="AP3759" s="165" t="str">
        <f t="shared" si="1145"/>
        <v>20252</v>
      </c>
      <c r="AQ3759" s="241" t="str">
        <f t="shared" si="1146"/>
        <v>20252JPY</v>
      </c>
      <c r="AR3759" s="242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  <c r="AU3759" s="22" t="s">
        <v>3751</v>
      </c>
    </row>
    <row r="3760" spans="1:47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3592</v>
      </c>
      <c r="K3760" s="29" t="s">
        <v>3593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50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5"/>
        <v>1</v>
      </c>
      <c r="Z3760" s="238">
        <f t="shared" si="1126"/>
        <v>13800000</v>
      </c>
      <c r="AA3760" s="22">
        <v>5.11E-2</v>
      </c>
      <c r="AB3760" s="239">
        <f t="shared" si="1138"/>
        <v>705180</v>
      </c>
      <c r="AC3760" s="25">
        <f t="shared" si="1142"/>
        <v>92942.724000000002</v>
      </c>
      <c r="AD3760" s="170">
        <v>0.1318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30691842.970796466</v>
      </c>
      <c r="AJ3760" s="27">
        <f t="shared" si="1131"/>
        <v>4088324.205777524</v>
      </c>
      <c r="AK3760" s="240">
        <f t="shared" si="1144"/>
        <v>0.1332055624573473</v>
      </c>
      <c r="AL3760" s="24"/>
      <c r="AM3760" s="24"/>
      <c r="AN3760" s="24"/>
      <c r="AO3760" s="24"/>
      <c r="AP3760" s="165" t="str">
        <f t="shared" si="1145"/>
        <v>20252</v>
      </c>
      <c r="AQ3760" s="241" t="str">
        <f t="shared" si="1146"/>
        <v>20252JPY</v>
      </c>
      <c r="AR3760" s="242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  <c r="AU3760" s="22" t="s">
        <v>3751</v>
      </c>
    </row>
    <row r="3761" spans="1:47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3592</v>
      </c>
      <c r="K3761" s="29" t="s">
        <v>3593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50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5"/>
        <v>1</v>
      </c>
      <c r="Z3761" s="238">
        <f t="shared" si="1126"/>
        <v>13800000</v>
      </c>
      <c r="AA3761" s="22">
        <v>5.11E-2</v>
      </c>
      <c r="AB3761" s="239">
        <f t="shared" si="1138"/>
        <v>705180</v>
      </c>
      <c r="AC3761" s="25">
        <f t="shared" si="1142"/>
        <v>92942.724000000002</v>
      </c>
      <c r="AD3761" s="170">
        <v>0.1318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30691842.970796466</v>
      </c>
      <c r="AJ3761" s="27">
        <f t="shared" si="1131"/>
        <v>4088324.205777524</v>
      </c>
      <c r="AK3761" s="240">
        <f t="shared" si="1144"/>
        <v>0.1332055624573473</v>
      </c>
      <c r="AL3761" s="24"/>
      <c r="AM3761" s="24"/>
      <c r="AN3761" s="24"/>
      <c r="AO3761" s="24"/>
      <c r="AP3761" s="165" t="str">
        <f t="shared" si="1145"/>
        <v>20252</v>
      </c>
      <c r="AQ3761" s="241" t="str">
        <f t="shared" si="1146"/>
        <v>20252JPY</v>
      </c>
      <c r="AR3761" s="242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  <c r="AU3761" s="22" t="s">
        <v>3751</v>
      </c>
    </row>
    <row r="3762" spans="1:47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3592</v>
      </c>
      <c r="K3762" s="29" t="s">
        <v>3593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50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5"/>
        <v>1</v>
      </c>
      <c r="Z3762" s="238">
        <f t="shared" ref="Z3762:Z3825" si="1152">IF(X3762="","",X3762*MAX(O3762,N3762))</f>
        <v>13800000</v>
      </c>
      <c r="AA3762" s="22">
        <v>5.11E-2</v>
      </c>
      <c r="AB3762" s="239">
        <f t="shared" si="1138"/>
        <v>705180</v>
      </c>
      <c r="AC3762" s="25">
        <f t="shared" si="1142"/>
        <v>92942.724000000002</v>
      </c>
      <c r="AD3762" s="170">
        <v>0.1318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30691842.970796466</v>
      </c>
      <c r="AJ3762" s="27">
        <f t="shared" si="1131"/>
        <v>4088324.205777524</v>
      </c>
      <c r="AK3762" s="240">
        <f t="shared" si="1144"/>
        <v>0.1332055624573473</v>
      </c>
      <c r="AL3762" s="24"/>
      <c r="AM3762" s="24"/>
      <c r="AN3762" s="24"/>
      <c r="AO3762" s="24"/>
      <c r="AP3762" s="165" t="str">
        <f t="shared" si="1145"/>
        <v>20252</v>
      </c>
      <c r="AQ3762" s="241" t="str">
        <f t="shared" si="1146"/>
        <v>20252JPY</v>
      </c>
      <c r="AR3762" s="242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  <c r="AU3762" s="22" t="s">
        <v>3751</v>
      </c>
    </row>
    <row r="3763" spans="1:47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3592</v>
      </c>
      <c r="K3763" s="29" t="s">
        <v>3593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50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5"/>
        <v>1</v>
      </c>
      <c r="Z3763" s="238">
        <f t="shared" si="1152"/>
        <v>13800000</v>
      </c>
      <c r="AA3763" s="22">
        <v>5.11E-2</v>
      </c>
      <c r="AB3763" s="239">
        <f t="shared" si="1138"/>
        <v>705180</v>
      </c>
      <c r="AC3763" s="25">
        <f t="shared" si="1142"/>
        <v>92942.724000000002</v>
      </c>
      <c r="AD3763" s="170">
        <v>0.1318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30691842.970796466</v>
      </c>
      <c r="AJ3763" s="27">
        <f t="shared" si="1131"/>
        <v>4088324.205777524</v>
      </c>
      <c r="AK3763" s="240">
        <f t="shared" si="1144"/>
        <v>0.1332055624573473</v>
      </c>
      <c r="AL3763" s="24"/>
      <c r="AM3763" s="24"/>
      <c r="AN3763" s="24"/>
      <c r="AO3763" s="24"/>
      <c r="AP3763" s="165" t="str">
        <f t="shared" si="1145"/>
        <v>20252</v>
      </c>
      <c r="AQ3763" s="241" t="str">
        <f t="shared" si="1146"/>
        <v>20252JPY</v>
      </c>
      <c r="AR3763" s="242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  <c r="AU3763" s="22" t="s">
        <v>3751</v>
      </c>
    </row>
    <row r="3764" spans="1:47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3592</v>
      </c>
      <c r="K3764" s="29" t="s">
        <v>3593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50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53">IF(W3764="","",IF(W3764="RMB","1.13", "1"))</f>
        <v>1</v>
      </c>
      <c r="Z3764" s="238">
        <f t="shared" si="1152"/>
        <v>13800000</v>
      </c>
      <c r="AA3764" s="22">
        <v>5.11E-2</v>
      </c>
      <c r="AB3764" s="239">
        <f t="shared" si="1138"/>
        <v>705180</v>
      </c>
      <c r="AC3764" s="25">
        <f t="shared" si="1142"/>
        <v>92942.724000000002</v>
      </c>
      <c r="AD3764" s="170">
        <v>0.1318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30691842.970796466</v>
      </c>
      <c r="AJ3764" s="27">
        <f t="shared" si="1131"/>
        <v>4088324.205777524</v>
      </c>
      <c r="AK3764" s="240">
        <f t="shared" si="1144"/>
        <v>0.1332055624573473</v>
      </c>
      <c r="AL3764" s="24"/>
      <c r="AM3764" s="24"/>
      <c r="AN3764" s="24"/>
      <c r="AO3764" s="24"/>
      <c r="AP3764" s="165" t="str">
        <f t="shared" si="1145"/>
        <v>20252</v>
      </c>
      <c r="AQ3764" s="241" t="str">
        <f t="shared" si="1146"/>
        <v>20252JPY</v>
      </c>
      <c r="AR3764" s="242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  <c r="AU3764" s="22" t="s">
        <v>3751</v>
      </c>
    </row>
    <row r="3765" spans="1:47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3592</v>
      </c>
      <c r="K3765" s="29" t="s">
        <v>3593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50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53"/>
        <v>1</v>
      </c>
      <c r="Z3765" s="238">
        <f t="shared" si="1152"/>
        <v>9920000</v>
      </c>
      <c r="AA3765" s="22">
        <v>5.11E-2</v>
      </c>
      <c r="AB3765" s="239">
        <f t="shared" si="1138"/>
        <v>506912</v>
      </c>
      <c r="AC3765" s="25">
        <f t="shared" si="1142"/>
        <v>66811.001600000003</v>
      </c>
      <c r="AD3765" s="170">
        <v>0.1318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30691842.970796466</v>
      </c>
      <c r="AJ3765" s="27">
        <f t="shared" si="1131"/>
        <v>4088324.205777524</v>
      </c>
      <c r="AK3765" s="240">
        <f t="shared" si="1144"/>
        <v>0.1332055624573473</v>
      </c>
      <c r="AL3765" s="24"/>
      <c r="AM3765" s="24"/>
      <c r="AN3765" s="24"/>
      <c r="AO3765" s="24"/>
      <c r="AP3765" s="165" t="str">
        <f t="shared" si="1145"/>
        <v>20252</v>
      </c>
      <c r="AQ3765" s="241" t="str">
        <f t="shared" si="1146"/>
        <v>20252JPY</v>
      </c>
      <c r="AR3765" s="242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  <c r="AU3765" s="22" t="s">
        <v>3751</v>
      </c>
    </row>
    <row r="3766" spans="1:47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3592</v>
      </c>
      <c r="K3766" s="29" t="s">
        <v>3593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50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53"/>
        <v>1</v>
      </c>
      <c r="Z3766" s="238">
        <f t="shared" si="1152"/>
        <v>9920000</v>
      </c>
      <c r="AA3766" s="22">
        <v>5.11E-2</v>
      </c>
      <c r="AB3766" s="239">
        <f t="shared" si="1138"/>
        <v>506912</v>
      </c>
      <c r="AC3766" s="25">
        <f t="shared" si="1142"/>
        <v>66811.001600000003</v>
      </c>
      <c r="AD3766" s="170">
        <v>0.1318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30691842.970796466</v>
      </c>
      <c r="AJ3766" s="27">
        <f t="shared" si="1131"/>
        <v>4088324.205777524</v>
      </c>
      <c r="AK3766" s="240">
        <f t="shared" si="1144"/>
        <v>0.1332055624573473</v>
      </c>
      <c r="AL3766" s="24"/>
      <c r="AM3766" s="24"/>
      <c r="AN3766" s="24"/>
      <c r="AO3766" s="24"/>
      <c r="AP3766" s="165" t="str">
        <f t="shared" si="1145"/>
        <v>20252</v>
      </c>
      <c r="AQ3766" s="241" t="str">
        <f t="shared" si="1146"/>
        <v>20252JPY</v>
      </c>
      <c r="AR3766" s="242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  <c r="AU3766" s="22" t="s">
        <v>3751</v>
      </c>
    </row>
    <row r="3767" spans="1:47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3592</v>
      </c>
      <c r="K3767" s="29" t="s">
        <v>3593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50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53"/>
        <v>1</v>
      </c>
      <c r="Z3767" s="238">
        <f t="shared" si="1152"/>
        <v>9920000</v>
      </c>
      <c r="AA3767" s="22">
        <v>5.11E-2</v>
      </c>
      <c r="AB3767" s="239">
        <f t="shared" si="1138"/>
        <v>506912</v>
      </c>
      <c r="AC3767" s="25">
        <f t="shared" si="1142"/>
        <v>66811.001600000003</v>
      </c>
      <c r="AD3767" s="170">
        <v>0.1318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30691842.970796466</v>
      </c>
      <c r="AJ3767" s="27">
        <f t="shared" si="1131"/>
        <v>4088324.205777524</v>
      </c>
      <c r="AK3767" s="240">
        <f t="shared" si="1144"/>
        <v>0.1332055624573473</v>
      </c>
      <c r="AL3767" s="24"/>
      <c r="AM3767" s="24"/>
      <c r="AN3767" s="24"/>
      <c r="AO3767" s="24"/>
      <c r="AP3767" s="165" t="str">
        <f t="shared" si="1145"/>
        <v>20252</v>
      </c>
      <c r="AQ3767" s="241" t="str">
        <f t="shared" si="1146"/>
        <v>20252JPY</v>
      </c>
      <c r="AR3767" s="242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  <c r="AU3767" s="22" t="s">
        <v>3751</v>
      </c>
    </row>
    <row r="3768" spans="1:47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3592</v>
      </c>
      <c r="K3768" s="29" t="s">
        <v>3593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50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53"/>
        <v>1</v>
      </c>
      <c r="Z3768" s="238">
        <f t="shared" si="1152"/>
        <v>9920000</v>
      </c>
      <c r="AA3768" s="22">
        <v>5.11E-2</v>
      </c>
      <c r="AB3768" s="239">
        <f t="shared" si="1138"/>
        <v>506912</v>
      </c>
      <c r="AC3768" s="25">
        <f t="shared" si="1142"/>
        <v>66811.001600000003</v>
      </c>
      <c r="AD3768" s="170">
        <v>0.1318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30691842.970796466</v>
      </c>
      <c r="AJ3768" s="27">
        <f t="shared" si="1131"/>
        <v>4088324.205777524</v>
      </c>
      <c r="AK3768" s="240">
        <f t="shared" si="1144"/>
        <v>0.1332055624573473</v>
      </c>
      <c r="AL3768" s="24"/>
      <c r="AM3768" s="24"/>
      <c r="AN3768" s="24"/>
      <c r="AO3768" s="24"/>
      <c r="AP3768" s="165" t="str">
        <f t="shared" si="1145"/>
        <v>20252</v>
      </c>
      <c r="AQ3768" s="241" t="str">
        <f t="shared" si="1146"/>
        <v>20252JPY</v>
      </c>
      <c r="AR3768" s="242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  <c r="AU3768" s="22" t="s">
        <v>3751</v>
      </c>
    </row>
    <row r="3769" spans="1:47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3592</v>
      </c>
      <c r="K3769" s="29" t="s">
        <v>3593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50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53"/>
        <v>1</v>
      </c>
      <c r="Z3769" s="238">
        <f t="shared" si="1152"/>
        <v>9920000</v>
      </c>
      <c r="AA3769" s="22">
        <v>5.11E-2</v>
      </c>
      <c r="AB3769" s="239">
        <f t="shared" si="1138"/>
        <v>506912</v>
      </c>
      <c r="AC3769" s="25">
        <f t="shared" si="1142"/>
        <v>66811.001600000003</v>
      </c>
      <c r="AD3769" s="170">
        <v>0.1318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30691842.970796466</v>
      </c>
      <c r="AJ3769" s="27">
        <f t="shared" si="1131"/>
        <v>4088324.205777524</v>
      </c>
      <c r="AK3769" s="240">
        <f t="shared" si="1144"/>
        <v>0.1332055624573473</v>
      </c>
      <c r="AL3769" s="24"/>
      <c r="AM3769" s="24"/>
      <c r="AN3769" s="24"/>
      <c r="AO3769" s="24"/>
      <c r="AP3769" s="165" t="str">
        <f t="shared" si="1145"/>
        <v>20252</v>
      </c>
      <c r="AQ3769" s="241" t="str">
        <f t="shared" si="1146"/>
        <v>20252JPY</v>
      </c>
      <c r="AR3769" s="242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  <c r="AU3769" s="22" t="s">
        <v>3751</v>
      </c>
    </row>
    <row r="3770" spans="1:47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3594</v>
      </c>
      <c r="K3770" s="29" t="s">
        <v>3593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50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53"/>
        <v>1</v>
      </c>
      <c r="Z3770" s="238">
        <f t="shared" si="1152"/>
        <v>7800000</v>
      </c>
      <c r="AA3770" s="22">
        <v>5.11E-2</v>
      </c>
      <c r="AB3770" s="239">
        <f t="shared" si="1138"/>
        <v>398580</v>
      </c>
      <c r="AC3770" s="25">
        <f t="shared" si="1142"/>
        <v>51934.974000000002</v>
      </c>
      <c r="AD3770" s="170">
        <v>0.1303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30691842.970796466</v>
      </c>
      <c r="AJ3770" s="27">
        <f t="shared" si="1131"/>
        <v>4088324.205777524</v>
      </c>
      <c r="AK3770" s="240">
        <f t="shared" si="1144"/>
        <v>0.1332055624573473</v>
      </c>
      <c r="AL3770" s="24"/>
      <c r="AM3770" s="24"/>
      <c r="AN3770" s="24"/>
      <c r="AO3770" s="24"/>
      <c r="AP3770" s="165" t="str">
        <f t="shared" si="1145"/>
        <v>20252</v>
      </c>
      <c r="AQ3770" s="241" t="str">
        <f t="shared" si="1146"/>
        <v>20252JPY</v>
      </c>
      <c r="AR3770" s="242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  <c r="AU3770" s="22" t="s">
        <v>3751</v>
      </c>
    </row>
    <row r="3771" spans="1:47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3595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50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53"/>
        <v>1</v>
      </c>
      <c r="Z3771" s="238">
        <f t="shared" si="1152"/>
        <v>13500000</v>
      </c>
      <c r="AA3771" s="22">
        <v>5.5599999999999997E-2</v>
      </c>
      <c r="AB3771" s="239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0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1" t="str">
        <f t="shared" si="1146"/>
        <v>202411JPY</v>
      </c>
      <c r="AR3771" s="242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  <c r="AU3771" s="22" t="s">
        <v>3751</v>
      </c>
    </row>
    <row r="3772" spans="1:47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3595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50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53"/>
        <v>1</v>
      </c>
      <c r="Z3772" s="238">
        <f t="shared" si="1152"/>
        <v>13500000</v>
      </c>
      <c r="AA3772" s="22">
        <v>5.5599999999999997E-2</v>
      </c>
      <c r="AB3772" s="239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0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1" t="str">
        <f t="shared" si="1146"/>
        <v>202411JPY</v>
      </c>
      <c r="AR3772" s="242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  <c r="AU3772" s="22" t="s">
        <v>3751</v>
      </c>
    </row>
    <row r="3773" spans="1:47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3595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50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53"/>
        <v>1</v>
      </c>
      <c r="Z3773" s="238">
        <f t="shared" si="1152"/>
        <v>9500000</v>
      </c>
      <c r="AA3773" s="22">
        <v>5.5599999999999997E-2</v>
      </c>
      <c r="AB3773" s="239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0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1" t="str">
        <f t="shared" si="1146"/>
        <v>202411JPY</v>
      </c>
      <c r="AR3773" s="242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  <c r="AU3773" s="22" t="s">
        <v>3751</v>
      </c>
    </row>
    <row r="3774" spans="1:47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3596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50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53"/>
        <v>1.13</v>
      </c>
      <c r="Z3774" s="238">
        <f t="shared" si="1152"/>
        <v>480000</v>
      </c>
      <c r="AA3774" s="22">
        <v>1.0920000000000001</v>
      </c>
      <c r="AB3774" s="239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0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1" t="str">
        <f t="shared" si="1146"/>
        <v>20241RMB</v>
      </c>
      <c r="AR3774" s="242" t="str">
        <f t="shared" si="1147"/>
        <v>YAMAHA_Mounter</v>
      </c>
      <c r="AS3774" s="22" t="str">
        <f t="shared" si="1148"/>
        <v/>
      </c>
      <c r="AT3774" s="24" t="str">
        <f t="shared" si="1149"/>
        <v/>
      </c>
      <c r="AU3774" s="22" t="s">
        <v>3240</v>
      </c>
    </row>
    <row r="3775" spans="1:47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3597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50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53"/>
        <v>1.13</v>
      </c>
      <c r="Z3775" s="238">
        <f t="shared" si="1152"/>
        <v>410000</v>
      </c>
      <c r="AA3775" s="22">
        <v>1.0760000000000001</v>
      </c>
      <c r="AB3775" s="239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0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1" t="str">
        <f t="shared" si="1146"/>
        <v>202412RMB</v>
      </c>
      <c r="AR3775" s="242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  <c r="AU3775" s="22" t="s">
        <v>3240</v>
      </c>
    </row>
    <row r="3776" spans="1:47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3598</v>
      </c>
      <c r="K3776" s="29" t="s">
        <v>3599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50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53"/>
        <v>1</v>
      </c>
      <c r="Z3776" s="238">
        <f t="shared" si="1152"/>
        <v>12000000</v>
      </c>
      <c r="AA3776" s="22">
        <v>5.1799999999999999E-2</v>
      </c>
      <c r="AB3776" s="239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0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1" t="str">
        <f t="shared" si="1146"/>
        <v>202411JPY</v>
      </c>
      <c r="AR3776" s="242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  <c r="AU3776" s="22" t="s">
        <v>3751</v>
      </c>
    </row>
    <row r="3777" spans="1:47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50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53"/>
        <v/>
      </c>
      <c r="Z3777" s="238" t="str">
        <f t="shared" si="1152"/>
        <v/>
      </c>
      <c r="AA3777" s="22"/>
      <c r="AB3777" s="239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0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1" t="str">
        <f t="shared" si="1146"/>
        <v/>
      </c>
      <c r="AR3777" s="242" t="str">
        <f t="shared" si="1147"/>
        <v>C66 SERVICE</v>
      </c>
      <c r="AS3777" s="22" t="str">
        <f t="shared" si="1148"/>
        <v/>
      </c>
      <c r="AT3777" s="24" t="str">
        <f t="shared" si="1149"/>
        <v/>
      </c>
      <c r="AU3777" s="22">
        <v>0</v>
      </c>
    </row>
    <row r="3778" spans="1:47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50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53"/>
        <v/>
      </c>
      <c r="Z3778" s="238" t="str">
        <f t="shared" si="1152"/>
        <v/>
      </c>
      <c r="AA3778" s="22"/>
      <c r="AB3778" s="239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0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1" t="str">
        <f t="shared" si="1146"/>
        <v/>
      </c>
      <c r="AR3778" s="242" t="str">
        <f t="shared" si="1147"/>
        <v>C66 SERVICE</v>
      </c>
      <c r="AS3778" s="22" t="str">
        <f t="shared" si="1148"/>
        <v/>
      </c>
      <c r="AT3778" s="24" t="str">
        <f t="shared" si="1149"/>
        <v/>
      </c>
      <c r="AU3778" s="22">
        <v>0</v>
      </c>
    </row>
    <row r="3779" spans="1:47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50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53"/>
        <v/>
      </c>
      <c r="Z3779" s="238" t="str">
        <f t="shared" si="1152"/>
        <v/>
      </c>
      <c r="AA3779" s="22"/>
      <c r="AB3779" s="239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0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1" t="str">
        <f t="shared" si="1146"/>
        <v/>
      </c>
      <c r="AR3779" s="242" t="str">
        <f t="shared" si="1147"/>
        <v>C66 SERVICE</v>
      </c>
      <c r="AS3779" s="22" t="str">
        <f t="shared" si="1148"/>
        <v/>
      </c>
      <c r="AT3779" s="24" t="str">
        <f t="shared" si="1149"/>
        <v/>
      </c>
      <c r="AU3779" s="22">
        <v>0</v>
      </c>
    </row>
    <row r="3780" spans="1:47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50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53"/>
        <v/>
      </c>
      <c r="Z3780" s="238" t="str">
        <f t="shared" si="1152"/>
        <v/>
      </c>
      <c r="AA3780" s="22"/>
      <c r="AB3780" s="239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0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1" t="str">
        <f t="shared" si="1146"/>
        <v/>
      </c>
      <c r="AR3780" s="242" t="str">
        <f t="shared" si="1147"/>
        <v>C66 SERVICE</v>
      </c>
      <c r="AS3780" s="22" t="str">
        <f t="shared" si="1148"/>
        <v/>
      </c>
      <c r="AT3780" s="24" t="str">
        <f t="shared" si="1149"/>
        <v/>
      </c>
      <c r="AU3780" s="22">
        <v>0</v>
      </c>
    </row>
    <row r="3781" spans="1:47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3600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50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53"/>
        <v>1</v>
      </c>
      <c r="Z3781" s="238">
        <f t="shared" si="1152"/>
        <v>13250000</v>
      </c>
      <c r="AA3781" s="22">
        <v>5.1799999999999999E-2</v>
      </c>
      <c r="AB3781" s="239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0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1" t="str">
        <f t="shared" si="1146"/>
        <v>202411JPY</v>
      </c>
      <c r="AR3781" s="242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  <c r="AU3781" s="22" t="s">
        <v>3751</v>
      </c>
    </row>
    <row r="3782" spans="1:47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3600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50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53"/>
        <v>1</v>
      </c>
      <c r="Z3782" s="238">
        <f t="shared" si="1152"/>
        <v>13250000</v>
      </c>
      <c r="AA3782" s="22">
        <v>5.1799999999999999E-2</v>
      </c>
      <c r="AB3782" s="239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0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1" t="str">
        <f t="shared" si="1146"/>
        <v>202411JPY</v>
      </c>
      <c r="AR3782" s="242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  <c r="AU3782" s="22" t="s">
        <v>3751</v>
      </c>
    </row>
    <row r="3783" spans="1:47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3600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50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53"/>
        <v>1</v>
      </c>
      <c r="Z3783" s="238">
        <f t="shared" si="1152"/>
        <v>13250000</v>
      </c>
      <c r="AA3783" s="22">
        <v>5.1799999999999999E-2</v>
      </c>
      <c r="AB3783" s="239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0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1" t="str">
        <f t="shared" si="1146"/>
        <v>202411JPY</v>
      </c>
      <c r="AR3783" s="242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  <c r="AU3783" s="22" t="s">
        <v>3751</v>
      </c>
    </row>
    <row r="3784" spans="1:47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3600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50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53"/>
        <v>1</v>
      </c>
      <c r="Z3784" s="238">
        <f t="shared" si="1152"/>
        <v>13250000</v>
      </c>
      <c r="AA3784" s="22">
        <v>5.1799999999999999E-2</v>
      </c>
      <c r="AB3784" s="239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0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1" t="str">
        <f t="shared" si="1146"/>
        <v>202411JPY</v>
      </c>
      <c r="AR3784" s="242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  <c r="AU3784" s="22" t="s">
        <v>3751</v>
      </c>
    </row>
    <row r="3785" spans="1:47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3601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50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53"/>
        <v>1</v>
      </c>
      <c r="Z3785" s="238">
        <f t="shared" si="1152"/>
        <v>12250000</v>
      </c>
      <c r="AA3785" s="22">
        <v>5.1799999999999999E-2</v>
      </c>
      <c r="AB3785" s="239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0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1" t="str">
        <f t="shared" si="1146"/>
        <v>202411JPY</v>
      </c>
      <c r="AR3785" s="242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  <c r="AU3785" s="22" t="s">
        <v>3751</v>
      </c>
    </row>
    <row r="3786" spans="1:47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3</v>
      </c>
      <c r="H3786" s="29"/>
      <c r="I3786" s="93" t="str">
        <f t="shared" si="1141"/>
        <v>Q4</v>
      </c>
      <c r="J3786" s="188" t="s">
        <v>3602</v>
      </c>
      <c r="K3786" s="29" t="s">
        <v>3603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50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3604</v>
      </c>
      <c r="W3786" s="22" t="s">
        <v>109</v>
      </c>
      <c r="X3786" s="104">
        <v>16200000</v>
      </c>
      <c r="Y3786" s="31" t="str">
        <f t="shared" si="1153"/>
        <v>1</v>
      </c>
      <c r="Z3786" s="238">
        <f t="shared" si="1152"/>
        <v>16200000</v>
      </c>
      <c r="AA3786" s="22">
        <v>5.2999999999999999E-2</v>
      </c>
      <c r="AB3786" s="239">
        <f t="shared" si="1138"/>
        <v>858600</v>
      </c>
      <c r="AC3786" s="25">
        <f t="shared" si="1142"/>
        <v>103032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16976608.654867265</v>
      </c>
      <c r="AJ3786" s="27">
        <f t="shared" si="1155"/>
        <v>2037193.0385840707</v>
      </c>
      <c r="AK3786" s="240">
        <f t="shared" si="1144"/>
        <v>0.11999999999999994</v>
      </c>
      <c r="AL3786" s="24"/>
      <c r="AM3786" s="24"/>
      <c r="AN3786" s="24"/>
      <c r="AO3786" s="24"/>
      <c r="AP3786" s="165" t="str">
        <f t="shared" si="1145"/>
        <v>20253</v>
      </c>
      <c r="AQ3786" s="241" t="str">
        <f t="shared" si="1146"/>
        <v>20253JPY</v>
      </c>
      <c r="AR3786" s="242" t="str">
        <f t="shared" si="1147"/>
        <v>YAMAHA_Mounter</v>
      </c>
      <c r="AS3786" s="22">
        <f t="shared" si="1148"/>
        <v>4</v>
      </c>
      <c r="AT3786" s="24" t="str">
        <f t="shared" si="1149"/>
        <v>4-6 months</v>
      </c>
      <c r="AU3786" s="22" t="s">
        <v>3751</v>
      </c>
    </row>
    <row r="3787" spans="1:47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3</v>
      </c>
      <c r="H3787" s="29"/>
      <c r="I3787" s="93" t="str">
        <f t="shared" si="1141"/>
        <v>Q4</v>
      </c>
      <c r="J3787" s="188" t="s">
        <v>3602</v>
      </c>
      <c r="K3787" s="29" t="s">
        <v>3603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50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3604</v>
      </c>
      <c r="W3787" s="22" t="s">
        <v>109</v>
      </c>
      <c r="X3787" s="104">
        <v>8000000</v>
      </c>
      <c r="Y3787" s="31" t="str">
        <f t="shared" si="1153"/>
        <v>1</v>
      </c>
      <c r="Z3787" s="238">
        <f t="shared" si="1152"/>
        <v>8000000</v>
      </c>
      <c r="AA3787" s="22">
        <v>5.2999999999999999E-2</v>
      </c>
      <c r="AB3787" s="239">
        <f t="shared" si="1138"/>
        <v>424000</v>
      </c>
      <c r="AC3787" s="25">
        <f t="shared" si="1142"/>
        <v>50880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16976608.654867265</v>
      </c>
      <c r="AJ3787" s="27">
        <f t="shared" si="1155"/>
        <v>2037193.0385840707</v>
      </c>
      <c r="AK3787" s="240">
        <f t="shared" si="1144"/>
        <v>0.11999999999999994</v>
      </c>
      <c r="AL3787" s="24"/>
      <c r="AM3787" s="24"/>
      <c r="AN3787" s="24"/>
      <c r="AO3787" s="24"/>
      <c r="AP3787" s="165" t="str">
        <f t="shared" si="1145"/>
        <v>20253</v>
      </c>
      <c r="AQ3787" s="241" t="str">
        <f t="shared" si="1146"/>
        <v>20253JPY</v>
      </c>
      <c r="AR3787" s="242" t="str">
        <f t="shared" si="1147"/>
        <v>YAMAHA_Mounter</v>
      </c>
      <c r="AS3787" s="22">
        <f t="shared" si="1148"/>
        <v>4</v>
      </c>
      <c r="AT3787" s="24" t="str">
        <f t="shared" si="1149"/>
        <v>4-6 months</v>
      </c>
      <c r="AU3787" s="22" t="s">
        <v>3751</v>
      </c>
    </row>
    <row r="3788" spans="1:47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3605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50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53"/>
        <v>1</v>
      </c>
      <c r="Z3788" s="238">
        <f t="shared" si="1152"/>
        <v>16580000</v>
      </c>
      <c r="AA3788" s="22">
        <v>5.2900000000000003E-2</v>
      </c>
      <c r="AB3788" s="239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0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1" t="str">
        <f t="shared" si="1146"/>
        <v>202412JPY</v>
      </c>
      <c r="AR3788" s="242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  <c r="AU3788" s="22" t="s">
        <v>3751</v>
      </c>
    </row>
    <row r="3789" spans="1:47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3606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50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53"/>
        <v>1</v>
      </c>
      <c r="Z3789" s="238">
        <f t="shared" si="1152"/>
        <v>12450000</v>
      </c>
      <c r="AA3789" s="22">
        <v>5.2900000000000003E-2</v>
      </c>
      <c r="AB3789" s="239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0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1" t="str">
        <f t="shared" si="1146"/>
        <v>202412JPY</v>
      </c>
      <c r="AR3789" s="242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  <c r="AU3789" s="22" t="s">
        <v>3751</v>
      </c>
    </row>
    <row r="3790" spans="1:47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25/26</v>
      </c>
      <c r="F3790" s="23">
        <v>2025</v>
      </c>
      <c r="G3790" s="23">
        <v>4</v>
      </c>
      <c r="H3790" s="29"/>
      <c r="I3790" s="93" t="str">
        <f t="shared" si="1141"/>
        <v>Q1</v>
      </c>
      <c r="J3790" s="188" t="s">
        <v>3606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50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53"/>
        <v>1</v>
      </c>
      <c r="Z3790" s="238">
        <f t="shared" si="1152"/>
        <v>12450000</v>
      </c>
      <c r="AA3790" s="22">
        <v>5.2999999999999999E-2</v>
      </c>
      <c r="AB3790" s="239">
        <f t="shared" si="1138"/>
        <v>659850</v>
      </c>
      <c r="AC3790" s="25">
        <f t="shared" si="1142"/>
        <v>79182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30253303.159292053</v>
      </c>
      <c r="AJ3790" s="27">
        <f t="shared" si="1155"/>
        <v>3630396.3791150413</v>
      </c>
      <c r="AK3790" s="240">
        <f t="shared" si="1144"/>
        <v>0.11999999999999983</v>
      </c>
      <c r="AL3790" s="24"/>
      <c r="AM3790" s="24"/>
      <c r="AN3790" s="24"/>
      <c r="AO3790" s="24"/>
      <c r="AP3790" s="165" t="str">
        <f t="shared" si="1145"/>
        <v>20254</v>
      </c>
      <c r="AQ3790" s="241" t="str">
        <f t="shared" si="1146"/>
        <v>20254JPY</v>
      </c>
      <c r="AR3790" s="242" t="str">
        <f t="shared" si="1147"/>
        <v>YAMAHA_Mounter</v>
      </c>
      <c r="AS3790" s="22">
        <f t="shared" si="1148"/>
        <v>5</v>
      </c>
      <c r="AT3790" s="24" t="str">
        <f t="shared" si="1149"/>
        <v>4-6 months</v>
      </c>
      <c r="AU3790" s="22" t="s">
        <v>3751</v>
      </c>
    </row>
    <row r="3791" spans="1:47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25/26</v>
      </c>
      <c r="F3791" s="23">
        <v>2025</v>
      </c>
      <c r="G3791" s="23">
        <v>4</v>
      </c>
      <c r="H3791" s="29"/>
      <c r="I3791" s="93" t="str">
        <f t="shared" si="1141"/>
        <v>Q1</v>
      </c>
      <c r="J3791" s="188" t="s">
        <v>3606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50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53"/>
        <v>1</v>
      </c>
      <c r="Z3791" s="238">
        <f t="shared" si="1152"/>
        <v>12450000</v>
      </c>
      <c r="AA3791" s="22">
        <v>5.2999999999999999E-2</v>
      </c>
      <c r="AB3791" s="239">
        <f t="shared" si="1138"/>
        <v>659850</v>
      </c>
      <c r="AC3791" s="25">
        <f t="shared" si="1142"/>
        <v>79182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30253303.159292053</v>
      </c>
      <c r="AJ3791" s="27">
        <f t="shared" si="1155"/>
        <v>3630396.3791150413</v>
      </c>
      <c r="AK3791" s="240">
        <f t="shared" si="1144"/>
        <v>0.11999999999999983</v>
      </c>
      <c r="AL3791" s="24"/>
      <c r="AM3791" s="24"/>
      <c r="AN3791" s="24"/>
      <c r="AO3791" s="24"/>
      <c r="AP3791" s="165" t="str">
        <f t="shared" si="1145"/>
        <v>20254</v>
      </c>
      <c r="AQ3791" s="241" t="str">
        <f t="shared" si="1146"/>
        <v>20254JPY</v>
      </c>
      <c r="AR3791" s="242" t="str">
        <f t="shared" si="1147"/>
        <v>YAMAHA_Mounter</v>
      </c>
      <c r="AS3791" s="22">
        <f t="shared" si="1148"/>
        <v>5</v>
      </c>
      <c r="AT3791" s="24" t="str">
        <f t="shared" si="1149"/>
        <v>4-6 months</v>
      </c>
      <c r="AU3791" s="22" t="s">
        <v>3751</v>
      </c>
    </row>
    <row r="3792" spans="1:47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Cancel</v>
      </c>
      <c r="F3792" s="23" t="s">
        <v>185</v>
      </c>
      <c r="G3792" s="23" t="s">
        <v>185</v>
      </c>
      <c r="H3792" s="29"/>
      <c r="I3792" s="93" t="str">
        <f t="shared" si="1141"/>
        <v>Cancel</v>
      </c>
      <c r="J3792" s="188" t="s">
        <v>3607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50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53"/>
        <v>1</v>
      </c>
      <c r="Z3792" s="238">
        <f t="shared" si="1152"/>
        <v>6745000</v>
      </c>
      <c r="AA3792" s="22">
        <v>5.2999999999999999E-2</v>
      </c>
      <c r="AB3792" s="239">
        <f t="shared" si="1138"/>
        <v>357485</v>
      </c>
      <c r="AC3792" s="25">
        <f t="shared" si="1142"/>
        <v>42898.2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499582152.5142017</v>
      </c>
      <c r="AJ3792" s="27">
        <f t="shared" si="1155"/>
        <v>59520528.679470733</v>
      </c>
      <c r="AK3792" s="240">
        <f t="shared" si="1144"/>
        <v>0.11914062257814291</v>
      </c>
      <c r="AL3792" s="24"/>
      <c r="AM3792" s="24"/>
      <c r="AN3792" s="24"/>
      <c r="AO3792" s="24"/>
      <c r="AP3792" s="165" t="str">
        <f t="shared" si="1145"/>
        <v>CancelCancel</v>
      </c>
      <c r="AQ3792" s="241" t="str">
        <f t="shared" si="1146"/>
        <v>CancelCancelJPY</v>
      </c>
      <c r="AR3792" s="242" t="str">
        <f t="shared" si="1147"/>
        <v>YAMAHA_Mounter</v>
      </c>
      <c r="AS3792" s="22" t="str">
        <f t="shared" si="1148"/>
        <v/>
      </c>
      <c r="AT3792" s="24" t="str">
        <f t="shared" si="1149"/>
        <v/>
      </c>
      <c r="AU3792" s="22" t="s">
        <v>3751</v>
      </c>
    </row>
    <row r="3793" spans="1:47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Cancel</v>
      </c>
      <c r="F3793" s="23" t="s">
        <v>185</v>
      </c>
      <c r="G3793" s="23" t="s">
        <v>185</v>
      </c>
      <c r="H3793" s="29"/>
      <c r="I3793" s="93" t="str">
        <f t="shared" si="1141"/>
        <v>Cancel</v>
      </c>
      <c r="J3793" s="188" t="s">
        <v>3607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50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53"/>
        <v>1</v>
      </c>
      <c r="Z3793" s="238">
        <f t="shared" si="1152"/>
        <v>6745000</v>
      </c>
      <c r="AA3793" s="22">
        <v>5.2999999999999999E-2</v>
      </c>
      <c r="AB3793" s="239">
        <f t="shared" si="1138"/>
        <v>357485</v>
      </c>
      <c r="AC3793" s="25">
        <f t="shared" si="1142"/>
        <v>42898.2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499582152.5142017</v>
      </c>
      <c r="AJ3793" s="27">
        <f t="shared" si="1155"/>
        <v>59520528.679470733</v>
      </c>
      <c r="AK3793" s="240">
        <f t="shared" si="1144"/>
        <v>0.11914062257814291</v>
      </c>
      <c r="AL3793" s="24"/>
      <c r="AM3793" s="24"/>
      <c r="AN3793" s="24"/>
      <c r="AO3793" s="24"/>
      <c r="AP3793" s="165" t="str">
        <f t="shared" si="1145"/>
        <v>CancelCancel</v>
      </c>
      <c r="AQ3793" s="241" t="str">
        <f t="shared" si="1146"/>
        <v>CancelCancelJPY</v>
      </c>
      <c r="AR3793" s="242" t="str">
        <f t="shared" si="1147"/>
        <v>YAMAHA_Mounter</v>
      </c>
      <c r="AS3793" s="22" t="str">
        <f t="shared" si="1148"/>
        <v/>
      </c>
      <c r="AT3793" s="24" t="str">
        <f t="shared" si="1149"/>
        <v/>
      </c>
      <c r="AU3793" s="22" t="s">
        <v>3751</v>
      </c>
    </row>
    <row r="3794" spans="1:47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Cancel</v>
      </c>
      <c r="F3794" s="23" t="s">
        <v>185</v>
      </c>
      <c r="G3794" s="23" t="s">
        <v>185</v>
      </c>
      <c r="H3794" s="29"/>
      <c r="I3794" s="93" t="str">
        <f t="shared" si="1141"/>
        <v>Cancel</v>
      </c>
      <c r="J3794" s="188" t="s">
        <v>3607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50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53"/>
        <v>1</v>
      </c>
      <c r="Z3794" s="238">
        <f t="shared" si="1152"/>
        <v>6745000</v>
      </c>
      <c r="AA3794" s="22">
        <v>5.2999999999999999E-2</v>
      </c>
      <c r="AB3794" s="239">
        <f t="shared" ref="AB3794:AB3857" si="1156">IF(AND(R3794&lt;&gt;"C66",R3794&lt;&gt;""),Z3794/Y3794*AA3794,"")</f>
        <v>357485</v>
      </c>
      <c r="AC3794" s="25">
        <f t="shared" si="1142"/>
        <v>42898.2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499582152.5142017</v>
      </c>
      <c r="AJ3794" s="27">
        <f t="shared" si="1155"/>
        <v>59520528.679470733</v>
      </c>
      <c r="AK3794" s="240">
        <f t="shared" si="1144"/>
        <v>0.11914062257814291</v>
      </c>
      <c r="AL3794" s="24"/>
      <c r="AM3794" s="24"/>
      <c r="AN3794" s="24"/>
      <c r="AO3794" s="24"/>
      <c r="AP3794" s="165" t="str">
        <f t="shared" si="1145"/>
        <v>CancelCancel</v>
      </c>
      <c r="AQ3794" s="241" t="str">
        <f t="shared" si="1146"/>
        <v>CancelCancelJPY</v>
      </c>
      <c r="AR3794" s="242" t="str">
        <f t="shared" si="1147"/>
        <v>YAMAHA_Mounter</v>
      </c>
      <c r="AS3794" s="22" t="str">
        <f t="shared" si="1148"/>
        <v/>
      </c>
      <c r="AT3794" s="24" t="str">
        <f t="shared" si="1149"/>
        <v/>
      </c>
      <c r="AU3794" s="22" t="s">
        <v>3751</v>
      </c>
    </row>
    <row r="3795" spans="1:47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3608</v>
      </c>
      <c r="K3795" s="29" t="s">
        <v>3610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50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53"/>
        <v>1.13</v>
      </c>
      <c r="Z3795" s="238">
        <f t="shared" si="1152"/>
        <v>750000</v>
      </c>
      <c r="AA3795" s="22">
        <v>1.0760000000000001</v>
      </c>
      <c r="AB3795" s="239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0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1" t="str">
        <f t="shared" si="1146"/>
        <v>202412RMB</v>
      </c>
      <c r="AR3795" s="242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  <c r="AU3795" s="22" t="s">
        <v>3240</v>
      </c>
    </row>
    <row r="3796" spans="1:47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3608</v>
      </c>
      <c r="K3796" s="29" t="s">
        <v>3610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50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53"/>
        <v>1.13</v>
      </c>
      <c r="Z3796" s="238">
        <f t="shared" si="1152"/>
        <v>370000</v>
      </c>
      <c r="AA3796" s="22">
        <v>1.0760000000000001</v>
      </c>
      <c r="AB3796" s="239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0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1" t="str">
        <f t="shared" si="1146"/>
        <v>202412RMB</v>
      </c>
      <c r="AR3796" s="242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  <c r="AU3796" s="22" t="s">
        <v>3240</v>
      </c>
    </row>
    <row r="3797" spans="1:47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3609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50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53"/>
        <v>1.13</v>
      </c>
      <c r="Z3797" s="238">
        <f t="shared" si="1152"/>
        <v>385000</v>
      </c>
      <c r="AA3797" s="22">
        <v>1.0920000000000001</v>
      </c>
      <c r="AB3797" s="239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0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1" t="str">
        <f t="shared" si="1146"/>
        <v>202411RMB</v>
      </c>
      <c r="AR3797" s="242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  <c r="AU3797" s="22" t="s">
        <v>3240</v>
      </c>
    </row>
    <row r="3798" spans="1:47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3613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50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53"/>
        <v>1</v>
      </c>
      <c r="Z3798" s="238">
        <f t="shared" si="1152"/>
        <v>12500000</v>
      </c>
      <c r="AA3798" s="22">
        <v>5.1799999999999999E-2</v>
      </c>
      <c r="AB3798" s="239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0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1" t="str">
        <f t="shared" si="1146"/>
        <v>202411JPY</v>
      </c>
      <c r="AR3798" s="242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  <c r="AU3798" s="22" t="s">
        <v>3751</v>
      </c>
    </row>
    <row r="3799" spans="1:47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25/26</v>
      </c>
      <c r="F3799" s="23">
        <v>2025</v>
      </c>
      <c r="G3799" s="23">
        <v>4</v>
      </c>
      <c r="H3799" s="29"/>
      <c r="I3799" s="93" t="str">
        <f t="shared" si="1141"/>
        <v>Q1</v>
      </c>
      <c r="J3799" s="188" t="s">
        <v>3614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50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53"/>
        <v>1</v>
      </c>
      <c r="Z3799" s="238">
        <f t="shared" si="1152"/>
        <v>13355000</v>
      </c>
      <c r="AA3799" s="22">
        <v>5.2999999999999999E-2</v>
      </c>
      <c r="AB3799" s="239">
        <f t="shared" si="1156"/>
        <v>707815</v>
      </c>
      <c r="AC3799" s="25">
        <f t="shared" si="1142"/>
        <v>84937.8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30253303.159292053</v>
      </c>
      <c r="AJ3799" s="27">
        <f t="shared" si="1155"/>
        <v>3630396.3791150413</v>
      </c>
      <c r="AK3799" s="240">
        <f t="shared" si="1144"/>
        <v>0.11999999999999983</v>
      </c>
      <c r="AL3799" s="24"/>
      <c r="AM3799" s="24"/>
      <c r="AN3799" s="24"/>
      <c r="AO3799" s="24"/>
      <c r="AP3799" s="165" t="str">
        <f t="shared" si="1145"/>
        <v>20254</v>
      </c>
      <c r="AQ3799" s="241" t="str">
        <f t="shared" si="1146"/>
        <v>20254JPY</v>
      </c>
      <c r="AR3799" s="242" t="str">
        <f t="shared" si="1147"/>
        <v>YAMAHA_Mounter</v>
      </c>
      <c r="AS3799" s="22">
        <f t="shared" si="1148"/>
        <v>5</v>
      </c>
      <c r="AT3799" s="24" t="str">
        <f t="shared" si="1149"/>
        <v>4-6 months</v>
      </c>
      <c r="AU3799" s="22" t="s">
        <v>3751</v>
      </c>
    </row>
    <row r="3800" spans="1:47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4</v>
      </c>
      <c r="H3800" s="29"/>
      <c r="I3800" s="93" t="str">
        <f t="shared" si="1141"/>
        <v>Q1</v>
      </c>
      <c r="J3800" s="188" t="s">
        <v>3614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50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53"/>
        <v>1</v>
      </c>
      <c r="Z3800" s="238">
        <f t="shared" si="1152"/>
        <v>13355000</v>
      </c>
      <c r="AA3800" s="22">
        <v>5.2999999999999999E-2</v>
      </c>
      <c r="AB3800" s="239">
        <f t="shared" si="1156"/>
        <v>707815</v>
      </c>
      <c r="AC3800" s="25">
        <f t="shared" si="1142"/>
        <v>84937.8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30253303.159292053</v>
      </c>
      <c r="AJ3800" s="27">
        <f t="shared" si="1155"/>
        <v>3630396.3791150413</v>
      </c>
      <c r="AK3800" s="240">
        <f t="shared" si="1144"/>
        <v>0.11999999999999983</v>
      </c>
      <c r="AL3800" s="24"/>
      <c r="AM3800" s="24"/>
      <c r="AN3800" s="24"/>
      <c r="AO3800" s="24"/>
      <c r="AP3800" s="165" t="str">
        <f t="shared" si="1145"/>
        <v>20254</v>
      </c>
      <c r="AQ3800" s="241" t="str">
        <f t="shared" si="1146"/>
        <v>20254JPY</v>
      </c>
      <c r="AR3800" s="242" t="str">
        <f t="shared" si="1147"/>
        <v>YAMAHA_Mounter</v>
      </c>
      <c r="AS3800" s="22">
        <f t="shared" si="1148"/>
        <v>5</v>
      </c>
      <c r="AT3800" s="24" t="str">
        <f t="shared" si="1149"/>
        <v>4-6 months</v>
      </c>
      <c r="AU3800" s="22" t="s">
        <v>3751</v>
      </c>
    </row>
    <row r="3801" spans="1:47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25/26</v>
      </c>
      <c r="F3801" s="23">
        <v>2025</v>
      </c>
      <c r="G3801" s="23">
        <v>4</v>
      </c>
      <c r="H3801" s="29"/>
      <c r="I3801" s="93" t="str">
        <f t="shared" si="1141"/>
        <v>Q1</v>
      </c>
      <c r="J3801" s="188" t="s">
        <v>3615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50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53"/>
        <v>1</v>
      </c>
      <c r="Z3801" s="238">
        <f t="shared" si="1152"/>
        <v>14000000</v>
      </c>
      <c r="AA3801" s="22">
        <v>5.2999999999999999E-2</v>
      </c>
      <c r="AB3801" s="239">
        <f t="shared" si="1156"/>
        <v>742000</v>
      </c>
      <c r="AC3801" s="25">
        <f t="shared" si="1142"/>
        <v>89040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30253303.159292053</v>
      </c>
      <c r="AJ3801" s="27">
        <f t="shared" si="1155"/>
        <v>3630396.3791150413</v>
      </c>
      <c r="AK3801" s="240">
        <f t="shared" si="1144"/>
        <v>0.11999999999999983</v>
      </c>
      <c r="AL3801" s="24"/>
      <c r="AM3801" s="24"/>
      <c r="AN3801" s="24"/>
      <c r="AO3801" s="24"/>
      <c r="AP3801" s="165" t="str">
        <f t="shared" si="1145"/>
        <v>20254</v>
      </c>
      <c r="AQ3801" s="241" t="str">
        <f t="shared" si="1146"/>
        <v>20254JPY</v>
      </c>
      <c r="AR3801" s="242" t="str">
        <f t="shared" si="1147"/>
        <v>YAMAHA_Mounter</v>
      </c>
      <c r="AS3801" s="22">
        <f t="shared" si="1148"/>
        <v>5</v>
      </c>
      <c r="AT3801" s="24" t="str">
        <f t="shared" si="1149"/>
        <v>4-6 months</v>
      </c>
      <c r="AU3801" s="22" t="s">
        <v>3751</v>
      </c>
    </row>
    <row r="3802" spans="1:47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25/26</v>
      </c>
      <c r="F3802" s="23">
        <v>2025</v>
      </c>
      <c r="G3802" s="23">
        <v>4</v>
      </c>
      <c r="H3802" s="29"/>
      <c r="I3802" s="93" t="str">
        <f t="shared" si="1141"/>
        <v>Q1</v>
      </c>
      <c r="J3802" s="188" t="s">
        <v>3615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50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53"/>
        <v>1</v>
      </c>
      <c r="Z3802" s="238">
        <f t="shared" si="1152"/>
        <v>14000000</v>
      </c>
      <c r="AA3802" s="22">
        <v>5.2999999999999999E-2</v>
      </c>
      <c r="AB3802" s="239">
        <f t="shared" si="1156"/>
        <v>742000</v>
      </c>
      <c r="AC3802" s="25">
        <f t="shared" si="1142"/>
        <v>89040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30253303.159292053</v>
      </c>
      <c r="AJ3802" s="27">
        <f t="shared" si="1155"/>
        <v>3630396.3791150413</v>
      </c>
      <c r="AK3802" s="240">
        <f t="shared" si="1144"/>
        <v>0.11999999999999983</v>
      </c>
      <c r="AL3802" s="24"/>
      <c r="AM3802" s="24"/>
      <c r="AN3802" s="24"/>
      <c r="AO3802" s="24"/>
      <c r="AP3802" s="165" t="str">
        <f t="shared" si="1145"/>
        <v>20254</v>
      </c>
      <c r="AQ3802" s="241" t="str">
        <f t="shared" si="1146"/>
        <v>20254JPY</v>
      </c>
      <c r="AR3802" s="242" t="str">
        <f t="shared" si="1147"/>
        <v>YAMAHA_Mounter</v>
      </c>
      <c r="AS3802" s="22">
        <f t="shared" si="1148"/>
        <v>5</v>
      </c>
      <c r="AT3802" s="24" t="str">
        <f t="shared" si="1149"/>
        <v>4-6 months</v>
      </c>
      <c r="AU3802" s="22" t="s">
        <v>3751</v>
      </c>
    </row>
    <row r="3803" spans="1:47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25/26</v>
      </c>
      <c r="F3803" s="23">
        <v>2025</v>
      </c>
      <c r="G3803" s="23">
        <v>4</v>
      </c>
      <c r="H3803" s="29"/>
      <c r="I3803" s="93" t="str">
        <f t="shared" si="1141"/>
        <v>Q1</v>
      </c>
      <c r="J3803" s="188" t="s">
        <v>3615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50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53"/>
        <v>1</v>
      </c>
      <c r="Z3803" s="238">
        <f t="shared" si="1152"/>
        <v>14000000</v>
      </c>
      <c r="AA3803" s="22">
        <v>5.2999999999999999E-2</v>
      </c>
      <c r="AB3803" s="239">
        <f t="shared" si="1156"/>
        <v>742000</v>
      </c>
      <c r="AC3803" s="25">
        <f t="shared" si="1142"/>
        <v>89040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30253303.159292053</v>
      </c>
      <c r="AJ3803" s="27">
        <f t="shared" si="1155"/>
        <v>3630396.3791150413</v>
      </c>
      <c r="AK3803" s="240">
        <f t="shared" si="1144"/>
        <v>0.11999999999999983</v>
      </c>
      <c r="AL3803" s="24"/>
      <c r="AM3803" s="24"/>
      <c r="AN3803" s="24"/>
      <c r="AO3803" s="24"/>
      <c r="AP3803" s="165" t="str">
        <f t="shared" si="1145"/>
        <v>20254</v>
      </c>
      <c r="AQ3803" s="241" t="str">
        <f t="shared" si="1146"/>
        <v>20254JPY</v>
      </c>
      <c r="AR3803" s="242" t="str">
        <f t="shared" si="1147"/>
        <v>YAMAHA_Mounter</v>
      </c>
      <c r="AS3803" s="22">
        <f t="shared" si="1148"/>
        <v>5</v>
      </c>
      <c r="AT3803" s="24" t="str">
        <f t="shared" si="1149"/>
        <v>4-6 months</v>
      </c>
      <c r="AU3803" s="22" t="s">
        <v>3751</v>
      </c>
    </row>
    <row r="3804" spans="1:47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25/26</v>
      </c>
      <c r="F3804" s="23">
        <v>2025</v>
      </c>
      <c r="G3804" s="23">
        <v>4</v>
      </c>
      <c r="H3804" s="29"/>
      <c r="I3804" s="93" t="str">
        <f t="shared" si="1141"/>
        <v>Q1</v>
      </c>
      <c r="J3804" s="188" t="s">
        <v>3615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50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53"/>
        <v>1</v>
      </c>
      <c r="Z3804" s="238">
        <f t="shared" si="1152"/>
        <v>14000000</v>
      </c>
      <c r="AA3804" s="22">
        <v>5.2999999999999999E-2</v>
      </c>
      <c r="AB3804" s="239">
        <f t="shared" si="1156"/>
        <v>742000</v>
      </c>
      <c r="AC3804" s="25">
        <f t="shared" si="1142"/>
        <v>89040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30253303.159292053</v>
      </c>
      <c r="AJ3804" s="27">
        <f t="shared" si="1155"/>
        <v>3630396.3791150413</v>
      </c>
      <c r="AK3804" s="240">
        <f t="shared" si="1144"/>
        <v>0.11999999999999983</v>
      </c>
      <c r="AL3804" s="24"/>
      <c r="AM3804" s="24"/>
      <c r="AN3804" s="24"/>
      <c r="AO3804" s="24"/>
      <c r="AP3804" s="165" t="str">
        <f t="shared" si="1145"/>
        <v>20254</v>
      </c>
      <c r="AQ3804" s="241" t="str">
        <f t="shared" si="1146"/>
        <v>20254JPY</v>
      </c>
      <c r="AR3804" s="242" t="str">
        <f t="shared" si="1147"/>
        <v>YAMAHA_Mounter</v>
      </c>
      <c r="AS3804" s="22">
        <f t="shared" si="1148"/>
        <v>5</v>
      </c>
      <c r="AT3804" s="24" t="str">
        <f t="shared" si="1149"/>
        <v>4-6 months</v>
      </c>
      <c r="AU3804" s="22" t="s">
        <v>3751</v>
      </c>
    </row>
    <row r="3805" spans="1:47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3616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50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53"/>
        <v>1.13</v>
      </c>
      <c r="Z3805" s="238">
        <f t="shared" si="1152"/>
        <v>446700</v>
      </c>
      <c r="AA3805" s="22">
        <v>1.0760000000000001</v>
      </c>
      <c r="AB3805" s="239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0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1" t="str">
        <f t="shared" si="1146"/>
        <v>202412RMB</v>
      </c>
      <c r="AR3805" s="242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  <c r="AU3805" s="22" t="s">
        <v>3757</v>
      </c>
    </row>
    <row r="3806" spans="1:47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3617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50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53"/>
        <v>1</v>
      </c>
      <c r="Z3806" s="238">
        <f t="shared" si="1152"/>
        <v>16835000</v>
      </c>
      <c r="AA3806" s="22">
        <v>5.2900000000000003E-2</v>
      </c>
      <c r="AB3806" s="239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0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1" t="str">
        <f t="shared" si="1146"/>
        <v>202412JPY</v>
      </c>
      <c r="AR3806" s="242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  <c r="AU3806" s="22" t="s">
        <v>3752</v>
      </c>
    </row>
    <row r="3807" spans="1:47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3617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50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53"/>
        <v>1</v>
      </c>
      <c r="Z3807" s="238">
        <f t="shared" si="1152"/>
        <v>16835000</v>
      </c>
      <c r="AA3807" s="22">
        <v>5.2900000000000003E-2</v>
      </c>
      <c r="AB3807" s="239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0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1" t="str">
        <f t="shared" si="1146"/>
        <v>202412JPY</v>
      </c>
      <c r="AR3807" s="242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  <c r="AU3807" s="22" t="s">
        <v>3752</v>
      </c>
    </row>
    <row r="3808" spans="1:47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3617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50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53"/>
        <v>1</v>
      </c>
      <c r="Z3808" s="238">
        <f t="shared" si="1152"/>
        <v>14300000</v>
      </c>
      <c r="AA3808" s="22">
        <v>5.2900000000000003E-2</v>
      </c>
      <c r="AB3808" s="239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0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1" t="str">
        <f t="shared" ref="AQ3808:AQ3871" si="1164">IF(W3808="","",F3808&amp;G3808&amp;W3808)</f>
        <v>202412JPY</v>
      </c>
      <c r="AR3808" s="242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  <c r="AU3808" s="22" t="s">
        <v>3752</v>
      </c>
    </row>
    <row r="3809" spans="1:47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3617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53"/>
        <v>1</v>
      </c>
      <c r="Z3809" s="238">
        <f t="shared" si="1152"/>
        <v>14300000</v>
      </c>
      <c r="AA3809" s="22">
        <v>5.2900000000000003E-2</v>
      </c>
      <c r="AB3809" s="239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0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1" t="str">
        <f t="shared" si="1164"/>
        <v>202412JPY</v>
      </c>
      <c r="AR3809" s="242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  <c r="AU3809" s="22" t="s">
        <v>3752</v>
      </c>
    </row>
    <row r="3810" spans="1:47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3618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8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53"/>
        <v>1.13</v>
      </c>
      <c r="Z3810" s="238">
        <f t="shared" si="1152"/>
        <v>673800</v>
      </c>
      <c r="AA3810" s="22">
        <v>1.0920000000000001</v>
      </c>
      <c r="AB3810" s="239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0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1" t="str">
        <f t="shared" si="1164"/>
        <v>202411RMB</v>
      </c>
      <c r="AR3810" s="242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  <c r="AU3810" s="22" t="s">
        <v>3240</v>
      </c>
    </row>
    <row r="3811" spans="1:47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3619</v>
      </c>
      <c r="K3811" s="29" t="s">
        <v>3620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8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53"/>
        <v>1.13</v>
      </c>
      <c r="Z3811" s="238">
        <f t="shared" si="1152"/>
        <v>780000</v>
      </c>
      <c r="AA3811" s="22">
        <v>1.073</v>
      </c>
      <c r="AB3811" s="239">
        <f t="shared" si="1156"/>
        <v>740654.8672566372</v>
      </c>
      <c r="AC3811" s="25">
        <f t="shared" si="1160"/>
        <v>120356.41592920355</v>
      </c>
      <c r="AD3811" s="170">
        <v>0.16250000000000001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30691842.970796466</v>
      </c>
      <c r="AJ3811" s="27">
        <f t="shared" si="1155"/>
        <v>4088324.205777524</v>
      </c>
      <c r="AK3811" s="240">
        <f t="shared" si="1162"/>
        <v>0.1332055624573473</v>
      </c>
      <c r="AL3811" s="24"/>
      <c r="AM3811" s="24"/>
      <c r="AN3811" s="24"/>
      <c r="AO3811" s="24"/>
      <c r="AP3811" s="165" t="str">
        <f t="shared" si="1163"/>
        <v>20252</v>
      </c>
      <c r="AQ3811" s="241" t="str">
        <f t="shared" si="1164"/>
        <v>20252RMB</v>
      </c>
      <c r="AR3811" s="242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  <c r="AU3811" s="22" t="s">
        <v>3240</v>
      </c>
    </row>
    <row r="3812" spans="1:47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3643</v>
      </c>
      <c r="K3812" s="29" t="s">
        <v>3621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8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53"/>
        <v>1.13</v>
      </c>
      <c r="Z3812" s="238">
        <f t="shared" si="1152"/>
        <v>544500</v>
      </c>
      <c r="AA3812" s="22">
        <v>1.0760000000000001</v>
      </c>
      <c r="AB3812" s="239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0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1" t="str">
        <f t="shared" si="1164"/>
        <v>202412RMB</v>
      </c>
      <c r="AR3812" s="242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  <c r="AU3812" s="22" t="s">
        <v>3240</v>
      </c>
    </row>
    <row r="3813" spans="1:47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3622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8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53"/>
        <v>1</v>
      </c>
      <c r="Z3813" s="238">
        <f t="shared" si="1152"/>
        <v>7200000</v>
      </c>
      <c r="AA3813" s="22">
        <v>5.2900000000000003E-2</v>
      </c>
      <c r="AB3813" s="239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0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1" t="str">
        <f t="shared" si="1164"/>
        <v>202412JPY</v>
      </c>
      <c r="AR3813" s="242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  <c r="AU3813" s="22" t="s">
        <v>3751</v>
      </c>
    </row>
    <row r="3814" spans="1:47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3622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8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53"/>
        <v>1</v>
      </c>
      <c r="Z3814" s="238">
        <f t="shared" si="1152"/>
        <v>7200000</v>
      </c>
      <c r="AA3814" s="22">
        <v>5.2900000000000003E-2</v>
      </c>
      <c r="AB3814" s="239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0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1" t="str">
        <f t="shared" si="1164"/>
        <v>202412JPY</v>
      </c>
      <c r="AR3814" s="242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  <c r="AU3814" s="22" t="s">
        <v>3751</v>
      </c>
    </row>
    <row r="3815" spans="1:47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3623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8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53"/>
        <v>1</v>
      </c>
      <c r="Z3815" s="238">
        <f t="shared" si="1152"/>
        <v>13500000</v>
      </c>
      <c r="AA3815" s="22">
        <v>5.11E-2</v>
      </c>
      <c r="AB3815" s="239">
        <f t="shared" si="1156"/>
        <v>689850</v>
      </c>
      <c r="AC3815" s="25">
        <f t="shared" si="1160"/>
        <v>86300.234999999986</v>
      </c>
      <c r="AD3815" s="170">
        <v>0.12509999999999999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30691842.970796466</v>
      </c>
      <c r="AJ3815" s="27">
        <f t="shared" si="1155"/>
        <v>4088324.205777524</v>
      </c>
      <c r="AK3815" s="240">
        <f t="shared" si="1162"/>
        <v>0.1332055624573473</v>
      </c>
      <c r="AL3815" s="24"/>
      <c r="AM3815" s="24"/>
      <c r="AN3815" s="24"/>
      <c r="AO3815" s="24"/>
      <c r="AP3815" s="165" t="str">
        <f t="shared" si="1163"/>
        <v>20252</v>
      </c>
      <c r="AQ3815" s="241" t="str">
        <f t="shared" si="1164"/>
        <v>20252JPY</v>
      </c>
      <c r="AR3815" s="242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  <c r="AU3815" s="22" t="s">
        <v>3751</v>
      </c>
    </row>
    <row r="3816" spans="1:47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3623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8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53"/>
        <v>1</v>
      </c>
      <c r="Z3816" s="238">
        <f t="shared" si="1152"/>
        <v>13500000</v>
      </c>
      <c r="AA3816" s="22">
        <v>5.11E-2</v>
      </c>
      <c r="AB3816" s="239">
        <f t="shared" si="1156"/>
        <v>689850</v>
      </c>
      <c r="AC3816" s="25">
        <f t="shared" si="1160"/>
        <v>86300.234999999986</v>
      </c>
      <c r="AD3816" s="170">
        <v>0.12509999999999999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30691842.970796466</v>
      </c>
      <c r="AJ3816" s="27">
        <f t="shared" si="1155"/>
        <v>4088324.205777524</v>
      </c>
      <c r="AK3816" s="240">
        <f t="shared" si="1162"/>
        <v>0.1332055624573473</v>
      </c>
      <c r="AL3816" s="24"/>
      <c r="AM3816" s="24"/>
      <c r="AN3816" s="24"/>
      <c r="AO3816" s="24"/>
      <c r="AP3816" s="165" t="str">
        <f t="shared" si="1163"/>
        <v>20252</v>
      </c>
      <c r="AQ3816" s="241" t="str">
        <f t="shared" si="1164"/>
        <v>20252JPY</v>
      </c>
      <c r="AR3816" s="242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  <c r="AU3816" s="22" t="s">
        <v>3751</v>
      </c>
    </row>
    <row r="3817" spans="1:47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3623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8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38">
        <f t="shared" si="1152"/>
        <v>10000000</v>
      </c>
      <c r="AA3817" s="22">
        <v>5.11E-2</v>
      </c>
      <c r="AB3817" s="239">
        <f t="shared" si="1156"/>
        <v>511000</v>
      </c>
      <c r="AC3817" s="25">
        <f t="shared" si="1160"/>
        <v>63926.099999999991</v>
      </c>
      <c r="AD3817" s="170">
        <v>0.12509999999999999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30691842.970796466</v>
      </c>
      <c r="AJ3817" s="27">
        <f t="shared" si="1155"/>
        <v>4088324.205777524</v>
      </c>
      <c r="AK3817" s="240">
        <f t="shared" si="1162"/>
        <v>0.1332055624573473</v>
      </c>
      <c r="AL3817" s="24"/>
      <c r="AM3817" s="24"/>
      <c r="AN3817" s="24"/>
      <c r="AO3817" s="24"/>
      <c r="AP3817" s="165" t="str">
        <f t="shared" si="1163"/>
        <v>20252</v>
      </c>
      <c r="AQ3817" s="241" t="str">
        <f>IF(W3817="","",F3817&amp;G3817&amp;W3817)</f>
        <v>20252JPY</v>
      </c>
      <c r="AR3817" s="242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  <c r="AU3817" s="22" t="s">
        <v>3751</v>
      </c>
    </row>
    <row r="3818" spans="1:47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3624</v>
      </c>
      <c r="K3818" s="29" t="s">
        <v>3625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8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3626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38">
        <v>29300</v>
      </c>
      <c r="AA3818" s="22">
        <v>1.0760000000000001</v>
      </c>
      <c r="AB3818" s="239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0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1" t="str">
        <f>IF(W3818="","",F3818&amp;G3818&amp;W3818)</f>
        <v>202412RMB</v>
      </c>
      <c r="AR3818" s="242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  <c r="AU3818" s="22" t="s">
        <v>3240</v>
      </c>
    </row>
    <row r="3819" spans="1:47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3627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8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53"/>
        <v>1.13</v>
      </c>
      <c r="Z3819" s="238">
        <f t="shared" si="1152"/>
        <v>452000</v>
      </c>
      <c r="AA3819" s="22">
        <v>1.0920000000000001</v>
      </c>
      <c r="AB3819" s="239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0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1" t="str">
        <f t="shared" si="1164"/>
        <v>202411RMB</v>
      </c>
      <c r="AR3819" s="242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  <c r="AU3819" s="22" t="s">
        <v>3240</v>
      </c>
    </row>
    <row r="3820" spans="1:47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3628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8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53"/>
        <v>1</v>
      </c>
      <c r="Z3820" s="238">
        <f t="shared" si="1152"/>
        <v>8000000</v>
      </c>
      <c r="AA3820" s="22">
        <v>5.2900000000000003E-2</v>
      </c>
      <c r="AB3820" s="239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0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1" t="str">
        <f t="shared" si="1164"/>
        <v>202412JPY</v>
      </c>
      <c r="AR3820" s="242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  <c r="AU3820" s="22" t="s">
        <v>3752</v>
      </c>
    </row>
    <row r="3821" spans="1:47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3631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8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53"/>
        <v>1</v>
      </c>
      <c r="Z3821" s="238">
        <v>10175000</v>
      </c>
      <c r="AA3821" s="22">
        <v>5.2900000000000003E-2</v>
      </c>
      <c r="AB3821" s="239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0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1" t="str">
        <f t="shared" si="1164"/>
        <v>202412JPY</v>
      </c>
      <c r="AR3821" s="242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  <c r="AU3821" s="22" t="s">
        <v>3752</v>
      </c>
    </row>
    <row r="3822" spans="1:47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3631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8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53"/>
        <v>1</v>
      </c>
      <c r="Z3822" s="238">
        <v>10175000</v>
      </c>
      <c r="AA3822" s="22">
        <v>5.2900000000000003E-2</v>
      </c>
      <c r="AB3822" s="239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0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1" t="str">
        <f t="shared" si="1164"/>
        <v>202412JPY</v>
      </c>
      <c r="AR3822" s="242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  <c r="AU3822" s="22" t="s">
        <v>3752</v>
      </c>
    </row>
    <row r="3823" spans="1:47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3632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8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53"/>
        <v>1</v>
      </c>
      <c r="Z3823" s="238">
        <f t="shared" si="1152"/>
        <v>7500000</v>
      </c>
      <c r="AA3823" s="22">
        <v>5.2900000000000003E-2</v>
      </c>
      <c r="AB3823" s="239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0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1" t="str">
        <f t="shared" si="1164"/>
        <v>202412JPY</v>
      </c>
      <c r="AR3823" s="242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  <c r="AU3823" s="22" t="s">
        <v>3751</v>
      </c>
    </row>
    <row r="3824" spans="1:47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3633</v>
      </c>
      <c r="K3824" s="29" t="s">
        <v>3646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8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53"/>
        <v>1</v>
      </c>
      <c r="Z3824" s="238">
        <f t="shared" si="1152"/>
        <v>8000000</v>
      </c>
      <c r="AA3824" s="22">
        <v>5.2999999999999999E-2</v>
      </c>
      <c r="AB3824" s="239">
        <f t="shared" si="1156"/>
        <v>424000</v>
      </c>
      <c r="AC3824" s="25">
        <f t="shared" si="1160"/>
        <v>50880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16976608.654867265</v>
      </c>
      <c r="AJ3824" s="27">
        <f t="shared" si="1155"/>
        <v>2037193.0385840707</v>
      </c>
      <c r="AK3824" s="240">
        <f t="shared" si="1162"/>
        <v>0.11999999999999994</v>
      </c>
      <c r="AL3824" s="24"/>
      <c r="AM3824" s="24"/>
      <c r="AN3824" s="24"/>
      <c r="AO3824" s="24"/>
      <c r="AP3824" s="165" t="str">
        <f t="shared" si="1163"/>
        <v>20253</v>
      </c>
      <c r="AQ3824" s="241" t="str">
        <f t="shared" si="1164"/>
        <v>20253JPY</v>
      </c>
      <c r="AR3824" s="242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  <c r="AU3824" s="22" t="s">
        <v>3751</v>
      </c>
    </row>
    <row r="3825" spans="1:47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3634</v>
      </c>
      <c r="K3825" s="29" t="s">
        <v>3640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8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53"/>
        <v>1.13</v>
      </c>
      <c r="Z3825" s="238">
        <f t="shared" si="1152"/>
        <v>410342.85714285716</v>
      </c>
      <c r="AA3825" s="22">
        <v>1.0640000000000001</v>
      </c>
      <c r="AB3825" s="239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0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1" t="str">
        <f t="shared" si="1164"/>
        <v>20251RMB</v>
      </c>
      <c r="AR3825" s="242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  <c r="AU3825" s="22" t="s">
        <v>3240</v>
      </c>
    </row>
    <row r="3826" spans="1:47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3634</v>
      </c>
      <c r="K3826" s="29" t="s">
        <v>3640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8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53"/>
        <v>1.13</v>
      </c>
      <c r="Z3826" s="238">
        <f t="shared" ref="Z3826:Z3889" si="1170">IF(X3826="","",X3826*MAX(O3826,N3826))</f>
        <v>410342.85714285716</v>
      </c>
      <c r="AA3826" s="22">
        <v>1.0640000000000001</v>
      </c>
      <c r="AB3826" s="239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0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1" t="str">
        <f t="shared" si="1164"/>
        <v>20251RMB</v>
      </c>
      <c r="AR3826" s="242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  <c r="AU3826" s="22" t="s">
        <v>3240</v>
      </c>
    </row>
    <row r="3827" spans="1:47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3634</v>
      </c>
      <c r="K3827" s="29" t="s">
        <v>3640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8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53"/>
        <v>1.13</v>
      </c>
      <c r="Z3827" s="238">
        <f t="shared" si="1170"/>
        <v>410342.85714285716</v>
      </c>
      <c r="AA3827" s="22">
        <v>1.0640000000000001</v>
      </c>
      <c r="AB3827" s="239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0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1" t="str">
        <f t="shared" si="1164"/>
        <v>20251RMB</v>
      </c>
      <c r="AR3827" s="242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  <c r="AU3827" s="22" t="s">
        <v>3240</v>
      </c>
    </row>
    <row r="3828" spans="1:47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3634</v>
      </c>
      <c r="K3828" s="29" t="s">
        <v>3640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8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71">IF(W3828="","",IF(W3828="RMB","1.13", "1"))</f>
        <v>1.13</v>
      </c>
      <c r="Z3828" s="238">
        <f t="shared" si="1170"/>
        <v>410342.85714285716</v>
      </c>
      <c r="AA3828" s="22">
        <v>1.0640000000000001</v>
      </c>
      <c r="AB3828" s="239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0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1" t="str">
        <f t="shared" si="1164"/>
        <v>20251RMB</v>
      </c>
      <c r="AR3828" s="242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  <c r="AU3828" s="22" t="s">
        <v>3240</v>
      </c>
    </row>
    <row r="3829" spans="1:47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3634</v>
      </c>
      <c r="K3829" s="29" t="s">
        <v>3640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8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71"/>
        <v>1.13</v>
      </c>
      <c r="Z3829" s="238">
        <f t="shared" si="1170"/>
        <v>410342.85714285716</v>
      </c>
      <c r="AA3829" s="22">
        <v>1.0640000000000001</v>
      </c>
      <c r="AB3829" s="239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0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1" t="str">
        <f t="shared" si="1164"/>
        <v>20251RMB</v>
      </c>
      <c r="AR3829" s="242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  <c r="AU3829" s="22" t="s">
        <v>3240</v>
      </c>
    </row>
    <row r="3830" spans="1:47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3634</v>
      </c>
      <c r="K3830" s="29" t="s">
        <v>3640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8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71"/>
        <v>1.13</v>
      </c>
      <c r="Z3830" s="238">
        <f t="shared" si="1170"/>
        <v>410342.85714285716</v>
      </c>
      <c r="AA3830" s="22">
        <v>1.0640000000000001</v>
      </c>
      <c r="AB3830" s="239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0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1" t="str">
        <f t="shared" si="1164"/>
        <v>20251RMB</v>
      </c>
      <c r="AR3830" s="242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  <c r="AU3830" s="22" t="s">
        <v>3240</v>
      </c>
    </row>
    <row r="3831" spans="1:47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3634</v>
      </c>
      <c r="K3831" s="29" t="s">
        <v>3640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8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71"/>
        <v>1.13</v>
      </c>
      <c r="Z3831" s="238">
        <f t="shared" si="1170"/>
        <v>410342.85714285716</v>
      </c>
      <c r="AA3831" s="22">
        <v>1.0640000000000001</v>
      </c>
      <c r="AB3831" s="239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0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1" t="str">
        <f t="shared" si="1164"/>
        <v>20251RMB</v>
      </c>
      <c r="AR3831" s="242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  <c r="AU3831" s="22" t="s">
        <v>3240</v>
      </c>
    </row>
    <row r="3832" spans="1:47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3635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8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71"/>
        <v>1.13</v>
      </c>
      <c r="Z3832" s="238">
        <f t="shared" si="1170"/>
        <v>600000</v>
      </c>
      <c r="AA3832" s="22">
        <v>1.0760000000000001</v>
      </c>
      <c r="AB3832" s="239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0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1" t="str">
        <f t="shared" si="1164"/>
        <v>202412RMB</v>
      </c>
      <c r="AR3832" s="242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  <c r="AU3832" s="22" t="s">
        <v>3240</v>
      </c>
    </row>
    <row r="3833" spans="1:47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3</v>
      </c>
      <c r="H3833" s="29"/>
      <c r="I3833" s="93" t="str">
        <f t="shared" si="1159"/>
        <v>Q4</v>
      </c>
      <c r="J3833" s="188" t="s">
        <v>3636</v>
      </c>
      <c r="K3833" s="248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8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71"/>
        <v>1.13</v>
      </c>
      <c r="Z3833" s="238">
        <f t="shared" si="1170"/>
        <v>620000</v>
      </c>
      <c r="AA3833" s="22">
        <v>1.0669999999999999</v>
      </c>
      <c r="AB3833" s="239">
        <f t="shared" si="1156"/>
        <v>585433.62831858417</v>
      </c>
      <c r="AC3833" s="25">
        <f t="shared" si="1160"/>
        <v>70252.035398230102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16976608.654867265</v>
      </c>
      <c r="AJ3833" s="27">
        <f t="shared" si="1155"/>
        <v>2037193.0385840707</v>
      </c>
      <c r="AK3833" s="240">
        <f t="shared" si="1162"/>
        <v>0.11999999999999994</v>
      </c>
      <c r="AL3833" s="24"/>
      <c r="AM3833" s="24"/>
      <c r="AN3833" s="24"/>
      <c r="AO3833" s="24"/>
      <c r="AP3833" s="165" t="str">
        <f t="shared" si="1163"/>
        <v>20253</v>
      </c>
      <c r="AQ3833" s="241" t="str">
        <f t="shared" si="1164"/>
        <v>20253RMB</v>
      </c>
      <c r="AR3833" s="242" t="str">
        <f t="shared" si="1165"/>
        <v>YAMAHA_Mounter</v>
      </c>
      <c r="AS3833" s="22">
        <f t="shared" si="1166"/>
        <v>3</v>
      </c>
      <c r="AT3833" s="24" t="str">
        <f t="shared" si="1167"/>
        <v>0-3 months</v>
      </c>
      <c r="AU3833" s="22" t="s">
        <v>3240</v>
      </c>
    </row>
    <row r="3834" spans="1:47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25/26</v>
      </c>
      <c r="F3834" s="23">
        <v>2025</v>
      </c>
      <c r="G3834" s="23">
        <v>4</v>
      </c>
      <c r="H3834" s="29"/>
      <c r="I3834" s="93" t="str">
        <f t="shared" si="1159"/>
        <v>Q1</v>
      </c>
      <c r="J3834" s="188" t="s">
        <v>3637</v>
      </c>
      <c r="K3834" s="29" t="s">
        <v>3641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8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71"/>
        <v>1.13</v>
      </c>
      <c r="Z3834" s="238">
        <f t="shared" si="1170"/>
        <v>765000</v>
      </c>
      <c r="AA3834" s="22">
        <v>1.0669999999999999</v>
      </c>
      <c r="AB3834" s="239">
        <f t="shared" si="1156"/>
        <v>722349.55752212391</v>
      </c>
      <c r="AC3834" s="25">
        <f t="shared" si="1160"/>
        <v>86681.946902654861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30253303.159292053</v>
      </c>
      <c r="AJ3834" s="27">
        <f t="shared" si="1155"/>
        <v>3630396.3791150413</v>
      </c>
      <c r="AK3834" s="240">
        <f t="shared" si="1162"/>
        <v>0.11999999999999983</v>
      </c>
      <c r="AL3834" s="24"/>
      <c r="AM3834" s="24"/>
      <c r="AN3834" s="24"/>
      <c r="AO3834" s="24"/>
      <c r="AP3834" s="165" t="str">
        <f t="shared" si="1163"/>
        <v>20254</v>
      </c>
      <c r="AQ3834" s="241" t="str">
        <f t="shared" si="1164"/>
        <v>20254RMB</v>
      </c>
      <c r="AR3834" s="242" t="str">
        <f t="shared" si="1165"/>
        <v>YAMAHA_Mounter</v>
      </c>
      <c r="AS3834" s="22">
        <f t="shared" si="1166"/>
        <v>4</v>
      </c>
      <c r="AT3834" s="24" t="str">
        <f t="shared" si="1167"/>
        <v>4-6 months</v>
      </c>
      <c r="AU3834" s="22" t="s">
        <v>3240</v>
      </c>
    </row>
    <row r="3835" spans="1:47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25/26</v>
      </c>
      <c r="F3835" s="23">
        <v>2025</v>
      </c>
      <c r="G3835" s="23">
        <v>4</v>
      </c>
      <c r="H3835" s="29"/>
      <c r="I3835" s="93" t="str">
        <f t="shared" si="1159"/>
        <v>Q1</v>
      </c>
      <c r="J3835" s="188" t="s">
        <v>3637</v>
      </c>
      <c r="K3835" s="29" t="s">
        <v>3641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8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71"/>
        <v>1.13</v>
      </c>
      <c r="Z3835" s="238">
        <f t="shared" si="1170"/>
        <v>765000</v>
      </c>
      <c r="AA3835" s="22">
        <v>1.0669999999999999</v>
      </c>
      <c r="AB3835" s="239">
        <f t="shared" si="1156"/>
        <v>722349.55752212391</v>
      </c>
      <c r="AC3835" s="25">
        <f t="shared" si="1160"/>
        <v>86681.946902654861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30253303.159292053</v>
      </c>
      <c r="AJ3835" s="27">
        <f t="shared" si="1155"/>
        <v>3630396.3791150413</v>
      </c>
      <c r="AK3835" s="240">
        <f t="shared" si="1162"/>
        <v>0.11999999999999983</v>
      </c>
      <c r="AL3835" s="24"/>
      <c r="AM3835" s="24"/>
      <c r="AN3835" s="24"/>
      <c r="AO3835" s="24"/>
      <c r="AP3835" s="165" t="str">
        <f t="shared" si="1163"/>
        <v>20254</v>
      </c>
      <c r="AQ3835" s="241" t="str">
        <f t="shared" si="1164"/>
        <v>20254RMB</v>
      </c>
      <c r="AR3835" s="242" t="str">
        <f t="shared" si="1165"/>
        <v>YAMAHA_Mounter</v>
      </c>
      <c r="AS3835" s="22">
        <f t="shared" si="1166"/>
        <v>4</v>
      </c>
      <c r="AT3835" s="24" t="str">
        <f t="shared" si="1167"/>
        <v>4-6 months</v>
      </c>
      <c r="AU3835" s="22" t="s">
        <v>3240</v>
      </c>
    </row>
    <row r="3836" spans="1:47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3638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8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71"/>
        <v>1.13</v>
      </c>
      <c r="Z3836" s="238">
        <f t="shared" si="1170"/>
        <v>650000</v>
      </c>
      <c r="AA3836" s="22">
        <v>1.0760000000000001</v>
      </c>
      <c r="AB3836" s="239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0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1" t="str">
        <f t="shared" si="1164"/>
        <v>202412RMB</v>
      </c>
      <c r="AR3836" s="242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  <c r="AU3836" s="22" t="s">
        <v>3240</v>
      </c>
    </row>
    <row r="3837" spans="1:47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3639</v>
      </c>
      <c r="K3837" s="29" t="s">
        <v>3642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8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71"/>
        <v>1.13</v>
      </c>
      <c r="Z3837" s="238">
        <f t="shared" si="1170"/>
        <v>62508.78</v>
      </c>
      <c r="AA3837" s="22">
        <v>1.0640000000000001</v>
      </c>
      <c r="AB3837" s="239">
        <f t="shared" si="1156"/>
        <v>58857.82470796461</v>
      </c>
      <c r="AC3837" s="25">
        <f t="shared" si="1160"/>
        <v>11406.646428403541</v>
      </c>
      <c r="AD3837" s="245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0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1" t="str">
        <f t="shared" si="1164"/>
        <v>20251RMB</v>
      </c>
      <c r="AR3837" s="242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  <c r="AU3837" s="22" t="s">
        <v>3240</v>
      </c>
    </row>
    <row r="3838" spans="1:47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3644</v>
      </c>
      <c r="K3838" s="29" t="s">
        <v>3645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8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71"/>
        <v>1.13</v>
      </c>
      <c r="Z3838" s="238">
        <f t="shared" si="1170"/>
        <v>490000</v>
      </c>
      <c r="AA3838" s="22">
        <v>1.0760000000000001</v>
      </c>
      <c r="AB3838" s="239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0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1" t="str">
        <f t="shared" si="1164"/>
        <v>202412RMB</v>
      </c>
      <c r="AR3838" s="242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  <c r="AU3838" s="22" t="s">
        <v>3240</v>
      </c>
    </row>
    <row r="3839" spans="1:47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3672</v>
      </c>
      <c r="K3839" s="29" t="s">
        <v>3647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8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71"/>
        <v>1.13</v>
      </c>
      <c r="Z3839" s="238">
        <f t="shared" si="1170"/>
        <v>1100000</v>
      </c>
      <c r="AA3839" s="22">
        <v>1.0640000000000001</v>
      </c>
      <c r="AB3839" s="239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0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1" t="str">
        <f t="shared" si="1164"/>
        <v>20251RMB</v>
      </c>
      <c r="AR3839" s="242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  <c r="AU3839" s="22" t="s">
        <v>3757</v>
      </c>
    </row>
    <row r="3840" spans="1:47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3672</v>
      </c>
      <c r="K3840" s="29" t="s">
        <v>3647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8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71"/>
        <v>1.13</v>
      </c>
      <c r="Z3840" s="238">
        <f t="shared" si="1170"/>
        <v>639000</v>
      </c>
      <c r="AA3840" s="22">
        <v>1.0640000000000001</v>
      </c>
      <c r="AB3840" s="239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0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1" t="str">
        <f t="shared" si="1164"/>
        <v>20251RMB</v>
      </c>
      <c r="AR3840" s="242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  <c r="AU3840" s="22" t="s">
        <v>3757</v>
      </c>
    </row>
    <row r="3841" spans="1:47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3648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8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71"/>
        <v>1</v>
      </c>
      <c r="Z3841" s="238">
        <f t="shared" si="1170"/>
        <v>60000</v>
      </c>
      <c r="AA3841" s="22">
        <v>7.8</v>
      </c>
      <c r="AB3841" s="239">
        <f t="shared" si="1156"/>
        <v>468000</v>
      </c>
      <c r="AC3841" s="25">
        <f t="shared" si="1160"/>
        <v>123645.59999999999</v>
      </c>
      <c r="AD3841" s="170">
        <v>0.26419999999999999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30691842.970796466</v>
      </c>
      <c r="AJ3841" s="27">
        <f t="shared" si="1155"/>
        <v>4088324.205777524</v>
      </c>
      <c r="AK3841" s="240">
        <f t="shared" si="1162"/>
        <v>0.1332055624573473</v>
      </c>
      <c r="AL3841" s="24"/>
      <c r="AM3841" s="24"/>
      <c r="AN3841" s="24"/>
      <c r="AO3841" s="24"/>
      <c r="AP3841" s="165" t="str">
        <f t="shared" si="1163"/>
        <v>20252</v>
      </c>
      <c r="AQ3841" s="241" t="str">
        <f t="shared" si="1164"/>
        <v>20252USD</v>
      </c>
      <c r="AR3841" s="242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  <c r="AU3841" s="22" t="s">
        <v>3752</v>
      </c>
    </row>
    <row r="3842" spans="1:47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3648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8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71"/>
        <v>1</v>
      </c>
      <c r="Z3842" s="238">
        <f t="shared" si="1170"/>
        <v>60000</v>
      </c>
      <c r="AA3842" s="22">
        <v>7.8</v>
      </c>
      <c r="AB3842" s="239">
        <f t="shared" si="1156"/>
        <v>468000</v>
      </c>
      <c r="AC3842" s="25">
        <f t="shared" si="1160"/>
        <v>123645.59999999999</v>
      </c>
      <c r="AD3842" s="170">
        <v>0.26419999999999999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30691842.970796466</v>
      </c>
      <c r="AJ3842" s="27">
        <f t="shared" ref="AJ3842:AJ3905" si="1173">IF(P3842="C66 SERVICE","",SUMIFS(AC:AC,F:F,F3842,G:G,G3842,E:E,E3842))</f>
        <v>4088324.205777524</v>
      </c>
      <c r="AK3842" s="240">
        <f t="shared" si="1162"/>
        <v>0.1332055624573473</v>
      </c>
      <c r="AL3842" s="24"/>
      <c r="AM3842" s="24"/>
      <c r="AN3842" s="24"/>
      <c r="AO3842" s="24"/>
      <c r="AP3842" s="165" t="str">
        <f t="shared" si="1163"/>
        <v>20252</v>
      </c>
      <c r="AQ3842" s="241" t="str">
        <f t="shared" si="1164"/>
        <v>20252USD</v>
      </c>
      <c r="AR3842" s="242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  <c r="AU3842" s="22" t="s">
        <v>3752</v>
      </c>
    </row>
    <row r="3843" spans="1:47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3649</v>
      </c>
      <c r="K3843" s="29" t="s">
        <v>3650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8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71"/>
        <v>1</v>
      </c>
      <c r="Z3843" s="238">
        <f t="shared" si="1170"/>
        <v>8700000</v>
      </c>
      <c r="AA3843" s="22">
        <v>5.0599999999999999E-2</v>
      </c>
      <c r="AB3843" s="239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0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1" t="str">
        <f t="shared" si="1164"/>
        <v>20251JPY</v>
      </c>
      <c r="AR3843" s="242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  <c r="AU3843" s="22" t="s">
        <v>3751</v>
      </c>
    </row>
    <row r="3844" spans="1:47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3651</v>
      </c>
      <c r="K3844" s="29" t="s">
        <v>579</v>
      </c>
      <c r="L3844" s="24" t="s">
        <v>3652</v>
      </c>
      <c r="M3844" s="13" t="s">
        <v>2607</v>
      </c>
      <c r="N3844" s="22">
        <v>1</v>
      </c>
      <c r="O3844" s="22"/>
      <c r="P3844" s="33" t="str">
        <f t="shared" si="1168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71"/>
        <v>1.13</v>
      </c>
      <c r="Z3844" s="238">
        <f t="shared" si="1170"/>
        <v>518500</v>
      </c>
      <c r="AA3844" s="22">
        <v>1.073</v>
      </c>
      <c r="AB3844" s="239">
        <f t="shared" si="1156"/>
        <v>492345.57522123895</v>
      </c>
      <c r="AC3844" s="25">
        <f t="shared" si="1160"/>
        <v>49973.075884955753</v>
      </c>
      <c r="AD3844" s="170">
        <v>0.10150000000000001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30691842.970796466</v>
      </c>
      <c r="AJ3844" s="27">
        <f t="shared" si="1173"/>
        <v>4088324.205777524</v>
      </c>
      <c r="AK3844" s="240">
        <f t="shared" si="1162"/>
        <v>0.1332055624573473</v>
      </c>
      <c r="AL3844" s="24"/>
      <c r="AM3844" s="24"/>
      <c r="AN3844" s="24"/>
      <c r="AO3844" s="24"/>
      <c r="AP3844" s="165" t="str">
        <f t="shared" si="1163"/>
        <v>20252</v>
      </c>
      <c r="AQ3844" s="241" t="str">
        <f t="shared" si="1164"/>
        <v>20252RMB</v>
      </c>
      <c r="AR3844" s="242" t="str">
        <f t="shared" si="1165"/>
        <v>HELLER</v>
      </c>
      <c r="AS3844" s="22">
        <f t="shared" si="1166"/>
        <v>2</v>
      </c>
      <c r="AT3844" s="24" t="str">
        <f t="shared" si="1167"/>
        <v>0-3 months</v>
      </c>
      <c r="AU3844" s="22" t="s">
        <v>3240</v>
      </c>
    </row>
    <row r="3845" spans="1:47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3669</v>
      </c>
      <c r="K3845" s="29" t="s">
        <v>3654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8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71"/>
        <v>1</v>
      </c>
      <c r="Z3845" s="238">
        <f t="shared" si="1170"/>
        <v>8000000</v>
      </c>
      <c r="AA3845" s="22">
        <v>5.11E-2</v>
      </c>
      <c r="AB3845" s="239">
        <f t="shared" si="1156"/>
        <v>408800</v>
      </c>
      <c r="AC3845" s="25">
        <f t="shared" si="1160"/>
        <v>33480.720000000001</v>
      </c>
      <c r="AD3845" s="170">
        <v>8.1900000000000001E-2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30691842.970796466</v>
      </c>
      <c r="AJ3845" s="27">
        <f t="shared" si="1173"/>
        <v>4088324.205777524</v>
      </c>
      <c r="AK3845" s="240">
        <f t="shared" si="1162"/>
        <v>0.1332055624573473</v>
      </c>
      <c r="AL3845" s="24"/>
      <c r="AM3845" s="24"/>
      <c r="AN3845" s="24"/>
      <c r="AO3845" s="24"/>
      <c r="AP3845" s="165" t="str">
        <f t="shared" si="1163"/>
        <v>20252</v>
      </c>
      <c r="AQ3845" s="241" t="str">
        <f t="shared" si="1164"/>
        <v>20252JPY</v>
      </c>
      <c r="AR3845" s="242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  <c r="AU3845" s="22" t="s">
        <v>3751</v>
      </c>
    </row>
    <row r="3846" spans="1:47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3669</v>
      </c>
      <c r="K3846" s="29" t="s">
        <v>3654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8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71"/>
        <v>1</v>
      </c>
      <c r="Z3846" s="238">
        <f t="shared" si="1170"/>
        <v>13000000</v>
      </c>
      <c r="AA3846" s="22">
        <v>5.11E-2</v>
      </c>
      <c r="AB3846" s="239">
        <f t="shared" si="1156"/>
        <v>664300</v>
      </c>
      <c r="AC3846" s="25">
        <f t="shared" si="1160"/>
        <v>54406.17</v>
      </c>
      <c r="AD3846" s="170">
        <v>8.1900000000000001E-2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30691842.970796466</v>
      </c>
      <c r="AJ3846" s="27">
        <f t="shared" si="1173"/>
        <v>4088324.205777524</v>
      </c>
      <c r="AK3846" s="240">
        <f t="shared" si="1162"/>
        <v>0.1332055624573473</v>
      </c>
      <c r="AL3846" s="24"/>
      <c r="AM3846" s="24"/>
      <c r="AN3846" s="24"/>
      <c r="AO3846" s="24"/>
      <c r="AP3846" s="165" t="str">
        <f t="shared" si="1163"/>
        <v>20252</v>
      </c>
      <c r="AQ3846" s="241" t="str">
        <f t="shared" si="1164"/>
        <v>20252JPY</v>
      </c>
      <c r="AR3846" s="242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  <c r="AU3846" s="22" t="s">
        <v>3751</v>
      </c>
    </row>
    <row r="3847" spans="1:47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3655</v>
      </c>
      <c r="K3847" s="29" t="s">
        <v>3656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8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71"/>
        <v>1.13</v>
      </c>
      <c r="Z3847" s="238">
        <f t="shared" si="1170"/>
        <v>450000</v>
      </c>
      <c r="AA3847" s="22">
        <v>1.0640000000000001</v>
      </c>
      <c r="AB3847" s="239">
        <f t="shared" si="1156"/>
        <v>423716.81415929209</v>
      </c>
      <c r="AC3847" s="25">
        <f t="shared" si="1160"/>
        <v>22075.646017699117</v>
      </c>
      <c r="AD3847" s="245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0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1" t="str">
        <f t="shared" si="1164"/>
        <v>20251RMB</v>
      </c>
      <c r="AR3847" s="242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  <c r="AU3847" s="22" t="s">
        <v>3240</v>
      </c>
    </row>
    <row r="3848" spans="1:47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3657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8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71"/>
        <v>1</v>
      </c>
      <c r="Z3848" s="238">
        <f t="shared" si="1170"/>
        <v>14560000</v>
      </c>
      <c r="AA3848" s="22">
        <v>5.2999999999999999E-2</v>
      </c>
      <c r="AB3848" s="239">
        <f t="shared" si="1156"/>
        <v>771680</v>
      </c>
      <c r="AC3848" s="25">
        <f t="shared" si="1160"/>
        <v>92601.599999999991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16976608.654867265</v>
      </c>
      <c r="AJ3848" s="27">
        <f t="shared" si="1173"/>
        <v>2037193.0385840707</v>
      </c>
      <c r="AK3848" s="240">
        <f t="shared" si="1162"/>
        <v>0.11999999999999994</v>
      </c>
      <c r="AL3848" s="24"/>
      <c r="AM3848" s="24"/>
      <c r="AN3848" s="24"/>
      <c r="AO3848" s="24"/>
      <c r="AP3848" s="165" t="str">
        <f t="shared" si="1163"/>
        <v>20253</v>
      </c>
      <c r="AQ3848" s="241" t="str">
        <f t="shared" si="1164"/>
        <v>20253JPY</v>
      </c>
      <c r="AR3848" s="242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  <c r="AU3848" s="22" t="s">
        <v>3751</v>
      </c>
    </row>
    <row r="3849" spans="1:47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3658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8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71"/>
        <v>1.13</v>
      </c>
      <c r="Z3849" s="238">
        <f t="shared" si="1170"/>
        <v>620000</v>
      </c>
      <c r="AA3849" s="22">
        <v>1.0669999999999999</v>
      </c>
      <c r="AB3849" s="239">
        <f t="shared" si="1156"/>
        <v>585433.62831858417</v>
      </c>
      <c r="AC3849" s="25">
        <f t="shared" si="1160"/>
        <v>70252.035398230102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30253303.159292053</v>
      </c>
      <c r="AJ3849" s="27">
        <f t="shared" si="1173"/>
        <v>3630396.3791150413</v>
      </c>
      <c r="AK3849" s="240">
        <f t="shared" si="1162"/>
        <v>0.11999999999999983</v>
      </c>
      <c r="AL3849" s="24"/>
      <c r="AM3849" s="24"/>
      <c r="AN3849" s="24"/>
      <c r="AO3849" s="24"/>
      <c r="AP3849" s="165" t="str">
        <f t="shared" si="1163"/>
        <v>20254</v>
      </c>
      <c r="AQ3849" s="241" t="str">
        <f t="shared" si="1164"/>
        <v>20254RMB</v>
      </c>
      <c r="AR3849" s="242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  <c r="AU3849" s="22" t="s">
        <v>3240</v>
      </c>
    </row>
    <row r="3850" spans="1:47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3659</v>
      </c>
      <c r="K3850" s="29" t="s">
        <v>3660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8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3604</v>
      </c>
      <c r="W3850" s="22" t="s">
        <v>109</v>
      </c>
      <c r="X3850" s="104">
        <v>12660000</v>
      </c>
      <c r="Y3850" s="31" t="str">
        <f t="shared" si="1171"/>
        <v>1</v>
      </c>
      <c r="Z3850" s="238">
        <f t="shared" si="1170"/>
        <v>12660000</v>
      </c>
      <c r="AA3850" s="22">
        <v>5.11E-2</v>
      </c>
      <c r="AB3850" s="239">
        <f t="shared" si="1156"/>
        <v>646926</v>
      </c>
      <c r="AC3850" s="25">
        <f t="shared" si="1160"/>
        <v>84359.150399999999</v>
      </c>
      <c r="AD3850" s="170">
        <v>0.13039999999999999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30691842.970796466</v>
      </c>
      <c r="AJ3850" s="27">
        <f t="shared" si="1173"/>
        <v>4088324.205777524</v>
      </c>
      <c r="AK3850" s="240">
        <f t="shared" si="1162"/>
        <v>0.1332055624573473</v>
      </c>
      <c r="AL3850" s="24"/>
      <c r="AM3850" s="24"/>
      <c r="AN3850" s="24"/>
      <c r="AO3850" s="24"/>
      <c r="AP3850" s="165" t="str">
        <f t="shared" si="1163"/>
        <v>20252</v>
      </c>
      <c r="AQ3850" s="241" t="str">
        <f t="shared" si="1164"/>
        <v>20252JPY</v>
      </c>
      <c r="AR3850" s="242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  <c r="AU3850" s="22" t="s">
        <v>3751</v>
      </c>
    </row>
    <row r="3851" spans="1:47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3659</v>
      </c>
      <c r="K3851" s="29" t="s">
        <v>3660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8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3604</v>
      </c>
      <c r="W3851" s="22" t="s">
        <v>109</v>
      </c>
      <c r="X3851" s="104">
        <v>9000000</v>
      </c>
      <c r="Y3851" s="31" t="str">
        <f t="shared" si="1171"/>
        <v>1</v>
      </c>
      <c r="Z3851" s="238">
        <f t="shared" si="1170"/>
        <v>9000000</v>
      </c>
      <c r="AA3851" s="22">
        <v>5.11E-2</v>
      </c>
      <c r="AB3851" s="239">
        <f t="shared" si="1156"/>
        <v>459900</v>
      </c>
      <c r="AC3851" s="25">
        <f t="shared" si="1160"/>
        <v>59970.959999999992</v>
      </c>
      <c r="AD3851" s="170">
        <v>0.13039999999999999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30691842.970796466</v>
      </c>
      <c r="AJ3851" s="27">
        <f t="shared" si="1173"/>
        <v>4088324.205777524</v>
      </c>
      <c r="AK3851" s="240">
        <f t="shared" si="1162"/>
        <v>0.1332055624573473</v>
      </c>
      <c r="AL3851" s="24"/>
      <c r="AM3851" s="24"/>
      <c r="AN3851" s="24"/>
      <c r="AO3851" s="24"/>
      <c r="AP3851" s="165" t="str">
        <f t="shared" si="1163"/>
        <v>20252</v>
      </c>
      <c r="AQ3851" s="241" t="str">
        <f t="shared" si="1164"/>
        <v>20252JPY</v>
      </c>
      <c r="AR3851" s="242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  <c r="AU3851" s="22" t="s">
        <v>3751</v>
      </c>
    </row>
    <row r="3852" spans="1:47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3653</v>
      </c>
      <c r="K3852" s="29" t="s">
        <v>3612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8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3591</v>
      </c>
      <c r="W3852" s="22" t="s">
        <v>901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  <c r="AU3852" s="22" t="s">
        <v>3754</v>
      </c>
    </row>
    <row r="3853" spans="1:47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3653</v>
      </c>
      <c r="K3853" s="29" t="s">
        <v>3612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8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3591</v>
      </c>
      <c r="W3853" s="22" t="s">
        <v>901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  <c r="AU3853" s="22" t="s">
        <v>3754</v>
      </c>
    </row>
    <row r="3854" spans="1:47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3661</v>
      </c>
      <c r="K3854" s="29" t="s">
        <v>3662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8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  <c r="AU3854" s="22" t="s">
        <v>3751</v>
      </c>
    </row>
    <row r="3855" spans="1:47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3661</v>
      </c>
      <c r="K3855" s="29" t="s">
        <v>3662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8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  <c r="AU3855" s="22" t="s">
        <v>3751</v>
      </c>
    </row>
    <row r="3856" spans="1:47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3661</v>
      </c>
      <c r="K3856" s="29" t="s">
        <v>3662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8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  <c r="AU3856" s="22" t="s">
        <v>3751</v>
      </c>
    </row>
    <row r="3857" spans="1:47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3661</v>
      </c>
      <c r="K3857" s="29" t="s">
        <v>3662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8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  <c r="AU3857" s="22" t="s">
        <v>3751</v>
      </c>
    </row>
    <row r="3858" spans="1:47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3663</v>
      </c>
      <c r="K3858" s="29" t="s">
        <v>3664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8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79183.282500000001</v>
      </c>
      <c r="AD3858" s="170">
        <v>0.21299999999999999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30691842.970796466</v>
      </c>
      <c r="AJ3858" s="200">
        <f t="shared" si="1173"/>
        <v>4088324.205777524</v>
      </c>
      <c r="AK3858" s="201">
        <f t="shared" si="1162"/>
        <v>0.1332055624573473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  <c r="AU3858" s="22" t="s">
        <v>3752</v>
      </c>
    </row>
    <row r="3859" spans="1:47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3665</v>
      </c>
      <c r="K3859" s="29" t="s">
        <v>3664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8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1.0669999999999999</v>
      </c>
      <c r="AB3859" s="197">
        <f t="shared" si="1174"/>
        <v>174213.7168141593</v>
      </c>
      <c r="AC3859" s="198">
        <f t="shared" si="1160"/>
        <v>20905.646017699117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16976608.654867265</v>
      </c>
      <c r="AJ3859" s="200">
        <f t="shared" si="1173"/>
        <v>2037193.0385840707</v>
      </c>
      <c r="AK3859" s="201">
        <f t="shared" si="1162"/>
        <v>0.11999999999999994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  <c r="AU3859" s="22" t="s">
        <v>3757</v>
      </c>
    </row>
    <row r="3860" spans="1:47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3666</v>
      </c>
      <c r="K3860" s="29" t="s">
        <v>3664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8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  <c r="AU3860" s="22" t="s">
        <v>3752</v>
      </c>
    </row>
    <row r="3861" spans="1:47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3667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8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49477.574999999997</v>
      </c>
      <c r="AD3861" s="170">
        <v>0.12909999999999999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30691842.970796466</v>
      </c>
      <c r="AJ3861" s="200">
        <f t="shared" si="1173"/>
        <v>4088324.205777524</v>
      </c>
      <c r="AK3861" s="201">
        <f t="shared" si="1162"/>
        <v>0.1332055624573473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  <c r="AU3861" s="22" t="s">
        <v>3751</v>
      </c>
    </row>
    <row r="3862" spans="1:47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3668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8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112914.13699999999</v>
      </c>
      <c r="AD3862" s="170">
        <v>0.14829999999999999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30691842.970796466</v>
      </c>
      <c r="AJ3862" s="200">
        <f t="shared" si="1173"/>
        <v>4088324.205777524</v>
      </c>
      <c r="AK3862" s="201">
        <f t="shared" si="1162"/>
        <v>0.1332055624573473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  <c r="AU3862" s="22" t="s">
        <v>3751</v>
      </c>
    </row>
    <row r="3863" spans="1:47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3668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8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112914.13699999999</v>
      </c>
      <c r="AD3863" s="170">
        <v>0.14829999999999999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30691842.970796466</v>
      </c>
      <c r="AJ3863" s="200">
        <f t="shared" si="1173"/>
        <v>4088324.205777524</v>
      </c>
      <c r="AK3863" s="201">
        <f t="shared" si="1162"/>
        <v>0.1332055624573473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  <c r="AU3863" s="22" t="s">
        <v>3751</v>
      </c>
    </row>
    <row r="3864" spans="1:47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3667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8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84705.608399999997</v>
      </c>
      <c r="AD3864" s="170">
        <v>0.12909999999999999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30691842.970796466</v>
      </c>
      <c r="AJ3864" s="200">
        <f t="shared" si="1173"/>
        <v>4088324.205777524</v>
      </c>
      <c r="AK3864" s="201">
        <f t="shared" si="1162"/>
        <v>0.1332055624573473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  <c r="AU3864" s="22" t="s">
        <v>3751</v>
      </c>
    </row>
    <row r="3865" spans="1:47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3667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8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84705.608399999997</v>
      </c>
      <c r="AD3865" s="170">
        <v>0.12909999999999999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30691842.970796466</v>
      </c>
      <c r="AJ3865" s="200">
        <f t="shared" si="1173"/>
        <v>4088324.205777524</v>
      </c>
      <c r="AK3865" s="201">
        <f t="shared" si="1162"/>
        <v>0.1332055624573473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  <c r="AU3865" s="22" t="s">
        <v>3751</v>
      </c>
    </row>
    <row r="3866" spans="1:47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3670</v>
      </c>
      <c r="K3866" s="29" t="s">
        <v>3671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8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1.0669999999999999</v>
      </c>
      <c r="AB3866" s="197">
        <f t="shared" si="1174"/>
        <v>793168.14159292041</v>
      </c>
      <c r="AC3866" s="198">
        <f t="shared" si="1160"/>
        <v>95180.176991150453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16976608.654867265</v>
      </c>
      <c r="AJ3866" s="200">
        <f t="shared" si="1173"/>
        <v>2037193.0385840707</v>
      </c>
      <c r="AK3866" s="201">
        <f t="shared" si="1162"/>
        <v>0.11999999999999994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  <c r="AU3866" s="22" t="s">
        <v>3757</v>
      </c>
    </row>
    <row r="3867" spans="1:47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3670</v>
      </c>
      <c r="K3867" s="29" t="s">
        <v>3671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8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1.0669999999999999</v>
      </c>
      <c r="AB3867" s="197">
        <f t="shared" si="1174"/>
        <v>380531.85840707965</v>
      </c>
      <c r="AC3867" s="198">
        <f t="shared" si="1160"/>
        <v>45663.823008849555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16976608.654867265</v>
      </c>
      <c r="AJ3867" s="200">
        <f t="shared" si="1173"/>
        <v>2037193.0385840707</v>
      </c>
      <c r="AK3867" s="201">
        <f t="shared" si="1162"/>
        <v>0.11999999999999994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  <c r="AU3867" s="22" t="s">
        <v>3757</v>
      </c>
    </row>
    <row r="3868" spans="1:47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8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  <c r="AU3868" s="22">
        <v>0</v>
      </c>
    </row>
    <row r="3869" spans="1:47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8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  <c r="AU3869" s="22">
        <v>0</v>
      </c>
    </row>
    <row r="3870" spans="1:47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8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  <c r="AU3870" s="22">
        <v>0</v>
      </c>
    </row>
    <row r="3871" spans="1:47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8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  <c r="AU3871" s="22">
        <v>0</v>
      </c>
    </row>
    <row r="3872" spans="1:47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3673</v>
      </c>
      <c r="K3872" s="29" t="s">
        <v>3674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8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  <c r="AU3872" s="22" t="s">
        <v>3752</v>
      </c>
    </row>
    <row r="3873" spans="1:47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25/26</v>
      </c>
      <c r="F3873" s="23">
        <v>2025</v>
      </c>
      <c r="G3873" s="23">
        <v>4</v>
      </c>
      <c r="H3873" s="29"/>
      <c r="I3873" s="204" t="str">
        <f t="shared" si="1177"/>
        <v>Q1</v>
      </c>
      <c r="J3873" s="188" t="s">
        <v>3675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5.2999999999999999E-2</v>
      </c>
      <c r="AB3873" s="197">
        <f t="shared" si="1174"/>
        <v>848000</v>
      </c>
      <c r="AC3873" s="198">
        <f t="shared" si="1178"/>
        <v>101760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30253303.159292053</v>
      </c>
      <c r="AJ3873" s="200">
        <f t="shared" si="1173"/>
        <v>3630396.3791150413</v>
      </c>
      <c r="AK3873" s="201">
        <f t="shared" si="1180"/>
        <v>0.11999999999999983</v>
      </c>
      <c r="AL3873" s="24"/>
      <c r="AM3873" s="24"/>
      <c r="AN3873" s="24"/>
      <c r="AO3873" s="24"/>
      <c r="AP3873" s="165" t="str">
        <f t="shared" si="1181"/>
        <v>20254</v>
      </c>
      <c r="AQ3873" s="203" t="str">
        <f t="shared" si="1182"/>
        <v>20254JPY</v>
      </c>
      <c r="AR3873" s="206" t="str">
        <f t="shared" si="1183"/>
        <v>YAMAHA_Mounter</v>
      </c>
      <c r="AS3873" s="22">
        <f t="shared" si="1184"/>
        <v>3</v>
      </c>
      <c r="AT3873" s="24" t="str">
        <f t="shared" si="1185"/>
        <v>0-3 months</v>
      </c>
      <c r="AU3873" s="22" t="s">
        <v>3751</v>
      </c>
    </row>
    <row r="3874" spans="1:47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3676</v>
      </c>
      <c r="K3874" s="248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6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1.0669999999999999</v>
      </c>
      <c r="AB3874" s="197">
        <f t="shared" si="1174"/>
        <v>622297.06194690266</v>
      </c>
      <c r="AC3874" s="198">
        <f t="shared" si="1178"/>
        <v>74675.647433628314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16976608.654867265</v>
      </c>
      <c r="AJ3874" s="200">
        <f t="shared" si="1173"/>
        <v>2037193.0385840707</v>
      </c>
      <c r="AK3874" s="201">
        <f t="shared" si="1180"/>
        <v>0.11999999999999994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  <c r="AU3874" s="22" t="s">
        <v>3240</v>
      </c>
    </row>
    <row r="3875" spans="1:47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3677</v>
      </c>
      <c r="K3875" s="29" t="s">
        <v>3678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6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133071.94070796462</v>
      </c>
      <c r="AD3875" s="170">
        <v>0.1588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30691842.970796466</v>
      </c>
      <c r="AJ3875" s="200">
        <f t="shared" si="1173"/>
        <v>4088324.205777524</v>
      </c>
      <c r="AK3875" s="201">
        <f t="shared" si="1180"/>
        <v>0.1332055624573473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  <c r="AU3875" s="22" t="s">
        <v>3240</v>
      </c>
    </row>
    <row r="3876" spans="1:47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3677</v>
      </c>
      <c r="K3876" s="29" t="s">
        <v>3678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6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133071.94070796462</v>
      </c>
      <c r="AD3876" s="170">
        <v>0.1588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30691842.970796466</v>
      </c>
      <c r="AJ3876" s="200">
        <f t="shared" si="1173"/>
        <v>4088324.205777524</v>
      </c>
      <c r="AK3876" s="201">
        <f t="shared" si="1180"/>
        <v>0.1332055624573473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  <c r="AU3876" s="22" t="s">
        <v>3240</v>
      </c>
    </row>
    <row r="3877" spans="1:47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3677</v>
      </c>
      <c r="K3877" s="29" t="s">
        <v>3678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6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133071.94070796462</v>
      </c>
      <c r="AD3877" s="170">
        <v>0.1588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30691842.970796466</v>
      </c>
      <c r="AJ3877" s="200">
        <f t="shared" si="1173"/>
        <v>4088324.205777524</v>
      </c>
      <c r="AK3877" s="201">
        <f t="shared" si="1180"/>
        <v>0.1332055624573473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  <c r="AU3877" s="22" t="s">
        <v>3240</v>
      </c>
    </row>
    <row r="3878" spans="1:47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3677</v>
      </c>
      <c r="K3878" s="29" t="s">
        <v>3678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6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133071.94070796462</v>
      </c>
      <c r="AD3878" s="170">
        <v>0.1588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30691842.970796466</v>
      </c>
      <c r="AJ3878" s="200">
        <f t="shared" si="1173"/>
        <v>4088324.205777524</v>
      </c>
      <c r="AK3878" s="201">
        <f t="shared" si="1180"/>
        <v>0.1332055624573473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  <c r="AU3878" s="22" t="s">
        <v>3240</v>
      </c>
    </row>
    <row r="3879" spans="1:47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3679</v>
      </c>
      <c r="K3879" s="29" t="s">
        <v>3680</v>
      </c>
      <c r="L3879" s="24" t="s">
        <v>3681</v>
      </c>
      <c r="M3879" s="22" t="s">
        <v>2607</v>
      </c>
      <c r="N3879" s="22">
        <v>1</v>
      </c>
      <c r="O3879" s="22"/>
      <c r="P3879" s="202" t="str">
        <f t="shared" si="1186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3567</v>
      </c>
      <c r="W3879" s="22" t="s">
        <v>64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1.0669999999999999</v>
      </c>
      <c r="AB3879" s="197">
        <f t="shared" si="1174"/>
        <v>590343.7168141593</v>
      </c>
      <c r="AC3879" s="198">
        <f t="shared" si="1178"/>
        <v>70841.246017699115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16976608.654867265</v>
      </c>
      <c r="AJ3879" s="200">
        <f t="shared" si="1173"/>
        <v>2037193.0385840707</v>
      </c>
      <c r="AK3879" s="201">
        <f t="shared" si="1180"/>
        <v>0.11999999999999994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  <c r="AU3879" s="22" t="s">
        <v>3757</v>
      </c>
    </row>
    <row r="3880" spans="1:47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3682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6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98569.856</v>
      </c>
      <c r="AD3880" s="170">
        <v>0.1507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30691842.970796466</v>
      </c>
      <c r="AJ3880" s="200">
        <f t="shared" si="1173"/>
        <v>4088324.205777524</v>
      </c>
      <c r="AK3880" s="201">
        <f t="shared" si="1180"/>
        <v>0.1332055624573473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  <c r="AU3880" s="22" t="s">
        <v>3751</v>
      </c>
    </row>
    <row r="3881" spans="1:47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3682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6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98569.856</v>
      </c>
      <c r="AD3881" s="170">
        <v>0.1507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30691842.970796466</v>
      </c>
      <c r="AJ3881" s="200">
        <f t="shared" si="1173"/>
        <v>4088324.205777524</v>
      </c>
      <c r="AK3881" s="201">
        <f t="shared" si="1180"/>
        <v>0.1332055624573473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  <c r="AU3881" s="22" t="s">
        <v>3751</v>
      </c>
    </row>
    <row r="3882" spans="1:47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3683</v>
      </c>
      <c r="K3882" s="29" t="s">
        <v>3543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6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5.2999999999999999E-2</v>
      </c>
      <c r="AB3882" s="197">
        <f t="shared" si="1174"/>
        <v>662500</v>
      </c>
      <c r="AC3882" s="198">
        <f t="shared" si="1178"/>
        <v>79500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16976608.654867265</v>
      </c>
      <c r="AJ3882" s="200">
        <f t="shared" si="1173"/>
        <v>2037193.0385840707</v>
      </c>
      <c r="AK3882" s="201">
        <f t="shared" si="1180"/>
        <v>0.11999999999999994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  <c r="AU3882" s="22" t="s">
        <v>3751</v>
      </c>
    </row>
    <row r="3883" spans="1:47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3683</v>
      </c>
      <c r="K3883" s="29" t="s">
        <v>3543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6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5.2999999999999999E-2</v>
      </c>
      <c r="AB3883" s="197">
        <f t="shared" si="1174"/>
        <v>406510</v>
      </c>
      <c r="AC3883" s="198">
        <f t="shared" si="1178"/>
        <v>48781.2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16976608.654867265</v>
      </c>
      <c r="AJ3883" s="200">
        <f t="shared" si="1173"/>
        <v>2037193.0385840707</v>
      </c>
      <c r="AK3883" s="201">
        <f t="shared" si="1180"/>
        <v>0.11999999999999994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  <c r="AU3883" s="22" t="s">
        <v>3751</v>
      </c>
    </row>
    <row r="3884" spans="1:47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3684</v>
      </c>
      <c r="K3884" s="29" t="s">
        <v>989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6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30253303.159292053</v>
      </c>
      <c r="AJ3884" s="200">
        <f t="shared" si="1173"/>
        <v>3630396.3791150413</v>
      </c>
      <c r="AK3884" s="201">
        <f t="shared" si="1180"/>
        <v>0.11999999999999983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  <c r="AU3884" s="22" t="s">
        <v>3755</v>
      </c>
    </row>
    <row r="3885" spans="1:47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3684</v>
      </c>
      <c r="K3885" s="29" t="s">
        <v>989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6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30253303.159292053</v>
      </c>
      <c r="AJ3885" s="200">
        <f t="shared" si="1173"/>
        <v>3630396.3791150413</v>
      </c>
      <c r="AK3885" s="201">
        <f t="shared" si="1180"/>
        <v>0.11999999999999983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  <c r="AU3885" s="22" t="s">
        <v>3755</v>
      </c>
    </row>
    <row r="3886" spans="1:47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3685</v>
      </c>
      <c r="K3886" s="29" t="s">
        <v>989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6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30253303.159292053</v>
      </c>
      <c r="AJ3886" s="200">
        <f t="shared" si="1173"/>
        <v>3630396.3791150413</v>
      </c>
      <c r="AK3886" s="201">
        <f t="shared" si="1180"/>
        <v>0.11999999999999983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  <c r="AU3886" s="22" t="s">
        <v>3755</v>
      </c>
    </row>
    <row r="3887" spans="1:47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3686</v>
      </c>
      <c r="K3887" s="29" t="s">
        <v>989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6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30253303.159292053</v>
      </c>
      <c r="AJ3887" s="200">
        <f t="shared" si="1173"/>
        <v>3630396.3791150413</v>
      </c>
      <c r="AK3887" s="201">
        <f t="shared" si="1180"/>
        <v>0.11999999999999983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  <c r="AU3887" s="22" t="s">
        <v>3755</v>
      </c>
    </row>
    <row r="3888" spans="1:47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3686</v>
      </c>
      <c r="K3888" s="29" t="s">
        <v>989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6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30253303.159292053</v>
      </c>
      <c r="AJ3888" s="200">
        <f t="shared" si="1173"/>
        <v>3630396.3791150413</v>
      </c>
      <c r="AK3888" s="201">
        <f t="shared" si="1180"/>
        <v>0.11999999999999983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  <c r="AU3888" s="22" t="s">
        <v>3755</v>
      </c>
    </row>
    <row r="3889" spans="1:47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3687</v>
      </c>
      <c r="K3889" s="29" t="s">
        <v>989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6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30253303.159292053</v>
      </c>
      <c r="AJ3889" s="200">
        <f t="shared" si="1173"/>
        <v>3630396.3791150413</v>
      </c>
      <c r="AK3889" s="201">
        <f t="shared" si="1180"/>
        <v>0.11999999999999983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  <c r="AU3889" s="22" t="s">
        <v>3755</v>
      </c>
    </row>
    <row r="3890" spans="1:47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3687</v>
      </c>
      <c r="K3890" s="29" t="s">
        <v>989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6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30253303.159292053</v>
      </c>
      <c r="AJ3890" s="200">
        <f t="shared" si="1173"/>
        <v>3630396.3791150413</v>
      </c>
      <c r="AK3890" s="201">
        <f t="shared" si="1180"/>
        <v>0.11999999999999983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  <c r="AU3890" s="22" t="s">
        <v>3755</v>
      </c>
    </row>
    <row r="3891" spans="1:47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3687</v>
      </c>
      <c r="K3891" s="29" t="s">
        <v>989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6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30253303.159292053</v>
      </c>
      <c r="AJ3891" s="200">
        <f t="shared" si="1173"/>
        <v>3630396.3791150413</v>
      </c>
      <c r="AK3891" s="201">
        <f t="shared" si="1180"/>
        <v>0.11999999999999983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  <c r="AU3891" s="22" t="s">
        <v>3755</v>
      </c>
    </row>
    <row r="3892" spans="1:47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3687</v>
      </c>
      <c r="K3892" s="29" t="s">
        <v>989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6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30253303.159292053</v>
      </c>
      <c r="AJ3892" s="200">
        <f t="shared" si="1173"/>
        <v>3630396.3791150413</v>
      </c>
      <c r="AK3892" s="201">
        <f t="shared" si="1180"/>
        <v>0.11999999999999983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  <c r="AU3892" s="22" t="s">
        <v>3755</v>
      </c>
    </row>
    <row r="3893" spans="1:47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3687</v>
      </c>
      <c r="K3893" s="29" t="s">
        <v>989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6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30253303.159292053</v>
      </c>
      <c r="AJ3893" s="200">
        <f t="shared" si="1173"/>
        <v>3630396.3791150413</v>
      </c>
      <c r="AK3893" s="201">
        <f t="shared" si="1180"/>
        <v>0.11999999999999983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  <c r="AU3893" s="22" t="s">
        <v>3755</v>
      </c>
    </row>
    <row r="3894" spans="1:47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3687</v>
      </c>
      <c r="K3894" s="29" t="s">
        <v>989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6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30253303.159292053</v>
      </c>
      <c r="AJ3894" s="200">
        <f t="shared" si="1173"/>
        <v>3630396.3791150413</v>
      </c>
      <c r="AK3894" s="201">
        <f t="shared" si="1180"/>
        <v>0.11999999999999983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  <c r="AU3894" s="22" t="s">
        <v>3755</v>
      </c>
    </row>
    <row r="3895" spans="1:47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3688</v>
      </c>
      <c r="K3895" s="29" t="s">
        <v>1830</v>
      </c>
      <c r="L3895" s="24" t="s">
        <v>3689</v>
      </c>
      <c r="M3895" s="13" t="s">
        <v>60</v>
      </c>
      <c r="N3895" s="22">
        <v>1</v>
      </c>
      <c r="O3895" s="22"/>
      <c r="P3895" s="202" t="str">
        <f t="shared" si="1186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1.0669999999999999</v>
      </c>
      <c r="AB3895" s="197">
        <f t="shared" si="1174"/>
        <v>289317.52212389384</v>
      </c>
      <c r="AC3895" s="198">
        <f t="shared" si="1178"/>
        <v>34718.10265486726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30253303.159292053</v>
      </c>
      <c r="AJ3895" s="200">
        <f t="shared" si="1173"/>
        <v>3630396.3791150413</v>
      </c>
      <c r="AK3895" s="201">
        <f t="shared" si="1180"/>
        <v>0.11999999999999983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  <c r="AU3895" s="22" t="s">
        <v>3240</v>
      </c>
    </row>
    <row r="3896" spans="1:47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3688</v>
      </c>
      <c r="K3896" s="29" t="s">
        <v>1830</v>
      </c>
      <c r="L3896" s="24" t="s">
        <v>3689</v>
      </c>
      <c r="M3896" s="13" t="s">
        <v>60</v>
      </c>
      <c r="N3896" s="22">
        <v>1</v>
      </c>
      <c r="O3896" s="22"/>
      <c r="P3896" s="202" t="str">
        <f t="shared" si="1186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1.0669999999999999</v>
      </c>
      <c r="AB3896" s="197">
        <f t="shared" si="1174"/>
        <v>289317.52212389384</v>
      </c>
      <c r="AC3896" s="198">
        <f t="shared" si="1178"/>
        <v>34718.10265486726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ref="AI3896" si="1190">IF(P3896="C66 SERVICE","",SUMIFS(AB:AB,F:F,F3896,G:G,G3896,E:E,E3896))</f>
        <v>30253303.159292053</v>
      </c>
      <c r="AJ3896" s="200">
        <f t="shared" ref="AJ3896" si="1191">IF(P3896="C66 SERVICE","",SUMIFS(AC:AC,F:F,F3896,G:G,G3896,E:E,E3896))</f>
        <v>3630396.3791150413</v>
      </c>
      <c r="AK3896" s="201">
        <f t="shared" ref="AK3896" si="1192">IF(AJ3896&gt;0,AJ3896/AI3896,"")</f>
        <v>0.11999999999999983</v>
      </c>
      <c r="AL3896" s="24"/>
      <c r="AM3896" s="24"/>
      <c r="AN3896" s="24"/>
      <c r="AO3896" s="24"/>
      <c r="AP3896" s="165" t="str">
        <f t="shared" ref="AP3896" si="1193">IF(F3896="","",F3896&amp;G3896)</f>
        <v>20254</v>
      </c>
      <c r="AQ3896" s="203" t="str">
        <f t="shared" ref="AQ3896" si="1194">IF(W3896="","",F3896&amp;G3896&amp;W3896)</f>
        <v>20254RMB</v>
      </c>
      <c r="AR3896" s="206" t="str">
        <f t="shared" ref="AR3896" si="1195">IFERROR(IF(AND(M3896="YAMAHA", R3896="C28"), "YAMAHA_Non_Mounter", IF(AND(M3896="YAMAHA", R3896="C49"), "YAMAHA_Mounter", M3896)),"")</f>
        <v>YAMAHA_Non_Mounter</v>
      </c>
      <c r="AS3896" s="22">
        <f t="shared" ref="AS3896" si="1196">IFERROR(IF(OR(G3896="TBA", G3896=""), "", DATEDIF(DATE(B3896, C3896, 1), DATE(F3896, G3896, 1), "M")),"")</f>
        <v>3</v>
      </c>
      <c r="AT3896" s="24" t="str">
        <f t="shared" ref="AT3896" si="1197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3688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6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1.0669999999999999</v>
      </c>
      <c r="AB3897" s="197">
        <f t="shared" si="1174"/>
        <v>708185.84070796473</v>
      </c>
      <c r="AC3897" s="198">
        <f t="shared" si="1178"/>
        <v>84982.300884955766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30253303.159292053</v>
      </c>
      <c r="AJ3897" s="200">
        <f t="shared" si="1173"/>
        <v>3630396.3791150413</v>
      </c>
      <c r="AK3897" s="201">
        <f t="shared" si="1180"/>
        <v>0.11999999999999983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  <c r="AU3897" s="22" t="s">
        <v>3240</v>
      </c>
    </row>
    <row r="3898" spans="1:47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3688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6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1.0669999999999999</v>
      </c>
      <c r="AB3898" s="197">
        <f t="shared" si="1174"/>
        <v>708185.84070796473</v>
      </c>
      <c r="AC3898" s="198">
        <f t="shared" si="1178"/>
        <v>84982.300884955766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30253303.159292053</v>
      </c>
      <c r="AJ3898" s="200">
        <f t="shared" si="1173"/>
        <v>3630396.3791150413</v>
      </c>
      <c r="AK3898" s="201">
        <f t="shared" si="1180"/>
        <v>0.11999999999999983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  <c r="AU3898" s="22" t="s">
        <v>3240</v>
      </c>
    </row>
    <row r="3899" spans="1:47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3688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6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1.0669999999999999</v>
      </c>
      <c r="AB3899" s="197">
        <f t="shared" si="1174"/>
        <v>708185.84070796473</v>
      </c>
      <c r="AC3899" s="198">
        <f t="shared" si="1178"/>
        <v>84982.300884955766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>IF(P3899="C66 SERVICE","",SUMIFS(AB:AB,F:F,F3899,G:G,G3899,E:E,E3899))</f>
        <v>30253303.159292053</v>
      </c>
      <c r="AJ3899" s="200">
        <f t="shared" si="1173"/>
        <v>3630396.3791150413</v>
      </c>
      <c r="AK3899" s="201">
        <f t="shared" si="1180"/>
        <v>0.11999999999999983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  <c r="AU3899" s="22" t="s">
        <v>3240</v>
      </c>
    </row>
    <row r="3900" spans="1:47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3688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6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1.0669999999999999</v>
      </c>
      <c r="AB3900" s="197">
        <f t="shared" si="1174"/>
        <v>708185.84070796473</v>
      </c>
      <c r="AC3900" s="198">
        <f t="shared" si="1178"/>
        <v>84982.300884955766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30253303.159292053</v>
      </c>
      <c r="AJ3900" s="200">
        <f t="shared" si="1173"/>
        <v>3630396.3791150413</v>
      </c>
      <c r="AK3900" s="201">
        <f t="shared" si="1180"/>
        <v>0.11999999999999983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  <c r="AU3900" s="22" t="s">
        <v>3240</v>
      </c>
    </row>
    <row r="3901" spans="1:47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3688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6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1.0669999999999999</v>
      </c>
      <c r="AB3901" s="197">
        <f t="shared" si="1174"/>
        <v>708185.84070796473</v>
      </c>
      <c r="AC3901" s="198">
        <f t="shared" si="1178"/>
        <v>84982.300884955766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30253303.159292053</v>
      </c>
      <c r="AJ3901" s="200">
        <f t="shared" si="1173"/>
        <v>3630396.3791150413</v>
      </c>
      <c r="AK3901" s="201">
        <f t="shared" si="1180"/>
        <v>0.11999999999999983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  <c r="AU3901" s="22" t="s">
        <v>3240</v>
      </c>
    </row>
    <row r="3902" spans="1:47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3688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6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1.0669999999999999</v>
      </c>
      <c r="AB3902" s="197">
        <f t="shared" si="1174"/>
        <v>708185.84070796473</v>
      </c>
      <c r="AC3902" s="198">
        <f t="shared" si="1178"/>
        <v>84982.300884955766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30253303.159292053</v>
      </c>
      <c r="AJ3902" s="200">
        <f t="shared" si="1173"/>
        <v>3630396.3791150413</v>
      </c>
      <c r="AK3902" s="201">
        <f t="shared" si="1180"/>
        <v>0.11999999999999983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  <c r="AU3902" s="22" t="s">
        <v>3240</v>
      </c>
    </row>
    <row r="3903" spans="1:47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3688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6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1.0669999999999999</v>
      </c>
      <c r="AB3903" s="197">
        <f t="shared" si="1174"/>
        <v>708185.84070796473</v>
      </c>
      <c r="AC3903" s="198">
        <f t="shared" si="1178"/>
        <v>84982.300884955766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30253303.159292053</v>
      </c>
      <c r="AJ3903" s="200">
        <f t="shared" si="1173"/>
        <v>3630396.3791150413</v>
      </c>
      <c r="AK3903" s="201">
        <f t="shared" si="1180"/>
        <v>0.11999999999999983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  <c r="AU3903" s="22" t="s">
        <v>3240</v>
      </c>
    </row>
    <row r="3904" spans="1:47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3688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6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1.0669999999999999</v>
      </c>
      <c r="AB3904" s="197">
        <f t="shared" si="1174"/>
        <v>708185.84070796473</v>
      </c>
      <c r="AC3904" s="198">
        <f t="shared" si="1178"/>
        <v>84982.300884955766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30253303.159292053</v>
      </c>
      <c r="AJ3904" s="200">
        <f t="shared" si="1173"/>
        <v>3630396.3791150413</v>
      </c>
      <c r="AK3904" s="201">
        <f t="shared" si="1180"/>
        <v>0.11999999999999983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  <c r="AU3904" s="22" t="s">
        <v>3240</v>
      </c>
    </row>
    <row r="3905" spans="1:47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3688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6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1.0669999999999999</v>
      </c>
      <c r="AB3905" s="197">
        <f t="shared" si="1174"/>
        <v>708185.84070796473</v>
      </c>
      <c r="AC3905" s="198">
        <f t="shared" si="1178"/>
        <v>84982.300884955766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30253303.159292053</v>
      </c>
      <c r="AJ3905" s="200">
        <f t="shared" si="1173"/>
        <v>3630396.3791150413</v>
      </c>
      <c r="AK3905" s="201">
        <f t="shared" si="1180"/>
        <v>0.11999999999999983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  <c r="AU3905" s="22" t="s">
        <v>3240</v>
      </c>
    </row>
    <row r="3906" spans="1:47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3688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6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1.0669999999999999</v>
      </c>
      <c r="AB3906" s="197">
        <f t="shared" si="1174"/>
        <v>693710.52212389384</v>
      </c>
      <c r="AC3906" s="198">
        <f t="shared" si="1178"/>
        <v>83245.262654867256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8">IF(P3906="C66 SERVICE","",SUMIFS(AB:AB,F:F,F3906,G:G,G3906,E:E,E3906))</f>
        <v>30253303.159292053</v>
      </c>
      <c r="AJ3906" s="200">
        <f t="shared" ref="AJ3906:AJ3969" si="1199">IF(P3906="C66 SERVICE","",SUMIFS(AC:AC,F:F,F3906,G:G,G3906,E:E,E3906))</f>
        <v>3630396.3791150413</v>
      </c>
      <c r="AK3906" s="201">
        <f t="shared" si="1180"/>
        <v>0.11999999999999983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  <c r="AU3906" s="22" t="s">
        <v>3240</v>
      </c>
    </row>
    <row r="3907" spans="1:47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3688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6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1.0669999999999999</v>
      </c>
      <c r="AB3907" s="197">
        <f t="shared" si="1174"/>
        <v>693710.52212389384</v>
      </c>
      <c r="AC3907" s="198">
        <f t="shared" si="1178"/>
        <v>83245.262654867256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8"/>
        <v>30253303.159292053</v>
      </c>
      <c r="AJ3907" s="200">
        <f t="shared" si="1199"/>
        <v>3630396.3791150413</v>
      </c>
      <c r="AK3907" s="201">
        <f t="shared" si="1180"/>
        <v>0.11999999999999983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  <c r="AU3907" s="22" t="s">
        <v>3240</v>
      </c>
    </row>
    <row r="3908" spans="1:47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3688</v>
      </c>
      <c r="K3908" s="29" t="s">
        <v>1830</v>
      </c>
      <c r="L3908" s="24" t="s">
        <v>3690</v>
      </c>
      <c r="M3908" s="13" t="s">
        <v>60</v>
      </c>
      <c r="N3908" s="22">
        <v>1</v>
      </c>
      <c r="O3908" s="22"/>
      <c r="P3908" s="202" t="str">
        <f t="shared" si="1186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1.0669999999999999</v>
      </c>
      <c r="AB3908" s="197">
        <f t="shared" si="1174"/>
        <v>601164.79646017705</v>
      </c>
      <c r="AC3908" s="198">
        <f t="shared" si="1178"/>
        <v>72139.77557522124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8"/>
        <v>30253303.159292053</v>
      </c>
      <c r="AJ3908" s="200">
        <f t="shared" si="1199"/>
        <v>3630396.3791150413</v>
      </c>
      <c r="AK3908" s="201">
        <f t="shared" si="1180"/>
        <v>0.11999999999999983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  <c r="AU3908" s="22" t="s">
        <v>3240</v>
      </c>
    </row>
    <row r="3909" spans="1:47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3688</v>
      </c>
      <c r="K3909" s="29" t="s">
        <v>1830</v>
      </c>
      <c r="L3909" s="24" t="s">
        <v>3690</v>
      </c>
      <c r="M3909" s="13" t="s">
        <v>60</v>
      </c>
      <c r="N3909" s="22">
        <v>1</v>
      </c>
      <c r="O3909" s="22"/>
      <c r="P3909" s="202" t="str">
        <f t="shared" si="1186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1.0669999999999999</v>
      </c>
      <c r="AB3909" s="197">
        <f t="shared" si="1174"/>
        <v>601164.79646017705</v>
      </c>
      <c r="AC3909" s="198">
        <f t="shared" si="1178"/>
        <v>72139.77557522124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8"/>
        <v>30253303.159292053</v>
      </c>
      <c r="AJ3909" s="200">
        <f t="shared" si="1199"/>
        <v>3630396.3791150413</v>
      </c>
      <c r="AK3909" s="201">
        <f t="shared" si="1180"/>
        <v>0.11999999999999983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  <c r="AU3909" s="22" t="s">
        <v>3240</v>
      </c>
    </row>
    <row r="3910" spans="1:47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3688</v>
      </c>
      <c r="K3910" s="29" t="s">
        <v>1830</v>
      </c>
      <c r="L3910" s="24" t="s">
        <v>3690</v>
      </c>
      <c r="M3910" s="13" t="s">
        <v>60</v>
      </c>
      <c r="N3910" s="22">
        <v>1</v>
      </c>
      <c r="O3910" s="22"/>
      <c r="P3910" s="202" t="str">
        <f t="shared" si="1186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1.0669999999999999</v>
      </c>
      <c r="AB3910" s="197">
        <f t="shared" si="1174"/>
        <v>601164.79646017705</v>
      </c>
      <c r="AC3910" s="198">
        <f t="shared" si="1178"/>
        <v>72139.77557522124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8"/>
        <v>30253303.159292053</v>
      </c>
      <c r="AJ3910" s="200">
        <f t="shared" si="1199"/>
        <v>3630396.3791150413</v>
      </c>
      <c r="AK3910" s="201">
        <f t="shared" si="1180"/>
        <v>0.11999999999999983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  <c r="AU3910" s="22" t="s">
        <v>3240</v>
      </c>
    </row>
    <row r="3911" spans="1:47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3688</v>
      </c>
      <c r="K3911" s="29" t="s">
        <v>1830</v>
      </c>
      <c r="L3911" s="24" t="s">
        <v>3690</v>
      </c>
      <c r="M3911" s="13" t="s">
        <v>60</v>
      </c>
      <c r="N3911" s="22">
        <v>1</v>
      </c>
      <c r="O3911" s="22"/>
      <c r="P3911" s="202" t="str">
        <f t="shared" si="1186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1.0669999999999999</v>
      </c>
      <c r="AB3911" s="197">
        <f t="shared" si="1174"/>
        <v>601164.79646017705</v>
      </c>
      <c r="AC3911" s="198">
        <f t="shared" si="1178"/>
        <v>72139.77557522124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8"/>
        <v>30253303.159292053</v>
      </c>
      <c r="AJ3911" s="200">
        <f t="shared" si="1199"/>
        <v>3630396.3791150413</v>
      </c>
      <c r="AK3911" s="201">
        <f t="shared" si="1180"/>
        <v>0.11999999999999983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  <c r="AU3911" s="22" t="s">
        <v>3240</v>
      </c>
    </row>
    <row r="3912" spans="1:47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3688</v>
      </c>
      <c r="K3912" s="29" t="s">
        <v>1830</v>
      </c>
      <c r="L3912" s="24" t="s">
        <v>3690</v>
      </c>
      <c r="M3912" s="13" t="s">
        <v>60</v>
      </c>
      <c r="N3912" s="22">
        <v>1</v>
      </c>
      <c r="O3912" s="22"/>
      <c r="P3912" s="202" t="str">
        <f t="shared" si="1186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1.0669999999999999</v>
      </c>
      <c r="AB3912" s="197">
        <f t="shared" si="1174"/>
        <v>601164.79646017705</v>
      </c>
      <c r="AC3912" s="198">
        <f t="shared" si="1178"/>
        <v>72139.77557522124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8"/>
        <v>30253303.159292053</v>
      </c>
      <c r="AJ3912" s="200">
        <f t="shared" si="1199"/>
        <v>3630396.3791150413</v>
      </c>
      <c r="AK3912" s="201">
        <f t="shared" si="1180"/>
        <v>0.11999999999999983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  <c r="AU3912" s="22" t="s">
        <v>3240</v>
      </c>
    </row>
    <row r="3913" spans="1:47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3688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6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1.0669999999999999</v>
      </c>
      <c r="AB3913" s="197">
        <f t="shared" si="1174"/>
        <v>514242.06637168146</v>
      </c>
      <c r="AC3913" s="198">
        <f t="shared" si="1178"/>
        <v>61709.04796460177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8"/>
        <v>30253303.159292053</v>
      </c>
      <c r="AJ3913" s="200">
        <f t="shared" si="1199"/>
        <v>3630396.3791150413</v>
      </c>
      <c r="AK3913" s="201">
        <f t="shared" si="1180"/>
        <v>0.11999999999999983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  <c r="AU3913" s="22" t="s">
        <v>3240</v>
      </c>
    </row>
    <row r="3914" spans="1:47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3688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6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1.0669999999999999</v>
      </c>
      <c r="AB3914" s="197">
        <f t="shared" si="1174"/>
        <v>514242.06637168146</v>
      </c>
      <c r="AC3914" s="198">
        <f t="shared" si="1178"/>
        <v>61709.04796460177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30253303.159292053</v>
      </c>
      <c r="AJ3914" s="200">
        <f>IF(P3914="C66 SERVICE","",SUMIFS(AC:AC,F:F,F3914,G:G,G3896,E:E,E3914))</f>
        <v>3630396.3791150413</v>
      </c>
      <c r="AK3914" s="201">
        <f t="shared" si="1180"/>
        <v>0.11999999999999983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83"/>
        <v>HELLER</v>
      </c>
      <c r="AS3914" s="22">
        <f>IFERROR(IF(OR(G3896="TBA", G3896=""), "", DATEDIF(DATE(B3914, C3914, 1), DATE(F3914, G3896, 1), "M")),"")</f>
        <v>3</v>
      </c>
      <c r="AT3914" s="24" t="str">
        <f t="shared" si="1185"/>
        <v>0-3 months</v>
      </c>
      <c r="AU3914" s="22" t="s">
        <v>3240</v>
      </c>
    </row>
    <row r="3915" spans="1:47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3691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6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46">
        <v>431522</v>
      </c>
      <c r="Y3915" s="195" t="str">
        <f t="shared" si="1189"/>
        <v>1.13</v>
      </c>
      <c r="Z3915" s="196">
        <f t="shared" si="1188"/>
        <v>431522</v>
      </c>
      <c r="AA3915" s="22">
        <v>1.073</v>
      </c>
      <c r="AB3915" s="197">
        <f t="shared" si="1174"/>
        <v>409754.96106194693</v>
      </c>
      <c r="AC3915" s="198">
        <f t="shared" si="1178"/>
        <v>33722.833295398232</v>
      </c>
      <c r="AD3915" s="170">
        <v>8.2299999999999998E-2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8"/>
        <v>30691842.970796466</v>
      </c>
      <c r="AJ3915" s="200">
        <f t="shared" si="1199"/>
        <v>4088324.205777524</v>
      </c>
      <c r="AK3915" s="201">
        <f t="shared" si="1180"/>
        <v>0.1332055624573473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  <c r="AU3915" s="22" t="s">
        <v>3240</v>
      </c>
    </row>
    <row r="3916" spans="1:47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3691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6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46">
        <v>431522</v>
      </c>
      <c r="Y3916" s="195" t="str">
        <f t="shared" si="1189"/>
        <v>1.13</v>
      </c>
      <c r="Z3916" s="196">
        <f t="shared" si="1188"/>
        <v>431522</v>
      </c>
      <c r="AA3916" s="22">
        <v>1.073</v>
      </c>
      <c r="AB3916" s="197">
        <f t="shared" si="1174"/>
        <v>409754.96106194693</v>
      </c>
      <c r="AC3916" s="198">
        <f t="shared" si="1178"/>
        <v>33722.833295398232</v>
      </c>
      <c r="AD3916" s="170">
        <v>8.2299999999999998E-2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8"/>
        <v>30691842.970796466</v>
      </c>
      <c r="AJ3916" s="200">
        <f t="shared" si="1199"/>
        <v>4088324.205777524</v>
      </c>
      <c r="AK3916" s="201">
        <f t="shared" si="1180"/>
        <v>0.1332055624573473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  <c r="AU3916" s="22" t="s">
        <v>3240</v>
      </c>
    </row>
    <row r="3917" spans="1:47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25/26</v>
      </c>
      <c r="F3917" s="23">
        <v>2025</v>
      </c>
      <c r="G3917" s="23">
        <v>4</v>
      </c>
      <c r="H3917" s="29"/>
      <c r="I3917" s="204" t="str">
        <f t="shared" si="1177"/>
        <v>Q1</v>
      </c>
      <c r="J3917" s="188" t="s">
        <v>3692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6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1.0669999999999999</v>
      </c>
      <c r="AB3917" s="197">
        <f t="shared" si="1174"/>
        <v>424911.50442477874</v>
      </c>
      <c r="AC3917" s="198">
        <f t="shared" si="1178"/>
        <v>50989.380530973445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8"/>
        <v>30253303.159292053</v>
      </c>
      <c r="AJ3917" s="200">
        <f t="shared" si="1199"/>
        <v>3630396.3791150413</v>
      </c>
      <c r="AK3917" s="201">
        <f t="shared" si="1180"/>
        <v>0.11999999999999983</v>
      </c>
      <c r="AL3917" s="24"/>
      <c r="AM3917" s="24"/>
      <c r="AN3917" s="24"/>
      <c r="AO3917" s="24"/>
      <c r="AP3917" s="165" t="str">
        <f t="shared" si="1181"/>
        <v>20254</v>
      </c>
      <c r="AQ3917" s="203" t="str">
        <f t="shared" si="1182"/>
        <v>20254RMB</v>
      </c>
      <c r="AR3917" s="206" t="str">
        <f t="shared" si="1183"/>
        <v>YAMAHA_Non_Mounter</v>
      </c>
      <c r="AS3917" s="22">
        <f t="shared" si="1184"/>
        <v>3</v>
      </c>
      <c r="AT3917" s="24" t="str">
        <f t="shared" si="1185"/>
        <v>0-3 months</v>
      </c>
      <c r="AU3917" s="22" t="s">
        <v>3240</v>
      </c>
    </row>
    <row r="3918" spans="1:47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25/26</v>
      </c>
      <c r="F3918" s="23">
        <v>2025</v>
      </c>
      <c r="G3918" s="23">
        <v>4</v>
      </c>
      <c r="H3918" s="29"/>
      <c r="I3918" s="204" t="str">
        <f t="shared" si="1177"/>
        <v>Q1</v>
      </c>
      <c r="J3918" s="188" t="s">
        <v>3692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6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1.0669999999999999</v>
      </c>
      <c r="AB3918" s="197">
        <f t="shared" si="1174"/>
        <v>424911.50442477874</v>
      </c>
      <c r="AC3918" s="198">
        <f t="shared" si="1178"/>
        <v>50989.380530973445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8"/>
        <v>30253303.159292053</v>
      </c>
      <c r="AJ3918" s="200">
        <f t="shared" si="1199"/>
        <v>3630396.3791150413</v>
      </c>
      <c r="AK3918" s="201">
        <f t="shared" si="1180"/>
        <v>0.11999999999999983</v>
      </c>
      <c r="AL3918" s="24"/>
      <c r="AM3918" s="24"/>
      <c r="AN3918" s="24"/>
      <c r="AO3918" s="24"/>
      <c r="AP3918" s="165" t="str">
        <f t="shared" si="1181"/>
        <v>20254</v>
      </c>
      <c r="AQ3918" s="203" t="str">
        <f t="shared" si="1182"/>
        <v>20254RMB</v>
      </c>
      <c r="AR3918" s="206" t="str">
        <f t="shared" si="1183"/>
        <v>YAMAHA_Non_Mounter</v>
      </c>
      <c r="AS3918" s="22">
        <f t="shared" si="1184"/>
        <v>3</v>
      </c>
      <c r="AT3918" s="24" t="str">
        <f t="shared" si="1185"/>
        <v>0-3 months</v>
      </c>
      <c r="AU3918" s="22" t="s">
        <v>3240</v>
      </c>
    </row>
    <row r="3919" spans="1:47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FY 25/26</v>
      </c>
      <c r="F3919" s="23">
        <v>2025</v>
      </c>
      <c r="G3919" s="23">
        <v>4</v>
      </c>
      <c r="H3919" s="29"/>
      <c r="I3919" s="204" t="str">
        <f t="shared" si="1177"/>
        <v>Q1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6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8"/>
        <v>30253303.159292053</v>
      </c>
      <c r="AJ3919" s="200">
        <f t="shared" si="1199"/>
        <v>3630396.3791150413</v>
      </c>
      <c r="AK3919" s="201">
        <f t="shared" si="1180"/>
        <v>0.11999999999999983</v>
      </c>
      <c r="AL3919" s="24"/>
      <c r="AM3919" s="24"/>
      <c r="AN3919" s="24"/>
      <c r="AO3919" s="24"/>
      <c r="AP3919" s="165" t="str">
        <f t="shared" si="1181"/>
        <v>20254</v>
      </c>
      <c r="AQ3919" s="203" t="str">
        <f t="shared" si="1182"/>
        <v>20254USD</v>
      </c>
      <c r="AR3919" s="206" t="str">
        <f t="shared" si="1183"/>
        <v>HELLER</v>
      </c>
      <c r="AS3919" s="22">
        <f t="shared" si="1184"/>
        <v>3</v>
      </c>
      <c r="AT3919" s="24" t="str">
        <f t="shared" si="1185"/>
        <v>0-3 months</v>
      </c>
      <c r="AU3919" s="22" t="s">
        <v>3240</v>
      </c>
    </row>
    <row r="3920" spans="1:47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6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8"/>
        <v>16190947.162761064</v>
      </c>
      <c r="AJ3920" s="200">
        <f t="shared" si="1199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  <c r="AU3920" s="22">
        <v>0</v>
      </c>
    </row>
    <row r="3921" spans="1:47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6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8"/>
        <v>16190947.162761064</v>
      </c>
      <c r="AJ3921" s="200">
        <f t="shared" si="1199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  <c r="AU3921" s="22">
        <v>0</v>
      </c>
    </row>
    <row r="3922" spans="1:47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6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8"/>
        <v>16190947.162761064</v>
      </c>
      <c r="AJ3922" s="200">
        <f t="shared" si="1199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  <c r="AU3922" s="22">
        <v>0</v>
      </c>
    </row>
    <row r="3923" spans="1:47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6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8"/>
        <v>16190947.162761064</v>
      </c>
      <c r="AJ3923" s="200">
        <f t="shared" si="1199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  <c r="AU3923" s="22">
        <v>0</v>
      </c>
    </row>
    <row r="3924" spans="1:47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3693</v>
      </c>
      <c r="K3924" s="29" t="s">
        <v>3694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6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1.0669999999999999</v>
      </c>
      <c r="AB3924" s="197">
        <f t="shared" ref="AB3924:AB3985" si="1200">IF(AND(R3924&lt;&gt;"C66",R3924&lt;&gt;""),Z3924/Y3924*AA3924,"")</f>
        <v>708185.84070796473</v>
      </c>
      <c r="AC3924" s="198">
        <f t="shared" si="1178"/>
        <v>84982.300884955766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8"/>
        <v>16976608.654867265</v>
      </c>
      <c r="AJ3924" s="200">
        <f t="shared" si="1199"/>
        <v>2037193.0385840707</v>
      </c>
      <c r="AK3924" s="201">
        <f t="shared" si="1180"/>
        <v>0.11999999999999994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  <c r="AU3924" s="22" t="s">
        <v>3240</v>
      </c>
    </row>
    <row r="3925" spans="1:47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3693</v>
      </c>
      <c r="K3925" s="29" t="s">
        <v>3694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6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1.0669999999999999</v>
      </c>
      <c r="AB3925" s="197">
        <f t="shared" si="1200"/>
        <v>585433.62831858417</v>
      </c>
      <c r="AC3925" s="198">
        <f t="shared" si="1178"/>
        <v>70252.035398230102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8"/>
        <v>16976608.654867265</v>
      </c>
      <c r="AJ3925" s="200">
        <f t="shared" si="1199"/>
        <v>2037193.0385840707</v>
      </c>
      <c r="AK3925" s="201">
        <f t="shared" si="1180"/>
        <v>0.11999999999999994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  <c r="AU3925" s="22" t="s">
        <v>3240</v>
      </c>
    </row>
    <row r="3926" spans="1:47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24/25</v>
      </c>
      <c r="F3926" s="23">
        <v>2025</v>
      </c>
      <c r="G3926" s="23">
        <v>2</v>
      </c>
      <c r="H3926" s="29"/>
      <c r="I3926" s="204" t="str">
        <f t="shared" si="1177"/>
        <v>Q4</v>
      </c>
      <c r="J3926" s="188" t="s">
        <v>3697</v>
      </c>
      <c r="K3926" s="29" t="s">
        <v>3698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6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200"/>
        <v>636203.53982300893</v>
      </c>
      <c r="AC3926" s="198">
        <f t="shared" si="1178"/>
        <v>88814.014159292055</v>
      </c>
      <c r="AD3926" s="170">
        <v>0.1396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8"/>
        <v>30691842.970796466</v>
      </c>
      <c r="AJ3926" s="200">
        <f t="shared" si="1199"/>
        <v>4088324.205777524</v>
      </c>
      <c r="AK3926" s="201">
        <f t="shared" si="1180"/>
        <v>0.1332055624573473</v>
      </c>
      <c r="AL3926" s="24"/>
      <c r="AM3926" s="24"/>
      <c r="AN3926" s="24"/>
      <c r="AO3926" s="24"/>
      <c r="AP3926" s="165" t="str">
        <f t="shared" si="1181"/>
        <v>20252</v>
      </c>
      <c r="AQ3926" s="203" t="str">
        <f t="shared" si="1182"/>
        <v>20252RMB</v>
      </c>
      <c r="AR3926" s="206" t="str">
        <f t="shared" si="1183"/>
        <v>YAMAHA_Mounter</v>
      </c>
      <c r="AS3926" s="22">
        <f t="shared" si="1184"/>
        <v>0</v>
      </c>
      <c r="AT3926" s="24" t="str">
        <f t="shared" si="1185"/>
        <v>0-3 months</v>
      </c>
      <c r="AU3926" s="22" t="s">
        <v>3757</v>
      </c>
    </row>
    <row r="3927" spans="1:47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5</v>
      </c>
      <c r="H3927" s="29"/>
      <c r="I3927" s="204" t="str">
        <f t="shared" si="1177"/>
        <v>Q1</v>
      </c>
      <c r="J3927" s="188" t="s">
        <v>3699</v>
      </c>
      <c r="K3927" s="29" t="s">
        <v>3700</v>
      </c>
      <c r="L3927" s="24" t="s">
        <v>3703</v>
      </c>
      <c r="M3927" s="13" t="s">
        <v>60</v>
      </c>
      <c r="N3927" s="22">
        <v>1</v>
      </c>
      <c r="O3927" s="22"/>
      <c r="P3927" s="202" t="str">
        <f t="shared" si="1186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5.2999999999999999E-2</v>
      </c>
      <c r="AB3927" s="197">
        <f t="shared" si="1200"/>
        <v>1581407.4809999999</v>
      </c>
      <c r="AC3927" s="198">
        <f t="shared" si="1178"/>
        <v>189768.89771999998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8"/>
        <v>14766529.81520354</v>
      </c>
      <c r="AJ3927" s="200">
        <f t="shared" si="1199"/>
        <v>1771983.5778244243</v>
      </c>
      <c r="AK3927" s="201">
        <f t="shared" si="1180"/>
        <v>0.11999999999999997</v>
      </c>
      <c r="AL3927" s="24"/>
      <c r="AM3927" s="24"/>
      <c r="AN3927" s="24"/>
      <c r="AO3927" s="24"/>
      <c r="AP3927" s="165" t="str">
        <f t="shared" si="1181"/>
        <v>20255</v>
      </c>
      <c r="AQ3927" s="203" t="str">
        <f t="shared" si="1182"/>
        <v>20255JPY</v>
      </c>
      <c r="AR3927" s="206" t="str">
        <f t="shared" si="1183"/>
        <v>YAMAHA_Mounter</v>
      </c>
      <c r="AS3927" s="22">
        <f t="shared" si="1184"/>
        <v>3</v>
      </c>
      <c r="AT3927" s="24" t="str">
        <f t="shared" si="1185"/>
        <v>0-3 months</v>
      </c>
      <c r="AU3927" s="22" t="s">
        <v>3751</v>
      </c>
    </row>
    <row r="3928" spans="1:47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76" si="1201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7"/>
        <v>Q1</v>
      </c>
      <c r="J3928" s="188" t="s">
        <v>3699</v>
      </c>
      <c r="K3928" s="29" t="s">
        <v>3700</v>
      </c>
      <c r="L3928" s="24" t="s">
        <v>3703</v>
      </c>
      <c r="M3928" s="13" t="s">
        <v>60</v>
      </c>
      <c r="N3928" s="22">
        <v>1</v>
      </c>
      <c r="O3928" s="22"/>
      <c r="P3928" s="202" t="str">
        <f t="shared" si="1186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5.2999999999999999E-2</v>
      </c>
      <c r="AB3928" s="197">
        <f t="shared" si="1200"/>
        <v>1581407.4809999999</v>
      </c>
      <c r="AC3928" s="198">
        <f t="shared" si="1178"/>
        <v>189768.89771999998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8"/>
        <v>14766529.81520354</v>
      </c>
      <c r="AJ3928" s="200">
        <f t="shared" si="1199"/>
        <v>1771983.5778244243</v>
      </c>
      <c r="AK3928" s="201">
        <f t="shared" si="1180"/>
        <v>0.11999999999999997</v>
      </c>
      <c r="AL3928" s="24"/>
      <c r="AM3928" s="24"/>
      <c r="AN3928" s="24"/>
      <c r="AO3928" s="24"/>
      <c r="AP3928" s="165" t="str">
        <f t="shared" si="1181"/>
        <v>20255</v>
      </c>
      <c r="AQ3928" s="203" t="str">
        <f t="shared" si="1182"/>
        <v>20255JPY</v>
      </c>
      <c r="AR3928" s="206" t="str">
        <f t="shared" si="1183"/>
        <v>YAMAHA_Mounter</v>
      </c>
      <c r="AS3928" s="22">
        <f t="shared" si="1184"/>
        <v>3</v>
      </c>
      <c r="AT3928" s="24" t="str">
        <f t="shared" si="1185"/>
        <v>0-3 months</v>
      </c>
      <c r="AU3928" s="22" t="s">
        <v>3751</v>
      </c>
    </row>
    <row r="3929" spans="1:47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201"/>
        <v>FY 25/26</v>
      </c>
      <c r="F3929" s="23">
        <v>2025</v>
      </c>
      <c r="G3929" s="23">
        <v>5</v>
      </c>
      <c r="H3929" s="29"/>
      <c r="I3929" s="204" t="str">
        <f t="shared" si="1177"/>
        <v>Q1</v>
      </c>
      <c r="J3929" s="188" t="s">
        <v>3699</v>
      </c>
      <c r="K3929" s="29" t="s">
        <v>3700</v>
      </c>
      <c r="L3929" s="24" t="s">
        <v>3703</v>
      </c>
      <c r="M3929" s="13" t="s">
        <v>60</v>
      </c>
      <c r="N3929" s="22">
        <v>1</v>
      </c>
      <c r="O3929" s="22"/>
      <c r="P3929" s="202" t="str">
        <f t="shared" si="1186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5.2999999999999999E-2</v>
      </c>
      <c r="AB3929" s="197">
        <f t="shared" si="1200"/>
        <v>1581407.4809999999</v>
      </c>
      <c r="AC3929" s="198">
        <f t="shared" si="1178"/>
        <v>189768.89771999998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8"/>
        <v>14766529.81520354</v>
      </c>
      <c r="AJ3929" s="200">
        <f t="shared" si="1199"/>
        <v>1771983.5778244243</v>
      </c>
      <c r="AK3929" s="201">
        <f t="shared" si="1180"/>
        <v>0.11999999999999997</v>
      </c>
      <c r="AL3929" s="24"/>
      <c r="AM3929" s="24"/>
      <c r="AN3929" s="24"/>
      <c r="AO3929" s="24"/>
      <c r="AP3929" s="165" t="str">
        <f t="shared" si="1181"/>
        <v>20255</v>
      </c>
      <c r="AQ3929" s="203" t="str">
        <f t="shared" si="1182"/>
        <v>20255JPY</v>
      </c>
      <c r="AR3929" s="206" t="str">
        <f t="shared" si="1183"/>
        <v>YAMAHA_Mounter</v>
      </c>
      <c r="AS3929" s="22">
        <f t="shared" si="1184"/>
        <v>3</v>
      </c>
      <c r="AT3929" s="24" t="str">
        <f t="shared" si="1185"/>
        <v>0-3 months</v>
      </c>
      <c r="AU3929" s="22" t="s">
        <v>3751</v>
      </c>
    </row>
    <row r="3930" spans="1:47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201"/>
        <v>FY 25/26</v>
      </c>
      <c r="F3930" s="23">
        <v>2025</v>
      </c>
      <c r="G3930" s="23">
        <v>5</v>
      </c>
      <c r="H3930" s="29"/>
      <c r="I3930" s="204" t="str">
        <f t="shared" si="1177"/>
        <v>Q1</v>
      </c>
      <c r="J3930" s="188" t="s">
        <v>3699</v>
      </c>
      <c r="K3930" s="29" t="s">
        <v>3700</v>
      </c>
      <c r="L3930" s="24" t="s">
        <v>3703</v>
      </c>
      <c r="M3930" s="13" t="s">
        <v>60</v>
      </c>
      <c r="N3930" s="22">
        <v>1</v>
      </c>
      <c r="O3930" s="22"/>
      <c r="P3930" s="202" t="str">
        <f t="shared" si="1186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5.2999999999999999E-2</v>
      </c>
      <c r="AB3930" s="197">
        <f t="shared" si="1200"/>
        <v>1581407.4809999999</v>
      </c>
      <c r="AC3930" s="198">
        <f t="shared" si="1178"/>
        <v>189768.89771999998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8"/>
        <v>14766529.81520354</v>
      </c>
      <c r="AJ3930" s="200">
        <f t="shared" si="1199"/>
        <v>1771983.5778244243</v>
      </c>
      <c r="AK3930" s="201">
        <f t="shared" si="1180"/>
        <v>0.11999999999999997</v>
      </c>
      <c r="AL3930" s="24"/>
      <c r="AM3930" s="24"/>
      <c r="AN3930" s="24"/>
      <c r="AO3930" s="24"/>
      <c r="AP3930" s="165" t="str">
        <f t="shared" si="1181"/>
        <v>20255</v>
      </c>
      <c r="AQ3930" s="203" t="str">
        <f t="shared" si="1182"/>
        <v>20255JPY</v>
      </c>
      <c r="AR3930" s="206" t="str">
        <f t="shared" si="1183"/>
        <v>YAMAHA_Mounter</v>
      </c>
      <c r="AS3930" s="22">
        <f t="shared" si="1184"/>
        <v>3</v>
      </c>
      <c r="AT3930" s="24" t="str">
        <f t="shared" si="1185"/>
        <v>0-3 months</v>
      </c>
      <c r="AU3930" s="22" t="s">
        <v>3751</v>
      </c>
    </row>
    <row r="3931" spans="1:47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201"/>
        <v>FY 25/26</v>
      </c>
      <c r="F3931" s="23">
        <v>2025</v>
      </c>
      <c r="G3931" s="23">
        <v>5</v>
      </c>
      <c r="H3931" s="29"/>
      <c r="I3931" s="204" t="str">
        <f t="shared" si="1177"/>
        <v>Q1</v>
      </c>
      <c r="J3931" s="188" t="s">
        <v>3699</v>
      </c>
      <c r="K3931" s="29" t="s">
        <v>3700</v>
      </c>
      <c r="L3931" s="24" t="s">
        <v>3703</v>
      </c>
      <c r="M3931" s="13" t="s">
        <v>60</v>
      </c>
      <c r="N3931" s="22">
        <v>1</v>
      </c>
      <c r="O3931" s="22"/>
      <c r="P3931" s="202" t="str">
        <f t="shared" si="1186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5.2999999999999999E-2</v>
      </c>
      <c r="AB3931" s="197">
        <f t="shared" si="1200"/>
        <v>1581407.4809999999</v>
      </c>
      <c r="AC3931" s="198">
        <f t="shared" si="1178"/>
        <v>189768.89771999998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8"/>
        <v>14766529.81520354</v>
      </c>
      <c r="AJ3931" s="200">
        <f t="shared" si="1199"/>
        <v>1771983.5778244243</v>
      </c>
      <c r="AK3931" s="201">
        <f t="shared" si="1180"/>
        <v>0.11999999999999997</v>
      </c>
      <c r="AL3931" s="24"/>
      <c r="AM3931" s="24"/>
      <c r="AN3931" s="24"/>
      <c r="AO3931" s="24"/>
      <c r="AP3931" s="165" t="str">
        <f t="shared" si="1181"/>
        <v>20255</v>
      </c>
      <c r="AQ3931" s="203" t="str">
        <f t="shared" si="1182"/>
        <v>20255JPY</v>
      </c>
      <c r="AR3931" s="206" t="str">
        <f t="shared" si="1183"/>
        <v>YAMAHA_Mounter</v>
      </c>
      <c r="AS3931" s="22">
        <f t="shared" si="1184"/>
        <v>3</v>
      </c>
      <c r="AT3931" s="24" t="str">
        <f t="shared" si="1185"/>
        <v>0-3 months</v>
      </c>
      <c r="AU3931" s="22" t="s">
        <v>3751</v>
      </c>
    </row>
    <row r="3932" spans="1:47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201"/>
        <v>FY 25/26</v>
      </c>
      <c r="F3932" s="23">
        <v>2025</v>
      </c>
      <c r="G3932" s="23">
        <v>5</v>
      </c>
      <c r="H3932" s="29"/>
      <c r="I3932" s="204" t="str">
        <f t="shared" si="1177"/>
        <v>Q1</v>
      </c>
      <c r="J3932" s="188" t="s">
        <v>3699</v>
      </c>
      <c r="K3932" s="29" t="s">
        <v>3700</v>
      </c>
      <c r="L3932" s="24" t="s">
        <v>3703</v>
      </c>
      <c r="M3932" s="13" t="s">
        <v>60</v>
      </c>
      <c r="N3932" s="22">
        <v>1</v>
      </c>
      <c r="O3932" s="22"/>
      <c r="P3932" s="202" t="str">
        <f t="shared" si="1186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5.2999999999999999E-2</v>
      </c>
      <c r="AB3932" s="197">
        <f t="shared" si="1200"/>
        <v>1581407.4809999999</v>
      </c>
      <c r="AC3932" s="198">
        <f t="shared" si="1178"/>
        <v>189768.89771999998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8"/>
        <v>14766529.81520354</v>
      </c>
      <c r="AJ3932" s="200">
        <f t="shared" si="1199"/>
        <v>1771983.5778244243</v>
      </c>
      <c r="AK3932" s="201">
        <f t="shared" si="1180"/>
        <v>0.11999999999999997</v>
      </c>
      <c r="AL3932" s="24"/>
      <c r="AM3932" s="24"/>
      <c r="AN3932" s="24"/>
      <c r="AO3932" s="24"/>
      <c r="AP3932" s="165" t="str">
        <f t="shared" si="1181"/>
        <v>20255</v>
      </c>
      <c r="AQ3932" s="203" t="str">
        <f t="shared" si="1182"/>
        <v>20255JPY</v>
      </c>
      <c r="AR3932" s="206" t="str">
        <f t="shared" si="1183"/>
        <v>YAMAHA_Mounter</v>
      </c>
      <c r="AS3932" s="22">
        <f t="shared" si="1184"/>
        <v>3</v>
      </c>
      <c r="AT3932" s="24" t="str">
        <f t="shared" si="1185"/>
        <v>0-3 months</v>
      </c>
      <c r="AU3932" s="22" t="s">
        <v>3751</v>
      </c>
    </row>
    <row r="3933" spans="1:47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201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3701</v>
      </c>
      <c r="K3933" s="248" t="s">
        <v>3702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6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1.0669999999999999</v>
      </c>
      <c r="AB3933" s="197">
        <f t="shared" si="1200"/>
        <v>400172.2123893805</v>
      </c>
      <c r="AC3933" s="198">
        <f t="shared" si="1178"/>
        <v>48020.665486725658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8"/>
        <v>16976608.654867265</v>
      </c>
      <c r="AJ3933" s="200">
        <f t="shared" si="1199"/>
        <v>2037193.0385840707</v>
      </c>
      <c r="AK3933" s="201">
        <f t="shared" si="1180"/>
        <v>0.11999999999999994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  <c r="AU3933" s="22" t="s">
        <v>3240</v>
      </c>
    </row>
    <row r="3934" spans="1:47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201"/>
        <v>FY 25/26</v>
      </c>
      <c r="F3934" s="23">
        <v>2025</v>
      </c>
      <c r="G3934" s="23">
        <v>5</v>
      </c>
      <c r="H3934" s="29"/>
      <c r="I3934" s="204" t="str">
        <f t="shared" si="1177"/>
        <v>Q1</v>
      </c>
      <c r="J3934" s="188" t="s">
        <v>3704</v>
      </c>
      <c r="K3934" s="29" t="s">
        <v>3705</v>
      </c>
      <c r="L3934" s="24" t="s">
        <v>3703</v>
      </c>
      <c r="M3934" s="13" t="s">
        <v>60</v>
      </c>
      <c r="N3934" s="22">
        <v>1</v>
      </c>
      <c r="O3934" s="22"/>
      <c r="P3934" s="202" t="str">
        <f t="shared" si="1186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5.2999999999999999E-2</v>
      </c>
      <c r="AB3934" s="197">
        <f t="shared" si="1200"/>
        <v>795000</v>
      </c>
      <c r="AC3934" s="198">
        <f t="shared" si="1178"/>
        <v>95400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8"/>
        <v>14766529.81520354</v>
      </c>
      <c r="AJ3934" s="200">
        <f t="shared" si="1199"/>
        <v>1771983.5778244243</v>
      </c>
      <c r="AK3934" s="201">
        <f t="shared" si="1180"/>
        <v>0.11999999999999997</v>
      </c>
      <c r="AL3934" s="24"/>
      <c r="AM3934" s="24"/>
      <c r="AN3934" s="24"/>
      <c r="AO3934" s="24"/>
      <c r="AP3934" s="165" t="str">
        <f t="shared" si="1181"/>
        <v>20255</v>
      </c>
      <c r="AQ3934" s="203" t="str">
        <f t="shared" si="1182"/>
        <v>20255JPY</v>
      </c>
      <c r="AR3934" s="206" t="str">
        <f t="shared" si="1183"/>
        <v>YAMAHA_Mounter</v>
      </c>
      <c r="AS3934" s="22">
        <f t="shared" si="1184"/>
        <v>3</v>
      </c>
      <c r="AT3934" s="24" t="str">
        <f t="shared" si="1185"/>
        <v>0-3 months</v>
      </c>
      <c r="AU3934" s="22" t="s">
        <v>3751</v>
      </c>
    </row>
    <row r="3935" spans="1:47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201"/>
        <v>FY 25/26</v>
      </c>
      <c r="F3935" s="23">
        <v>2025</v>
      </c>
      <c r="G3935" s="23">
        <v>5</v>
      </c>
      <c r="H3935" s="29"/>
      <c r="I3935" s="204" t="str">
        <f t="shared" si="1177"/>
        <v>Q1</v>
      </c>
      <c r="J3935" s="188" t="s">
        <v>3704</v>
      </c>
      <c r="K3935" s="29" t="s">
        <v>3705</v>
      </c>
      <c r="L3935" s="24" t="s">
        <v>3703</v>
      </c>
      <c r="M3935" s="13" t="s">
        <v>60</v>
      </c>
      <c r="N3935" s="22">
        <v>1</v>
      </c>
      <c r="O3935" s="22"/>
      <c r="P3935" s="202" t="str">
        <f t="shared" si="1186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5.2999999999999999E-2</v>
      </c>
      <c r="AB3935" s="197">
        <f t="shared" si="1200"/>
        <v>795000</v>
      </c>
      <c r="AC3935" s="198">
        <f t="shared" si="1178"/>
        <v>95400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8"/>
        <v>14766529.81520354</v>
      </c>
      <c r="AJ3935" s="200">
        <f t="shared" si="1199"/>
        <v>1771983.5778244243</v>
      </c>
      <c r="AK3935" s="201">
        <f t="shared" si="1180"/>
        <v>0.11999999999999997</v>
      </c>
      <c r="AL3935" s="24"/>
      <c r="AM3935" s="24"/>
      <c r="AN3935" s="24"/>
      <c r="AO3935" s="24"/>
      <c r="AP3935" s="165" t="str">
        <f t="shared" si="1181"/>
        <v>20255</v>
      </c>
      <c r="AQ3935" s="203" t="str">
        <f t="shared" si="1182"/>
        <v>20255JPY</v>
      </c>
      <c r="AR3935" s="206" t="str">
        <f t="shared" si="1183"/>
        <v>YAMAHA_Mounter</v>
      </c>
      <c r="AS3935" s="22">
        <f t="shared" si="1184"/>
        <v>3</v>
      </c>
      <c r="AT3935" s="24" t="str">
        <f t="shared" si="1185"/>
        <v>0-3 months</v>
      </c>
      <c r="AU3935" s="22" t="s">
        <v>3751</v>
      </c>
    </row>
    <row r="3936" spans="1:47">
      <c r="A3936" s="33" t="str">
        <f t="shared" ref="A3936:A3994" si="1202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201"/>
        <v>FY 25/26</v>
      </c>
      <c r="F3936" s="23">
        <v>2025</v>
      </c>
      <c r="G3936" s="23">
        <v>5</v>
      </c>
      <c r="H3936" s="29"/>
      <c r="I3936" s="204" t="str">
        <f t="shared" ref="I3936:I3997" si="1203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3704</v>
      </c>
      <c r="K3936" s="29" t="s">
        <v>3705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6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5.2999999999999999E-2</v>
      </c>
      <c r="AB3936" s="197">
        <f t="shared" si="1200"/>
        <v>441834.5</v>
      </c>
      <c r="AC3936" s="198">
        <f t="shared" ref="AC3936:AC3994" si="1204">IF(R3936&lt;&gt;"",AB3936*AD3936,"")</f>
        <v>53020.14</v>
      </c>
      <c r="AD3936" s="169">
        <v>0.12</v>
      </c>
      <c r="AE3936" s="199">
        <f t="shared" ref="AE3936:AE3994" si="1205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8"/>
        <v>14766529.81520354</v>
      </c>
      <c r="AJ3936" s="200">
        <f t="shared" si="1199"/>
        <v>1771983.5778244243</v>
      </c>
      <c r="AK3936" s="201">
        <f t="shared" ref="AK3936:AK3994" si="1206">IF(AJ3936&gt;0,AJ3936/AI3936,"")</f>
        <v>0.11999999999999997</v>
      </c>
      <c r="AL3936" s="24"/>
      <c r="AM3936" s="24"/>
      <c r="AN3936" s="24"/>
      <c r="AO3936" s="24"/>
      <c r="AP3936" s="165" t="str">
        <f t="shared" ref="AP3936:AP3996" si="1207">IF(F3936="","",F3936&amp;G3936)</f>
        <v>20255</v>
      </c>
      <c r="AQ3936" s="203" t="str">
        <f t="shared" ref="AQ3936:AQ3996" si="1208">IF(W3936="","",F3936&amp;G3936&amp;W3936)</f>
        <v>20255JPY</v>
      </c>
      <c r="AR3936" s="206" t="str">
        <f t="shared" ref="AR3936:AR3996" si="1209">IFERROR(IF(AND(M3936="YAMAHA", R3936="C28"), "YAMAHA_Non_Mounter", IF(AND(M3936="YAMAHA", R3936="C49"), "YAMAHA_Mounter", M3936)),"")</f>
        <v>YAMAHA_Mounter</v>
      </c>
      <c r="AS3936" s="22">
        <f t="shared" ref="AS3936:AS3996" si="1210">IFERROR(IF(OR(G3936="TBA", G3936=""), "", DATEDIF(DATE(B3936, C3936, 1), DATE(F3936, G3936, 1), "M")),"")</f>
        <v>3</v>
      </c>
      <c r="AT3936" s="24" t="str">
        <f t="shared" ref="AT3936:AT3996" si="1211">IF(ISNUMBER(AS3936), IF(AS3936&gt;=0, IF(AS3936&lt;=3, "0-3 months", IF(AS3936&lt;=6, "4-6 months", "&gt; 6 months"))), "")</f>
        <v>0-3 months</v>
      </c>
      <c r="AU3936" s="22" t="s">
        <v>3751</v>
      </c>
    </row>
    <row r="3937" spans="1:47">
      <c r="A3937" s="33" t="str">
        <f t="shared" si="1202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201"/>
        <v>FY 25/26</v>
      </c>
      <c r="F3937" s="23">
        <v>2025</v>
      </c>
      <c r="G3937" s="23">
        <v>5</v>
      </c>
      <c r="H3937" s="29"/>
      <c r="I3937" s="204" t="str">
        <f t="shared" si="1203"/>
        <v>Q1</v>
      </c>
      <c r="J3937" s="188" t="s">
        <v>3704</v>
      </c>
      <c r="K3937" s="29" t="s">
        <v>3705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3994" si="1212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5.2999999999999999E-2</v>
      </c>
      <c r="AB3937" s="197">
        <f t="shared" si="1200"/>
        <v>441834.5</v>
      </c>
      <c r="AC3937" s="198">
        <f t="shared" si="1204"/>
        <v>53020.14</v>
      </c>
      <c r="AD3937" s="169">
        <v>0.12</v>
      </c>
      <c r="AE3937" s="199">
        <f t="shared" si="1205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8"/>
        <v>14766529.81520354</v>
      </c>
      <c r="AJ3937" s="200">
        <f t="shared" si="1199"/>
        <v>1771983.5778244243</v>
      </c>
      <c r="AK3937" s="201">
        <f t="shared" si="1206"/>
        <v>0.11999999999999997</v>
      </c>
      <c r="AL3937" s="24"/>
      <c r="AM3937" s="24"/>
      <c r="AN3937" s="24"/>
      <c r="AO3937" s="24"/>
      <c r="AP3937" s="165" t="str">
        <f t="shared" si="1207"/>
        <v>20255</v>
      </c>
      <c r="AQ3937" s="203" t="str">
        <f t="shared" si="1208"/>
        <v>20255JPY</v>
      </c>
      <c r="AR3937" s="206" t="str">
        <f t="shared" si="1209"/>
        <v>YAMAHA_Mounter</v>
      </c>
      <c r="AS3937" s="22">
        <f t="shared" si="1210"/>
        <v>3</v>
      </c>
      <c r="AT3937" s="24" t="str">
        <f t="shared" si="1211"/>
        <v>0-3 months</v>
      </c>
      <c r="AU3937" s="22" t="s">
        <v>3751</v>
      </c>
    </row>
    <row r="3938" spans="1:47">
      <c r="A3938" s="33" t="str">
        <f t="shared" si="1202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201"/>
        <v>FY 24/25</v>
      </c>
      <c r="F3938" s="23">
        <v>2025</v>
      </c>
      <c r="G3938" s="23">
        <v>2</v>
      </c>
      <c r="H3938" s="29"/>
      <c r="I3938" s="204" t="str">
        <f t="shared" si="1203"/>
        <v>Q4</v>
      </c>
      <c r="J3938" s="188" t="s">
        <v>3706</v>
      </c>
      <c r="K3938" s="29" t="s">
        <v>3707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12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200"/>
        <v>582540</v>
      </c>
      <c r="AC3938" s="198">
        <f t="shared" si="1204"/>
        <v>59710.35</v>
      </c>
      <c r="AD3938" s="170">
        <v>0.10249999999999999</v>
      </c>
      <c r="AE3938" s="199">
        <f t="shared" si="1205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8"/>
        <v>30691842.970796466</v>
      </c>
      <c r="AJ3938" s="200">
        <f t="shared" si="1199"/>
        <v>4088324.205777524</v>
      </c>
      <c r="AK3938" s="201">
        <f t="shared" si="1206"/>
        <v>0.1332055624573473</v>
      </c>
      <c r="AL3938" s="24"/>
      <c r="AM3938" s="24"/>
      <c r="AN3938" s="24"/>
      <c r="AO3938" s="24"/>
      <c r="AP3938" s="165" t="str">
        <f t="shared" si="1207"/>
        <v>20252</v>
      </c>
      <c r="AQ3938" s="203" t="str">
        <f t="shared" si="1208"/>
        <v>20252JPY</v>
      </c>
      <c r="AR3938" s="206" t="str">
        <f t="shared" si="1209"/>
        <v>YAMAHA_Mounter</v>
      </c>
      <c r="AS3938" s="22">
        <f t="shared" si="1210"/>
        <v>0</v>
      </c>
      <c r="AT3938" s="24" t="str">
        <f t="shared" si="1211"/>
        <v>0-3 months</v>
      </c>
      <c r="AU3938" s="22" t="s">
        <v>3751</v>
      </c>
    </row>
    <row r="3939" spans="1:47">
      <c r="A3939" s="33" t="str">
        <f t="shared" si="1202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201"/>
        <v>FY 24/25</v>
      </c>
      <c r="F3939" s="23">
        <v>2025</v>
      </c>
      <c r="G3939" s="23">
        <v>2</v>
      </c>
      <c r="H3939" s="29"/>
      <c r="I3939" s="204" t="str">
        <f t="shared" si="1203"/>
        <v>Q4</v>
      </c>
      <c r="J3939" s="188" t="s">
        <v>3708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12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200"/>
        <v>664690.26548672561</v>
      </c>
      <c r="AC3939" s="198">
        <f t="shared" si="1204"/>
        <v>44401.30973451327</v>
      </c>
      <c r="AD3939" s="170">
        <v>6.6799999999999998E-2</v>
      </c>
      <c r="AE3939" s="199">
        <f t="shared" si="1205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8"/>
        <v>30691842.970796466</v>
      </c>
      <c r="AJ3939" s="200">
        <f t="shared" si="1199"/>
        <v>4088324.205777524</v>
      </c>
      <c r="AK3939" s="201">
        <f t="shared" si="1206"/>
        <v>0.1332055624573473</v>
      </c>
      <c r="AL3939" s="24"/>
      <c r="AM3939" s="24"/>
      <c r="AN3939" s="24"/>
      <c r="AO3939" s="24"/>
      <c r="AP3939" s="165" t="str">
        <f t="shared" si="1207"/>
        <v>20252</v>
      </c>
      <c r="AQ3939" s="203" t="str">
        <f t="shared" si="1208"/>
        <v>20252RMB</v>
      </c>
      <c r="AR3939" s="206" t="str">
        <f t="shared" si="1209"/>
        <v>YAMAHA_Mounter</v>
      </c>
      <c r="AS3939" s="22">
        <f t="shared" si="1210"/>
        <v>0</v>
      </c>
      <c r="AT3939" s="24" t="str">
        <f t="shared" si="1211"/>
        <v>0-3 months</v>
      </c>
      <c r="AU3939" s="22" t="s">
        <v>3240</v>
      </c>
    </row>
    <row r="3940" spans="1:47">
      <c r="A3940" s="33" t="str">
        <f t="shared" si="1202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201"/>
        <v>FY 24/25</v>
      </c>
      <c r="F3940" s="23">
        <v>2025</v>
      </c>
      <c r="G3940" s="23">
        <v>2</v>
      </c>
      <c r="H3940" s="29"/>
      <c r="I3940" s="204" t="str">
        <f t="shared" si="1203"/>
        <v>Q4</v>
      </c>
      <c r="J3940" s="188" t="s">
        <v>3708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12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200"/>
        <v>664690.26548672561</v>
      </c>
      <c r="AC3940" s="198">
        <f t="shared" si="1204"/>
        <v>44401.30973451327</v>
      </c>
      <c r="AD3940" s="170">
        <v>6.6799999999999998E-2</v>
      </c>
      <c r="AE3940" s="199">
        <f t="shared" si="1205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8"/>
        <v>30691842.970796466</v>
      </c>
      <c r="AJ3940" s="200">
        <f t="shared" si="1199"/>
        <v>4088324.205777524</v>
      </c>
      <c r="AK3940" s="201">
        <f t="shared" si="1206"/>
        <v>0.1332055624573473</v>
      </c>
      <c r="AL3940" s="24"/>
      <c r="AM3940" s="24"/>
      <c r="AN3940" s="24"/>
      <c r="AO3940" s="24"/>
      <c r="AP3940" s="165" t="str">
        <f t="shared" si="1207"/>
        <v>20252</v>
      </c>
      <c r="AQ3940" s="203" t="str">
        <f t="shared" si="1208"/>
        <v>20252RMB</v>
      </c>
      <c r="AR3940" s="206" t="str">
        <f t="shared" si="1209"/>
        <v>YAMAHA_Mounter</v>
      </c>
      <c r="AS3940" s="22">
        <f t="shared" si="1210"/>
        <v>0</v>
      </c>
      <c r="AT3940" s="24" t="str">
        <f t="shared" si="1211"/>
        <v>0-3 months</v>
      </c>
      <c r="AU3940" s="22" t="s">
        <v>3240</v>
      </c>
    </row>
    <row r="3941" spans="1:47">
      <c r="A3941" s="33" t="str">
        <f t="shared" si="1202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201"/>
        <v>FY 24/25</v>
      </c>
      <c r="F3941" s="23">
        <v>2025</v>
      </c>
      <c r="G3941" s="23">
        <v>2</v>
      </c>
      <c r="H3941" s="29"/>
      <c r="I3941" s="204" t="str">
        <f t="shared" si="1203"/>
        <v>Q4</v>
      </c>
      <c r="J3941" s="188" t="s">
        <v>3708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12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200"/>
        <v>474778.76106194692</v>
      </c>
      <c r="AC3941" s="198">
        <f t="shared" si="1204"/>
        <v>31715.221238938055</v>
      </c>
      <c r="AD3941" s="170">
        <v>6.6799999999999998E-2</v>
      </c>
      <c r="AE3941" s="199">
        <f t="shared" si="1205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8"/>
        <v>30691842.970796466</v>
      </c>
      <c r="AJ3941" s="200">
        <f t="shared" si="1199"/>
        <v>4088324.205777524</v>
      </c>
      <c r="AK3941" s="201">
        <f t="shared" si="1206"/>
        <v>0.1332055624573473</v>
      </c>
      <c r="AL3941" s="24"/>
      <c r="AM3941" s="24"/>
      <c r="AN3941" s="24"/>
      <c r="AO3941" s="24"/>
      <c r="AP3941" s="165" t="str">
        <f t="shared" si="1207"/>
        <v>20252</v>
      </c>
      <c r="AQ3941" s="203" t="str">
        <f t="shared" si="1208"/>
        <v>20252RMB</v>
      </c>
      <c r="AR3941" s="206" t="str">
        <f t="shared" si="1209"/>
        <v>YAMAHA_Mounter</v>
      </c>
      <c r="AS3941" s="22">
        <f t="shared" si="1210"/>
        <v>0</v>
      </c>
      <c r="AT3941" s="24" t="str">
        <f t="shared" si="1211"/>
        <v>0-3 months</v>
      </c>
      <c r="AU3941" s="22" t="s">
        <v>3240</v>
      </c>
    </row>
    <row r="3942" spans="1:47">
      <c r="A3942" s="33" t="str">
        <f t="shared" si="1202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201"/>
        <v>FY 25/26</v>
      </c>
      <c r="F3942" s="23">
        <v>2025</v>
      </c>
      <c r="G3942" s="23">
        <v>4</v>
      </c>
      <c r="H3942" s="29"/>
      <c r="I3942" s="204" t="str">
        <f t="shared" si="1203"/>
        <v>Q1</v>
      </c>
      <c r="J3942" s="188" t="s">
        <v>3709</v>
      </c>
      <c r="K3942" s="29" t="s">
        <v>3711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12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1.0669999999999999</v>
      </c>
      <c r="AB3942" s="197">
        <f t="shared" si="1200"/>
        <v>368256.63716814161</v>
      </c>
      <c r="AC3942" s="198">
        <f t="shared" si="1204"/>
        <v>44190.796460176993</v>
      </c>
      <c r="AD3942" s="169">
        <v>0.12</v>
      </c>
      <c r="AE3942" s="199">
        <f t="shared" si="1205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8"/>
        <v>30253303.159292053</v>
      </c>
      <c r="AJ3942" s="200">
        <f t="shared" si="1199"/>
        <v>3630396.3791150413</v>
      </c>
      <c r="AK3942" s="201">
        <f t="shared" si="1206"/>
        <v>0.11999999999999983</v>
      </c>
      <c r="AL3942" s="24"/>
      <c r="AM3942" s="24"/>
      <c r="AN3942" s="24"/>
      <c r="AO3942" s="24"/>
      <c r="AP3942" s="165" t="str">
        <f t="shared" si="1207"/>
        <v>20254</v>
      </c>
      <c r="AQ3942" s="203" t="str">
        <f t="shared" si="1208"/>
        <v>20254RMB</v>
      </c>
      <c r="AR3942" s="206" t="str">
        <f t="shared" si="1209"/>
        <v>YAMAHA_Mounter</v>
      </c>
      <c r="AS3942" s="22">
        <f t="shared" si="1210"/>
        <v>2</v>
      </c>
      <c r="AT3942" s="24" t="str">
        <f t="shared" si="1211"/>
        <v>0-3 months</v>
      </c>
      <c r="AU3942" s="22" t="s">
        <v>3240</v>
      </c>
    </row>
    <row r="3943" spans="1:47">
      <c r="A3943" s="33" t="str">
        <f t="shared" si="1202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201"/>
        <v>FY 24/25</v>
      </c>
      <c r="F3943" s="23">
        <v>2025</v>
      </c>
      <c r="G3943" s="23">
        <v>3</v>
      </c>
      <c r="H3943" s="29"/>
      <c r="I3943" s="204" t="str">
        <f t="shared" si="1203"/>
        <v>Q4</v>
      </c>
      <c r="J3943" s="188" t="s">
        <v>3710</v>
      </c>
      <c r="K3943" s="29" t="s">
        <v>3588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12"/>
        <v>MAIN UNIT</v>
      </c>
      <c r="Q3943" s="22" t="s">
        <v>61</v>
      </c>
      <c r="R3943" s="22" t="s">
        <v>62</v>
      </c>
      <c r="S3943" s="22" t="s">
        <v>51</v>
      </c>
      <c r="T3943" s="22" t="s">
        <v>3560</v>
      </c>
      <c r="U3943" s="22" t="s">
        <v>149</v>
      </c>
      <c r="V3943" s="22" t="s">
        <v>134</v>
      </c>
      <c r="W3943" s="22" t="s">
        <v>64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1.0669999999999999</v>
      </c>
      <c r="AB3943" s="197">
        <f t="shared" si="1200"/>
        <v>769561.94690265495</v>
      </c>
      <c r="AC3943" s="198">
        <f t="shared" si="1204"/>
        <v>92347.433628318584</v>
      </c>
      <c r="AD3943" s="169">
        <v>0.12</v>
      </c>
      <c r="AE3943" s="199">
        <f t="shared" si="1205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8"/>
        <v>16976608.654867265</v>
      </c>
      <c r="AJ3943" s="200">
        <f t="shared" si="1199"/>
        <v>2037193.0385840707</v>
      </c>
      <c r="AK3943" s="201">
        <f t="shared" si="1206"/>
        <v>0.11999999999999994</v>
      </c>
      <c r="AL3943" s="24"/>
      <c r="AM3943" s="24"/>
      <c r="AN3943" s="24"/>
      <c r="AO3943" s="24"/>
      <c r="AP3943" s="165" t="str">
        <f t="shared" si="1207"/>
        <v>20253</v>
      </c>
      <c r="AQ3943" s="203" t="str">
        <f t="shared" si="1208"/>
        <v>20253RMB</v>
      </c>
      <c r="AR3943" s="206" t="str">
        <f t="shared" si="1209"/>
        <v>YAMAHA_Mounter</v>
      </c>
      <c r="AS3943" s="22">
        <f t="shared" si="1210"/>
        <v>1</v>
      </c>
      <c r="AT3943" s="24" t="str">
        <f t="shared" si="1211"/>
        <v>0-3 months</v>
      </c>
      <c r="AU3943" s="22" t="s">
        <v>3240</v>
      </c>
    </row>
    <row r="3944" spans="1:47">
      <c r="A3944" s="33" t="str">
        <f t="shared" si="1202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201"/>
        <v>FY 24/25</v>
      </c>
      <c r="F3944" s="23">
        <v>2025</v>
      </c>
      <c r="G3944" s="23">
        <v>3</v>
      </c>
      <c r="H3944" s="29"/>
      <c r="I3944" s="204" t="str">
        <f t="shared" si="1203"/>
        <v>Q4</v>
      </c>
      <c r="J3944" s="188" t="s">
        <v>3710</v>
      </c>
      <c r="K3944" s="29" t="s">
        <v>3588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12"/>
        <v>MAIN UNIT</v>
      </c>
      <c r="Q3944" s="22" t="s">
        <v>61</v>
      </c>
      <c r="R3944" s="22" t="s">
        <v>62</v>
      </c>
      <c r="S3944" s="22" t="s">
        <v>51</v>
      </c>
      <c r="T3944" s="22" t="s">
        <v>3560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1.0669999999999999</v>
      </c>
      <c r="AB3944" s="197">
        <f t="shared" si="1200"/>
        <v>679858.40707964601</v>
      </c>
      <c r="AC3944" s="198">
        <f t="shared" si="1204"/>
        <v>81583.008849557518</v>
      </c>
      <c r="AD3944" s="169">
        <v>0.12</v>
      </c>
      <c r="AE3944" s="199">
        <f t="shared" si="1205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8"/>
        <v>16976608.654867265</v>
      </c>
      <c r="AJ3944" s="200">
        <f t="shared" si="1199"/>
        <v>2037193.0385840707</v>
      </c>
      <c r="AK3944" s="201">
        <f t="shared" si="1206"/>
        <v>0.11999999999999994</v>
      </c>
      <c r="AL3944" s="24"/>
      <c r="AM3944" s="24"/>
      <c r="AN3944" s="24"/>
      <c r="AO3944" s="24"/>
      <c r="AP3944" s="165" t="str">
        <f t="shared" si="1207"/>
        <v>20253</v>
      </c>
      <c r="AQ3944" s="203" t="str">
        <f t="shared" si="1208"/>
        <v>20253RMB</v>
      </c>
      <c r="AR3944" s="206" t="str">
        <f t="shared" si="1209"/>
        <v>YAMAHA_Mounter</v>
      </c>
      <c r="AS3944" s="22">
        <f t="shared" si="1210"/>
        <v>1</v>
      </c>
      <c r="AT3944" s="24" t="str">
        <f t="shared" si="1211"/>
        <v>0-3 months</v>
      </c>
      <c r="AU3944" s="22" t="s">
        <v>3240</v>
      </c>
    </row>
    <row r="3945" spans="1:47">
      <c r="A3945" s="33" t="str">
        <f t="shared" si="1202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201"/>
        <v>FY 24/25</v>
      </c>
      <c r="F3945" s="23">
        <v>2025</v>
      </c>
      <c r="G3945" s="23">
        <v>2</v>
      </c>
      <c r="H3945" s="29"/>
      <c r="I3945" s="204" t="str">
        <f t="shared" si="1203"/>
        <v>Q4</v>
      </c>
      <c r="J3945" s="188" t="s">
        <v>3712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12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200"/>
        <v>500780</v>
      </c>
      <c r="AC3945" s="198">
        <f t="shared" si="1204"/>
        <v>55536.502</v>
      </c>
      <c r="AD3945" s="170">
        <v>0.1109</v>
      </c>
      <c r="AE3945" s="199">
        <f t="shared" si="1205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8"/>
        <v>30691842.970796466</v>
      </c>
      <c r="AJ3945" s="200">
        <f t="shared" si="1199"/>
        <v>4088324.205777524</v>
      </c>
      <c r="AK3945" s="201">
        <f t="shared" si="1206"/>
        <v>0.1332055624573473</v>
      </c>
      <c r="AL3945" s="24"/>
      <c r="AM3945" s="24"/>
      <c r="AN3945" s="24"/>
      <c r="AO3945" s="24"/>
      <c r="AP3945" s="165" t="str">
        <f t="shared" si="1207"/>
        <v>20252</v>
      </c>
      <c r="AQ3945" s="203" t="str">
        <f t="shared" si="1208"/>
        <v>20252JPY</v>
      </c>
      <c r="AR3945" s="206" t="str">
        <f t="shared" si="1209"/>
        <v>YAMAHA_Mounter</v>
      </c>
      <c r="AS3945" s="22">
        <f t="shared" si="1210"/>
        <v>0</v>
      </c>
      <c r="AT3945" s="24" t="str">
        <f t="shared" si="1211"/>
        <v>0-3 months</v>
      </c>
      <c r="AU3945" s="22" t="s">
        <v>3751</v>
      </c>
    </row>
    <row r="3946" spans="1:47">
      <c r="A3946" s="33" t="str">
        <f t="shared" si="1202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201"/>
        <v>FY 24/25</v>
      </c>
      <c r="F3946" s="23">
        <v>2025</v>
      </c>
      <c r="G3946" s="23">
        <v>2</v>
      </c>
      <c r="H3946" s="29"/>
      <c r="I3946" s="204" t="str">
        <f t="shared" si="1203"/>
        <v>Q4</v>
      </c>
      <c r="J3946" s="188" t="s">
        <v>3713</v>
      </c>
      <c r="K3946" s="29" t="s">
        <v>3714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12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200"/>
        <v>664690.26548672561</v>
      </c>
      <c r="AC3946" s="198">
        <f t="shared" si="1204"/>
        <v>57362.769911504423</v>
      </c>
      <c r="AD3946" s="170">
        <v>8.6300000000000002E-2</v>
      </c>
      <c r="AE3946" s="199">
        <f t="shared" si="1205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8"/>
        <v>30691842.970796466</v>
      </c>
      <c r="AJ3946" s="200">
        <f t="shared" si="1199"/>
        <v>4088324.205777524</v>
      </c>
      <c r="AK3946" s="201">
        <f t="shared" si="1206"/>
        <v>0.1332055624573473</v>
      </c>
      <c r="AL3946" s="24"/>
      <c r="AM3946" s="24"/>
      <c r="AN3946" s="24"/>
      <c r="AO3946" s="24"/>
      <c r="AP3946" s="165" t="str">
        <f t="shared" si="1207"/>
        <v>20252</v>
      </c>
      <c r="AQ3946" s="203" t="str">
        <f t="shared" si="1208"/>
        <v>20252RMB</v>
      </c>
      <c r="AR3946" s="206" t="str">
        <f t="shared" si="1209"/>
        <v>YAMAHA_Mounter</v>
      </c>
      <c r="AS3946" s="22">
        <f t="shared" si="1210"/>
        <v>0</v>
      </c>
      <c r="AT3946" s="24" t="str">
        <f t="shared" si="1211"/>
        <v>0-3 months</v>
      </c>
      <c r="AU3946" s="22" t="s">
        <v>3240</v>
      </c>
    </row>
    <row r="3947" spans="1:47">
      <c r="A3947" s="33" t="str">
        <f t="shared" si="1202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201"/>
        <v>FY 24/25</v>
      </c>
      <c r="F3947" s="23">
        <v>2025</v>
      </c>
      <c r="G3947" s="23">
        <v>2</v>
      </c>
      <c r="H3947" s="29"/>
      <c r="I3947" s="204" t="str">
        <f t="shared" si="1203"/>
        <v>Q4</v>
      </c>
      <c r="J3947" s="188" t="s">
        <v>3713</v>
      </c>
      <c r="K3947" s="29" t="s">
        <v>3714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12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200"/>
        <v>427300.88495575223</v>
      </c>
      <c r="AC3947" s="198">
        <f t="shared" si="1204"/>
        <v>36876.066371681416</v>
      </c>
      <c r="AD3947" s="170">
        <v>8.6300000000000002E-2</v>
      </c>
      <c r="AE3947" s="199">
        <f t="shared" si="1205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8"/>
        <v>30691842.970796466</v>
      </c>
      <c r="AJ3947" s="200">
        <f t="shared" si="1199"/>
        <v>4088324.205777524</v>
      </c>
      <c r="AK3947" s="201">
        <f t="shared" si="1206"/>
        <v>0.1332055624573473</v>
      </c>
      <c r="AL3947" s="24"/>
      <c r="AM3947" s="24"/>
      <c r="AN3947" s="24"/>
      <c r="AO3947" s="24"/>
      <c r="AP3947" s="165" t="str">
        <f t="shared" si="1207"/>
        <v>20252</v>
      </c>
      <c r="AQ3947" s="203" t="str">
        <f t="shared" si="1208"/>
        <v>20252RMB</v>
      </c>
      <c r="AR3947" s="206" t="str">
        <f t="shared" si="1209"/>
        <v>YAMAHA_Mounter</v>
      </c>
      <c r="AS3947" s="22">
        <f t="shared" si="1210"/>
        <v>0</v>
      </c>
      <c r="AT3947" s="24" t="str">
        <f t="shared" si="1211"/>
        <v>0-3 months</v>
      </c>
      <c r="AU3947" s="22" t="s">
        <v>3240</v>
      </c>
    </row>
    <row r="3948" spans="1:47">
      <c r="A3948" s="33" t="str">
        <f t="shared" si="1202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201"/>
        <v>FY 25/26</v>
      </c>
      <c r="F3948" s="23">
        <v>2025</v>
      </c>
      <c r="G3948" s="23">
        <v>5</v>
      </c>
      <c r="H3948" s="29"/>
      <c r="I3948" s="204" t="str">
        <f t="shared" si="1203"/>
        <v>Q1</v>
      </c>
      <c r="J3948" s="188" t="s">
        <v>3715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12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1.0669999999999999</v>
      </c>
      <c r="AB3948" s="197">
        <f t="shared" si="1200"/>
        <v>849823.00884955749</v>
      </c>
      <c r="AC3948" s="198">
        <f t="shared" si="1204"/>
        <v>101978.76106194689</v>
      </c>
      <c r="AD3948" s="169">
        <v>0.12</v>
      </c>
      <c r="AE3948" s="199">
        <f t="shared" si="1205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8"/>
        <v>14766529.81520354</v>
      </c>
      <c r="AJ3948" s="200">
        <f t="shared" si="1199"/>
        <v>1771983.5778244243</v>
      </c>
      <c r="AK3948" s="201">
        <f t="shared" si="1206"/>
        <v>0.11999999999999997</v>
      </c>
      <c r="AL3948" s="24"/>
      <c r="AM3948" s="24"/>
      <c r="AN3948" s="24"/>
      <c r="AO3948" s="24"/>
      <c r="AP3948" s="165" t="str">
        <f t="shared" si="1207"/>
        <v>20255</v>
      </c>
      <c r="AQ3948" s="203" t="str">
        <f t="shared" si="1208"/>
        <v>20255RMB</v>
      </c>
      <c r="AR3948" s="206" t="str">
        <f t="shared" si="1209"/>
        <v>YAMAHA_Mounter</v>
      </c>
      <c r="AS3948" s="22">
        <f t="shared" si="1210"/>
        <v>3</v>
      </c>
      <c r="AT3948" s="24" t="str">
        <f t="shared" si="1211"/>
        <v>0-3 months</v>
      </c>
      <c r="AU3948" s="22" t="s">
        <v>3757</v>
      </c>
    </row>
    <row r="3949" spans="1:47">
      <c r="A3949" s="33" t="str">
        <f t="shared" si="1202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201"/>
        <v>FY 25/26</v>
      </c>
      <c r="F3949" s="23">
        <v>2025</v>
      </c>
      <c r="G3949" s="23">
        <v>5</v>
      </c>
      <c r="H3949" s="29"/>
      <c r="I3949" s="204" t="str">
        <f t="shared" si="1203"/>
        <v>Q1</v>
      </c>
      <c r="J3949" s="188" t="s">
        <v>3715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12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1.0669999999999999</v>
      </c>
      <c r="AB3949" s="197">
        <f t="shared" si="1200"/>
        <v>849823.00884955749</v>
      </c>
      <c r="AC3949" s="198">
        <f t="shared" si="1204"/>
        <v>101978.76106194689</v>
      </c>
      <c r="AD3949" s="169">
        <v>0.12</v>
      </c>
      <c r="AE3949" s="199">
        <f t="shared" si="1205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8"/>
        <v>14766529.81520354</v>
      </c>
      <c r="AJ3949" s="200">
        <f t="shared" si="1199"/>
        <v>1771983.5778244243</v>
      </c>
      <c r="AK3949" s="201">
        <f t="shared" si="1206"/>
        <v>0.11999999999999997</v>
      </c>
      <c r="AL3949" s="24"/>
      <c r="AM3949" s="24"/>
      <c r="AN3949" s="24"/>
      <c r="AO3949" s="24"/>
      <c r="AP3949" s="165" t="str">
        <f t="shared" si="1207"/>
        <v>20255</v>
      </c>
      <c r="AQ3949" s="203" t="str">
        <f t="shared" si="1208"/>
        <v>20255RMB</v>
      </c>
      <c r="AR3949" s="206" t="str">
        <f t="shared" si="1209"/>
        <v>YAMAHA_Mounter</v>
      </c>
      <c r="AS3949" s="22">
        <f t="shared" si="1210"/>
        <v>3</v>
      </c>
      <c r="AT3949" s="24" t="str">
        <f t="shared" si="1211"/>
        <v>0-3 months</v>
      </c>
      <c r="AU3949" s="22" t="s">
        <v>3757</v>
      </c>
    </row>
    <row r="3950" spans="1:47">
      <c r="A3950" s="33" t="str">
        <f t="shared" si="1202"/>
        <v>FY 24/25</v>
      </c>
      <c r="B3950" s="23">
        <v>2025</v>
      </c>
      <c r="C3950" s="23">
        <v>2</v>
      </c>
      <c r="D3950" s="202" t="str">
        <f t="shared" si="1187"/>
        <v>Q4</v>
      </c>
      <c r="E3950" s="33" t="str">
        <f t="shared" si="1201"/>
        <v>FY 24/25</v>
      </c>
      <c r="F3950" s="23">
        <v>2025</v>
      </c>
      <c r="G3950" s="23">
        <v>3</v>
      </c>
      <c r="H3950" s="29"/>
      <c r="I3950" s="204" t="str">
        <f t="shared" si="1203"/>
        <v>Q4</v>
      </c>
      <c r="J3950" s="188" t="s">
        <v>3716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12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9"/>
        <v>1.13</v>
      </c>
      <c r="Z3950" s="196">
        <f t="shared" si="1188"/>
        <v>391100</v>
      </c>
      <c r="AA3950" s="22">
        <v>1.0669999999999999</v>
      </c>
      <c r="AB3950" s="197">
        <f t="shared" si="1200"/>
        <v>369295.30973451328</v>
      </c>
      <c r="AC3950" s="198">
        <f t="shared" si="1204"/>
        <v>44315.437168141594</v>
      </c>
      <c r="AD3950" s="169">
        <v>0.12</v>
      </c>
      <c r="AE3950" s="199">
        <f t="shared" si="1205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8"/>
        <v>16976608.654867265</v>
      </c>
      <c r="AJ3950" s="200">
        <f t="shared" si="1199"/>
        <v>2037193.0385840707</v>
      </c>
      <c r="AK3950" s="201">
        <f t="shared" si="1206"/>
        <v>0.11999999999999994</v>
      </c>
      <c r="AL3950" s="24"/>
      <c r="AM3950" s="24"/>
      <c r="AN3950" s="24"/>
      <c r="AO3950" s="24"/>
      <c r="AP3950" s="165" t="str">
        <f t="shared" si="1207"/>
        <v>20253</v>
      </c>
      <c r="AQ3950" s="203" t="str">
        <f t="shared" si="1208"/>
        <v>20253RMB</v>
      </c>
      <c r="AR3950" s="206" t="str">
        <f t="shared" si="1209"/>
        <v>YAMAHA_Mounter</v>
      </c>
      <c r="AS3950" s="22">
        <f t="shared" si="1210"/>
        <v>1</v>
      </c>
      <c r="AT3950" s="24" t="str">
        <f t="shared" si="1211"/>
        <v>0-3 months</v>
      </c>
      <c r="AU3950" s="22" t="s">
        <v>3757</v>
      </c>
    </row>
    <row r="3951" spans="1:47">
      <c r="A3951" s="33" t="str">
        <f t="shared" si="1202"/>
        <v>FY 24/25</v>
      </c>
      <c r="B3951" s="23">
        <v>2025</v>
      </c>
      <c r="C3951" s="23">
        <v>2</v>
      </c>
      <c r="D3951" s="202" t="str">
        <f t="shared" si="1187"/>
        <v>Q4</v>
      </c>
      <c r="E3951" s="33" t="str">
        <f t="shared" si="1201"/>
        <v>FY 24/25</v>
      </c>
      <c r="F3951" s="23">
        <v>2025</v>
      </c>
      <c r="G3951" s="23">
        <v>3</v>
      </c>
      <c r="H3951" s="29"/>
      <c r="I3951" s="204" t="str">
        <f t="shared" si="1203"/>
        <v>Q4</v>
      </c>
      <c r="J3951" s="188" t="s">
        <v>3716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12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9"/>
        <v>1.13</v>
      </c>
      <c r="Z3951" s="196">
        <f t="shared" si="1188"/>
        <v>391100</v>
      </c>
      <c r="AA3951" s="22">
        <v>1.0669999999999999</v>
      </c>
      <c r="AB3951" s="197">
        <f t="shared" si="1200"/>
        <v>369295.30973451328</v>
      </c>
      <c r="AC3951" s="198">
        <f t="shared" si="1204"/>
        <v>44315.437168141594</v>
      </c>
      <c r="AD3951" s="169">
        <v>0.12</v>
      </c>
      <c r="AE3951" s="199">
        <f t="shared" si="1205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8"/>
        <v>16976608.654867265</v>
      </c>
      <c r="AJ3951" s="200">
        <f t="shared" si="1199"/>
        <v>2037193.0385840707</v>
      </c>
      <c r="AK3951" s="201">
        <f t="shared" si="1206"/>
        <v>0.11999999999999994</v>
      </c>
      <c r="AL3951" s="24"/>
      <c r="AM3951" s="24"/>
      <c r="AN3951" s="24"/>
      <c r="AO3951" s="24"/>
      <c r="AP3951" s="165" t="str">
        <f t="shared" si="1207"/>
        <v>20253</v>
      </c>
      <c r="AQ3951" s="203" t="str">
        <f t="shared" si="1208"/>
        <v>20253RMB</v>
      </c>
      <c r="AR3951" s="206" t="str">
        <f t="shared" si="1209"/>
        <v>YAMAHA_Mounter</v>
      </c>
      <c r="AS3951" s="22">
        <f t="shared" si="1210"/>
        <v>1</v>
      </c>
      <c r="AT3951" s="24" t="str">
        <f t="shared" si="1211"/>
        <v>0-3 months</v>
      </c>
      <c r="AU3951" s="22" t="s">
        <v>3757</v>
      </c>
    </row>
    <row r="3952" spans="1:47">
      <c r="A3952" s="33" t="str">
        <f t="shared" si="1202"/>
        <v>FY 24/25</v>
      </c>
      <c r="B3952" s="23">
        <v>2025</v>
      </c>
      <c r="C3952" s="23">
        <v>2</v>
      </c>
      <c r="D3952" s="202" t="str">
        <f t="shared" si="1187"/>
        <v>Q4</v>
      </c>
      <c r="E3952" s="33" t="str">
        <f t="shared" si="1201"/>
        <v>FY 24/25</v>
      </c>
      <c r="F3952" s="23">
        <v>2025</v>
      </c>
      <c r="G3952" s="23">
        <v>3</v>
      </c>
      <c r="H3952" s="29"/>
      <c r="I3952" s="204" t="str">
        <f t="shared" si="1203"/>
        <v>Q4</v>
      </c>
      <c r="J3952" s="188" t="s">
        <v>3717</v>
      </c>
      <c r="K3952" s="29" t="s">
        <v>1739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12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9"/>
        <v>1.13</v>
      </c>
      <c r="Z3952" s="196">
        <f t="shared" si="1188"/>
        <v>370000</v>
      </c>
      <c r="AA3952" s="22">
        <v>1.0669999999999999</v>
      </c>
      <c r="AB3952" s="197">
        <f t="shared" si="1200"/>
        <v>349371.68141592923</v>
      </c>
      <c r="AC3952" s="198">
        <f t="shared" si="1204"/>
        <v>41924.601769911504</v>
      </c>
      <c r="AD3952" s="169">
        <v>0.12</v>
      </c>
      <c r="AE3952" s="199">
        <f t="shared" si="1205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8"/>
        <v>16976608.654867265</v>
      </c>
      <c r="AJ3952" s="200">
        <f t="shared" si="1199"/>
        <v>2037193.0385840707</v>
      </c>
      <c r="AK3952" s="201">
        <f t="shared" si="1206"/>
        <v>0.11999999999999994</v>
      </c>
      <c r="AL3952" s="24"/>
      <c r="AM3952" s="24"/>
      <c r="AN3952" s="24"/>
      <c r="AO3952" s="24"/>
      <c r="AP3952" s="165" t="str">
        <f t="shared" si="1207"/>
        <v>20253</v>
      </c>
      <c r="AQ3952" s="203" t="str">
        <f t="shared" si="1208"/>
        <v>20253RMB</v>
      </c>
      <c r="AR3952" s="206" t="str">
        <f t="shared" si="1209"/>
        <v>YAMAHA_Mounter</v>
      </c>
      <c r="AS3952" s="22">
        <f t="shared" si="1210"/>
        <v>1</v>
      </c>
      <c r="AT3952" s="24" t="str">
        <f t="shared" si="1211"/>
        <v>0-3 months</v>
      </c>
      <c r="AU3952" s="22" t="s">
        <v>3757</v>
      </c>
    </row>
    <row r="3953" spans="1:47">
      <c r="A3953" s="33" t="str">
        <f t="shared" si="1202"/>
        <v>FY 24/25</v>
      </c>
      <c r="B3953" s="23">
        <v>2025</v>
      </c>
      <c r="C3953" s="23">
        <v>2</v>
      </c>
      <c r="D3953" s="202" t="str">
        <f t="shared" si="1187"/>
        <v>Q4</v>
      </c>
      <c r="E3953" s="33" t="str">
        <f t="shared" si="1201"/>
        <v>FY 24/25</v>
      </c>
      <c r="F3953" s="23">
        <v>2025</v>
      </c>
      <c r="G3953" s="23">
        <v>3</v>
      </c>
      <c r="H3953" s="29"/>
      <c r="I3953" s="204" t="str">
        <f t="shared" si="1203"/>
        <v>Q4</v>
      </c>
      <c r="J3953" s="188" t="s">
        <v>3717</v>
      </c>
      <c r="K3953" s="29" t="s">
        <v>1739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12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9"/>
        <v>1.13</v>
      </c>
      <c r="Z3953" s="196">
        <f t="shared" si="1188"/>
        <v>370000</v>
      </c>
      <c r="AA3953" s="22">
        <v>1.0669999999999999</v>
      </c>
      <c r="AB3953" s="197">
        <f t="shared" si="1200"/>
        <v>349371.68141592923</v>
      </c>
      <c r="AC3953" s="198">
        <f t="shared" si="1204"/>
        <v>41924.601769911504</v>
      </c>
      <c r="AD3953" s="169">
        <v>0.12</v>
      </c>
      <c r="AE3953" s="199">
        <f t="shared" si="1205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8"/>
        <v>16976608.654867265</v>
      </c>
      <c r="AJ3953" s="200">
        <f t="shared" si="1199"/>
        <v>2037193.0385840707</v>
      </c>
      <c r="AK3953" s="201">
        <f t="shared" si="1206"/>
        <v>0.11999999999999994</v>
      </c>
      <c r="AL3953" s="24"/>
      <c r="AM3953" s="24"/>
      <c r="AN3953" s="24"/>
      <c r="AO3953" s="24"/>
      <c r="AP3953" s="165" t="str">
        <f t="shared" si="1207"/>
        <v>20253</v>
      </c>
      <c r="AQ3953" s="203" t="str">
        <f t="shared" si="1208"/>
        <v>20253RMB</v>
      </c>
      <c r="AR3953" s="206" t="str">
        <f t="shared" si="1209"/>
        <v>YAMAHA_Mounter</v>
      </c>
      <c r="AS3953" s="22">
        <f t="shared" si="1210"/>
        <v>1</v>
      </c>
      <c r="AT3953" s="24" t="str">
        <f t="shared" si="1211"/>
        <v>0-3 months</v>
      </c>
      <c r="AU3953" s="22" t="s">
        <v>3757</v>
      </c>
    </row>
    <row r="3954" spans="1:47">
      <c r="A3954" s="33" t="str">
        <f t="shared" si="1202"/>
        <v>FY 24/25</v>
      </c>
      <c r="B3954" s="23">
        <v>2025</v>
      </c>
      <c r="C3954" s="23">
        <v>2</v>
      </c>
      <c r="D3954" s="202" t="str">
        <f t="shared" ref="D3954:D3976" si="1213">IF(B3954="","",IF(AND(C3954&gt;=10,C3954&lt;=12),"Q3",IF(AND(C3954&gt;=1,C3954&lt;=3),"Q4",IF(AND(C3954&gt;=7,C3954&lt;=9),"Q2",IF(AND(C3954&gt;=4,C3954&lt;=6),"Q1")))))</f>
        <v>Q4</v>
      </c>
      <c r="E3954" s="33" t="str">
        <f t="shared" si="1201"/>
        <v>FY 25/26</v>
      </c>
      <c r="F3954" s="23">
        <v>2025</v>
      </c>
      <c r="G3954" s="23">
        <v>4</v>
      </c>
      <c r="H3954" s="29"/>
      <c r="I3954" s="204" t="str">
        <f t="shared" si="1203"/>
        <v>Q1</v>
      </c>
      <c r="J3954" s="188" t="s">
        <v>3719</v>
      </c>
      <c r="K3954" s="29" t="s">
        <v>3720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12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9"/>
        <v>1</v>
      </c>
      <c r="Z3954" s="196">
        <f t="shared" ref="Z3954:Z3994" si="1214">IF(X3954="","",X3954*MAX(O3954,N3954))</f>
        <v>8180000</v>
      </c>
      <c r="AA3954" s="22">
        <v>5.2999999999999999E-2</v>
      </c>
      <c r="AB3954" s="197">
        <f t="shared" si="1200"/>
        <v>433540</v>
      </c>
      <c r="AC3954" s="198">
        <f t="shared" si="1204"/>
        <v>52024.799999999996</v>
      </c>
      <c r="AD3954" s="169">
        <v>0.12</v>
      </c>
      <c r="AE3954" s="199">
        <f t="shared" si="1205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8"/>
        <v>30253303.159292053</v>
      </c>
      <c r="AJ3954" s="200">
        <f t="shared" si="1199"/>
        <v>3630396.3791150413</v>
      </c>
      <c r="AK3954" s="201">
        <f t="shared" si="1206"/>
        <v>0.11999999999999983</v>
      </c>
      <c r="AL3954" s="24"/>
      <c r="AM3954" s="24"/>
      <c r="AN3954" s="24"/>
      <c r="AO3954" s="24"/>
      <c r="AP3954" s="165" t="str">
        <f t="shared" si="1207"/>
        <v>20254</v>
      </c>
      <c r="AQ3954" s="203" t="str">
        <f t="shared" si="1208"/>
        <v>20254JPY</v>
      </c>
      <c r="AR3954" s="206" t="str">
        <f t="shared" si="1209"/>
        <v>YAMAHA_Mounter</v>
      </c>
      <c r="AS3954" s="22">
        <f t="shared" si="1210"/>
        <v>2</v>
      </c>
      <c r="AT3954" s="24" t="str">
        <f t="shared" si="1211"/>
        <v>0-3 months</v>
      </c>
      <c r="AU3954" s="22" t="s">
        <v>3751</v>
      </c>
    </row>
    <row r="3955" spans="1:47">
      <c r="A3955" s="33" t="str">
        <f t="shared" si="1202"/>
        <v>FY 24/25</v>
      </c>
      <c r="B3955" s="23">
        <v>2025</v>
      </c>
      <c r="C3955" s="23">
        <v>2</v>
      </c>
      <c r="D3955" s="202" t="str">
        <f t="shared" si="1213"/>
        <v>Q4</v>
      </c>
      <c r="E3955" s="33" t="str">
        <f t="shared" si="1201"/>
        <v>FY 24/25</v>
      </c>
      <c r="F3955" s="23">
        <v>2025</v>
      </c>
      <c r="G3955" s="23">
        <v>3</v>
      </c>
      <c r="H3955" s="29"/>
      <c r="I3955" s="204" t="str">
        <f t="shared" si="1203"/>
        <v>Q4</v>
      </c>
      <c r="J3955" s="188" t="s">
        <v>3718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12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9"/>
        <v>1.13</v>
      </c>
      <c r="Z3955" s="196">
        <f t="shared" si="1214"/>
        <v>453250</v>
      </c>
      <c r="AA3955" s="22">
        <v>1.0669999999999999</v>
      </c>
      <c r="AB3955" s="197">
        <f t="shared" si="1200"/>
        <v>427980.30973451328</v>
      </c>
      <c r="AC3955" s="198">
        <f t="shared" si="1204"/>
        <v>51357.637168141591</v>
      </c>
      <c r="AD3955" s="169">
        <v>0.12</v>
      </c>
      <c r="AE3955" s="199">
        <f t="shared" si="1205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8"/>
        <v>16976608.654867265</v>
      </c>
      <c r="AJ3955" s="200">
        <f t="shared" si="1199"/>
        <v>2037193.0385840707</v>
      </c>
      <c r="AK3955" s="201">
        <f t="shared" si="1206"/>
        <v>0.11999999999999994</v>
      </c>
      <c r="AL3955" s="24"/>
      <c r="AM3955" s="24"/>
      <c r="AN3955" s="24"/>
      <c r="AO3955" s="24"/>
      <c r="AP3955" s="165" t="str">
        <f t="shared" si="1207"/>
        <v>20253</v>
      </c>
      <c r="AQ3955" s="203" t="str">
        <f t="shared" si="1208"/>
        <v>20253RMB</v>
      </c>
      <c r="AR3955" s="206" t="str">
        <f t="shared" si="1209"/>
        <v>YAMAHA_Mounter</v>
      </c>
      <c r="AS3955" s="22">
        <f t="shared" si="1210"/>
        <v>1</v>
      </c>
      <c r="AT3955" s="24" t="str">
        <f t="shared" si="1211"/>
        <v>0-3 months</v>
      </c>
      <c r="AU3955" s="22" t="s">
        <v>3757</v>
      </c>
    </row>
    <row r="3956" spans="1:47">
      <c r="A3956" s="33" t="str">
        <f t="shared" si="1202"/>
        <v>FY 24/25</v>
      </c>
      <c r="B3956" s="23">
        <v>2025</v>
      </c>
      <c r="C3956" s="23">
        <v>2</v>
      </c>
      <c r="D3956" s="202" t="str">
        <f t="shared" si="1213"/>
        <v>Q4</v>
      </c>
      <c r="E3956" s="33" t="str">
        <f t="shared" si="1201"/>
        <v>FY 24/25</v>
      </c>
      <c r="F3956" s="23">
        <v>2025</v>
      </c>
      <c r="G3956" s="23">
        <v>3</v>
      </c>
      <c r="H3956" s="29"/>
      <c r="I3956" s="204" t="str">
        <f t="shared" si="1203"/>
        <v>Q4</v>
      </c>
      <c r="J3956" s="188" t="s">
        <v>3718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12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5">IF(W3956="","",IF(W3956="RMB","1.13", "1"))</f>
        <v>1.13</v>
      </c>
      <c r="Z3956" s="196">
        <f t="shared" si="1214"/>
        <v>453250</v>
      </c>
      <c r="AA3956" s="22">
        <v>1.0669999999999999</v>
      </c>
      <c r="AB3956" s="197">
        <f t="shared" si="1200"/>
        <v>427980.30973451328</v>
      </c>
      <c r="AC3956" s="198">
        <f t="shared" si="1204"/>
        <v>51357.637168141591</v>
      </c>
      <c r="AD3956" s="169">
        <v>0.12</v>
      </c>
      <c r="AE3956" s="199">
        <f t="shared" si="1205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8"/>
        <v>16976608.654867265</v>
      </c>
      <c r="AJ3956" s="200">
        <f t="shared" si="1199"/>
        <v>2037193.0385840707</v>
      </c>
      <c r="AK3956" s="201">
        <f t="shared" si="1206"/>
        <v>0.11999999999999994</v>
      </c>
      <c r="AL3956" s="24"/>
      <c r="AM3956" s="24"/>
      <c r="AN3956" s="24"/>
      <c r="AO3956" s="24"/>
      <c r="AP3956" s="165" t="str">
        <f t="shared" si="1207"/>
        <v>20253</v>
      </c>
      <c r="AQ3956" s="203" t="str">
        <f t="shared" si="1208"/>
        <v>20253RMB</v>
      </c>
      <c r="AR3956" s="206" t="str">
        <f t="shared" si="1209"/>
        <v>YAMAHA_Mounter</v>
      </c>
      <c r="AS3956" s="22">
        <f t="shared" si="1210"/>
        <v>1</v>
      </c>
      <c r="AT3956" s="24" t="str">
        <f t="shared" si="1211"/>
        <v>0-3 months</v>
      </c>
      <c r="AU3956" s="22" t="s">
        <v>3757</v>
      </c>
    </row>
    <row r="3957" spans="1:47">
      <c r="A3957" s="33" t="str">
        <f t="shared" si="1202"/>
        <v>FY 24/25</v>
      </c>
      <c r="B3957" s="23">
        <v>2025</v>
      </c>
      <c r="C3957" s="23">
        <v>2</v>
      </c>
      <c r="D3957" s="202" t="str">
        <f t="shared" si="1213"/>
        <v>Q4</v>
      </c>
      <c r="E3957" s="33" t="str">
        <f t="shared" si="1201"/>
        <v>FY 24/25</v>
      </c>
      <c r="F3957" s="23">
        <v>2025</v>
      </c>
      <c r="G3957" s="23">
        <v>3</v>
      </c>
      <c r="H3957" s="29"/>
      <c r="I3957" s="204" t="str">
        <f t="shared" si="1203"/>
        <v>Q4</v>
      </c>
      <c r="J3957" s="188" t="s">
        <v>3721</v>
      </c>
      <c r="K3957" s="164" t="s">
        <v>3724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12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5"/>
        <v>1.13</v>
      </c>
      <c r="Z3957" s="196">
        <f t="shared" si="1214"/>
        <v>650000</v>
      </c>
      <c r="AA3957" s="22">
        <v>1.0669999999999999</v>
      </c>
      <c r="AB3957" s="197">
        <f t="shared" si="1200"/>
        <v>613761.06194690266</v>
      </c>
      <c r="AC3957" s="198">
        <f t="shared" si="1204"/>
        <v>73651.327433628321</v>
      </c>
      <c r="AD3957" s="169">
        <v>0.12</v>
      </c>
      <c r="AE3957" s="199">
        <f t="shared" si="1205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8"/>
        <v>16976608.654867265</v>
      </c>
      <c r="AJ3957" s="200">
        <f t="shared" si="1199"/>
        <v>2037193.0385840707</v>
      </c>
      <c r="AK3957" s="201">
        <f t="shared" si="1206"/>
        <v>0.11999999999999994</v>
      </c>
      <c r="AL3957" s="24"/>
      <c r="AM3957" s="24"/>
      <c r="AN3957" s="24"/>
      <c r="AO3957" s="24"/>
      <c r="AP3957" s="165" t="str">
        <f t="shared" si="1207"/>
        <v>20253</v>
      </c>
      <c r="AQ3957" s="203" t="str">
        <f t="shared" si="1208"/>
        <v>20253RMB</v>
      </c>
      <c r="AR3957" s="206" t="str">
        <f t="shared" si="1209"/>
        <v>YAMAHA_Mounter</v>
      </c>
      <c r="AS3957" s="22">
        <f t="shared" si="1210"/>
        <v>1</v>
      </c>
      <c r="AT3957" s="24" t="str">
        <f t="shared" si="1211"/>
        <v>0-3 months</v>
      </c>
      <c r="AU3957" s="22" t="s">
        <v>3240</v>
      </c>
    </row>
    <row r="3958" spans="1:47">
      <c r="A3958" s="33" t="str">
        <f t="shared" si="1202"/>
        <v>FY 24/25</v>
      </c>
      <c r="B3958" s="23">
        <v>2025</v>
      </c>
      <c r="C3958" s="23">
        <v>2</v>
      </c>
      <c r="D3958" s="202" t="str">
        <f t="shared" si="1213"/>
        <v>Q4</v>
      </c>
      <c r="E3958" s="33" t="str">
        <f t="shared" si="1201"/>
        <v>FY 24/25</v>
      </c>
      <c r="F3958" s="23">
        <v>2025</v>
      </c>
      <c r="G3958" s="23">
        <v>3</v>
      </c>
      <c r="H3958" s="29"/>
      <c r="I3958" s="204" t="str">
        <f t="shared" si="1203"/>
        <v>Q4</v>
      </c>
      <c r="J3958" s="188" t="s">
        <v>3721</v>
      </c>
      <c r="K3958" s="164" t="s">
        <v>3724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12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5"/>
        <v>1.13</v>
      </c>
      <c r="Z3958" s="196">
        <f t="shared" si="1214"/>
        <v>389000</v>
      </c>
      <c r="AA3958" s="22">
        <v>1.0669999999999999</v>
      </c>
      <c r="AB3958" s="197">
        <f t="shared" si="1200"/>
        <v>367312.38938053098</v>
      </c>
      <c r="AC3958" s="198">
        <f t="shared" si="1204"/>
        <v>44077.486725663715</v>
      </c>
      <c r="AD3958" s="169">
        <v>0.12</v>
      </c>
      <c r="AE3958" s="199">
        <f t="shared" si="1205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8"/>
        <v>16976608.654867265</v>
      </c>
      <c r="AJ3958" s="200">
        <f t="shared" si="1199"/>
        <v>2037193.0385840707</v>
      </c>
      <c r="AK3958" s="201">
        <f t="shared" si="1206"/>
        <v>0.11999999999999994</v>
      </c>
      <c r="AL3958" s="24"/>
      <c r="AM3958" s="24"/>
      <c r="AN3958" s="24"/>
      <c r="AO3958" s="24"/>
      <c r="AP3958" s="165" t="str">
        <f t="shared" si="1207"/>
        <v>20253</v>
      </c>
      <c r="AQ3958" s="203" t="str">
        <f t="shared" si="1208"/>
        <v>20253RMB</v>
      </c>
      <c r="AR3958" s="206" t="str">
        <f t="shared" si="1209"/>
        <v>YAMAHA_Mounter</v>
      </c>
      <c r="AS3958" s="22">
        <f t="shared" si="1210"/>
        <v>1</v>
      </c>
      <c r="AT3958" s="24" t="str">
        <f t="shared" si="1211"/>
        <v>0-3 months</v>
      </c>
      <c r="AU3958" s="22" t="s">
        <v>3240</v>
      </c>
    </row>
    <row r="3959" spans="1:47" ht="26.4">
      <c r="A3959" s="33" t="str">
        <f t="shared" si="1202"/>
        <v>FY 24/25</v>
      </c>
      <c r="B3959" s="23">
        <v>2025</v>
      </c>
      <c r="C3959" s="23">
        <v>2</v>
      </c>
      <c r="D3959" s="202" t="str">
        <f t="shared" si="1213"/>
        <v>Q4</v>
      </c>
      <c r="E3959" s="33" t="str">
        <f t="shared" si="1201"/>
        <v>FY 24/25</v>
      </c>
      <c r="F3959" s="23">
        <v>2025</v>
      </c>
      <c r="G3959" s="23">
        <v>3</v>
      </c>
      <c r="H3959" s="29"/>
      <c r="I3959" s="204" t="str">
        <f t="shared" si="1203"/>
        <v>Q4</v>
      </c>
      <c r="J3959" s="188" t="s">
        <v>3721</v>
      </c>
      <c r="K3959" s="164" t="s">
        <v>3724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12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5"/>
        <v>1.13</v>
      </c>
      <c r="Z3959" s="196">
        <f t="shared" si="1214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4"/>
        <v>18242.867256637168</v>
      </c>
      <c r="AD3959" s="169">
        <v>0.12</v>
      </c>
      <c r="AE3959" s="199">
        <f t="shared" si="1205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8"/>
        <v>16976608.654867265</v>
      </c>
      <c r="AJ3959" s="200">
        <f t="shared" si="1199"/>
        <v>2037193.0385840707</v>
      </c>
      <c r="AK3959" s="201">
        <f t="shared" si="1206"/>
        <v>0.11999999999999994</v>
      </c>
      <c r="AL3959" s="24"/>
      <c r="AM3959" s="24"/>
      <c r="AN3959" s="24"/>
      <c r="AO3959" s="24"/>
      <c r="AP3959" s="165" t="str">
        <f t="shared" si="1207"/>
        <v>20253</v>
      </c>
      <c r="AQ3959" s="203" t="str">
        <f t="shared" si="1208"/>
        <v>20253RMB</v>
      </c>
      <c r="AR3959" s="206" t="str">
        <f t="shared" si="1209"/>
        <v>YAMAHA_Mounter</v>
      </c>
      <c r="AS3959" s="22">
        <f t="shared" si="1210"/>
        <v>1</v>
      </c>
      <c r="AT3959" s="24" t="str">
        <f t="shared" si="1211"/>
        <v>0-3 months</v>
      </c>
      <c r="AU3959" s="22" t="s">
        <v>3240</v>
      </c>
    </row>
    <row r="3960" spans="1:47">
      <c r="A3960" s="33" t="str">
        <f t="shared" si="1202"/>
        <v>FY 24/25</v>
      </c>
      <c r="B3960" s="23">
        <v>2025</v>
      </c>
      <c r="C3960" s="23">
        <v>2</v>
      </c>
      <c r="D3960" s="202" t="str">
        <f t="shared" si="1213"/>
        <v>Q4</v>
      </c>
      <c r="E3960" s="33" t="str">
        <f t="shared" si="1201"/>
        <v>FY 25/26</v>
      </c>
      <c r="F3960" s="23">
        <v>2025</v>
      </c>
      <c r="G3960" s="23">
        <v>5</v>
      </c>
      <c r="H3960" s="29"/>
      <c r="I3960" s="204" t="str">
        <f t="shared" si="1203"/>
        <v>Q1</v>
      </c>
      <c r="J3960" s="188" t="s">
        <v>3722</v>
      </c>
      <c r="K3960" s="164" t="s">
        <v>3725</v>
      </c>
      <c r="L3960" s="24" t="s">
        <v>3723</v>
      </c>
      <c r="M3960" s="13" t="s">
        <v>60</v>
      </c>
      <c r="N3960" s="22">
        <v>1</v>
      </c>
      <c r="O3960" s="22"/>
      <c r="P3960" s="202" t="str">
        <f t="shared" si="1212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5"/>
        <v>1.13</v>
      </c>
      <c r="Z3960" s="196">
        <f t="shared" si="1214"/>
        <v>750000</v>
      </c>
      <c r="AA3960" s="22">
        <v>1.0669999999999999</v>
      </c>
      <c r="AB3960" s="197">
        <f t="shared" si="1200"/>
        <v>708185.84070796473</v>
      </c>
      <c r="AC3960" s="198">
        <f t="shared" si="1204"/>
        <v>84982.300884955766</v>
      </c>
      <c r="AD3960" s="169">
        <v>0.12</v>
      </c>
      <c r="AE3960" s="199">
        <f t="shared" si="1205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8"/>
        <v>14766529.81520354</v>
      </c>
      <c r="AJ3960" s="200">
        <f t="shared" si="1199"/>
        <v>1771983.5778244243</v>
      </c>
      <c r="AK3960" s="201">
        <f t="shared" si="1206"/>
        <v>0.11999999999999997</v>
      </c>
      <c r="AL3960" s="24"/>
      <c r="AM3960" s="24"/>
      <c r="AN3960" s="24"/>
      <c r="AO3960" s="24"/>
      <c r="AP3960" s="165" t="str">
        <f t="shared" si="1207"/>
        <v>20255</v>
      </c>
      <c r="AQ3960" s="203" t="str">
        <f t="shared" si="1208"/>
        <v>20255RMB</v>
      </c>
      <c r="AR3960" s="206" t="str">
        <f t="shared" si="1209"/>
        <v>YAMAHA_Mounter</v>
      </c>
      <c r="AS3960" s="22">
        <f t="shared" si="1210"/>
        <v>3</v>
      </c>
      <c r="AT3960" s="24" t="str">
        <f t="shared" si="1211"/>
        <v>0-3 months</v>
      </c>
      <c r="AU3960" s="22" t="s">
        <v>3240</v>
      </c>
    </row>
    <row r="3961" spans="1:47">
      <c r="A3961" s="33" t="str">
        <f t="shared" si="1202"/>
        <v>FY 24/25</v>
      </c>
      <c r="B3961" s="23">
        <v>2025</v>
      </c>
      <c r="C3961" s="23">
        <v>2</v>
      </c>
      <c r="D3961" s="202" t="str">
        <f t="shared" si="1213"/>
        <v>Q4</v>
      </c>
      <c r="E3961" s="33" t="str">
        <f t="shared" si="1201"/>
        <v>FY 25/26</v>
      </c>
      <c r="F3961" s="23">
        <v>2025</v>
      </c>
      <c r="G3961" s="23">
        <v>5</v>
      </c>
      <c r="H3961" s="29"/>
      <c r="I3961" s="204" t="str">
        <f t="shared" si="1203"/>
        <v>Q1</v>
      </c>
      <c r="J3961" s="188" t="s">
        <v>3722</v>
      </c>
      <c r="K3961" s="164" t="s">
        <v>3725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12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5"/>
        <v>1.13</v>
      </c>
      <c r="Z3961" s="196">
        <f t="shared" si="1214"/>
        <v>420000</v>
      </c>
      <c r="AA3961" s="22">
        <v>1.0669999999999999</v>
      </c>
      <c r="AB3961" s="197">
        <f t="shared" si="1200"/>
        <v>396584.0707964602</v>
      </c>
      <c r="AC3961" s="198">
        <f t="shared" si="1204"/>
        <v>47590.088495575226</v>
      </c>
      <c r="AD3961" s="169">
        <v>0.12</v>
      </c>
      <c r="AE3961" s="199">
        <f t="shared" si="1205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8"/>
        <v>14766529.81520354</v>
      </c>
      <c r="AJ3961" s="200">
        <f t="shared" si="1199"/>
        <v>1771983.5778244243</v>
      </c>
      <c r="AK3961" s="201">
        <f t="shared" si="1206"/>
        <v>0.11999999999999997</v>
      </c>
      <c r="AL3961" s="24"/>
      <c r="AM3961" s="24"/>
      <c r="AN3961" s="24"/>
      <c r="AO3961" s="24"/>
      <c r="AP3961" s="165" t="str">
        <f t="shared" si="1207"/>
        <v>20255</v>
      </c>
      <c r="AQ3961" s="203" t="str">
        <f t="shared" si="1208"/>
        <v>20255RMB</v>
      </c>
      <c r="AR3961" s="206" t="str">
        <f t="shared" si="1209"/>
        <v>YAMAHA_Mounter</v>
      </c>
      <c r="AS3961" s="22">
        <f t="shared" si="1210"/>
        <v>3</v>
      </c>
      <c r="AT3961" s="24" t="str">
        <f t="shared" si="1211"/>
        <v>0-3 months</v>
      </c>
      <c r="AU3961" s="22" t="s">
        <v>3240</v>
      </c>
    </row>
    <row r="3962" spans="1:47">
      <c r="A3962" s="33" t="str">
        <f t="shared" si="1202"/>
        <v>FY 24/25</v>
      </c>
      <c r="B3962" s="23">
        <v>2025</v>
      </c>
      <c r="C3962" s="23">
        <v>2</v>
      </c>
      <c r="D3962" s="202" t="str">
        <f t="shared" si="1213"/>
        <v>Q4</v>
      </c>
      <c r="E3962" s="33" t="str">
        <f t="shared" si="1201"/>
        <v>FY 24/25</v>
      </c>
      <c r="F3962" s="23">
        <v>2025</v>
      </c>
      <c r="G3962" s="23">
        <v>3</v>
      </c>
      <c r="H3962" s="29"/>
      <c r="I3962" s="204" t="str">
        <f t="shared" si="1203"/>
        <v>Q4</v>
      </c>
      <c r="J3962" s="188" t="s">
        <v>3726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12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5"/>
        <v>1.13</v>
      </c>
      <c r="Z3962" s="196">
        <f t="shared" si="1214"/>
        <v>402500</v>
      </c>
      <c r="AA3962" s="22">
        <v>1.0669999999999999</v>
      </c>
      <c r="AB3962" s="197">
        <f t="shared" si="1200"/>
        <v>380059.73451327439</v>
      </c>
      <c r="AC3962" s="198">
        <f t="shared" si="1204"/>
        <v>45607.168141592927</v>
      </c>
      <c r="AD3962" s="169">
        <v>0.12</v>
      </c>
      <c r="AE3962" s="199">
        <f t="shared" si="1205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8"/>
        <v>16976608.654867265</v>
      </c>
      <c r="AJ3962" s="200">
        <f t="shared" si="1199"/>
        <v>2037193.0385840707</v>
      </c>
      <c r="AK3962" s="201">
        <f t="shared" si="1206"/>
        <v>0.11999999999999994</v>
      </c>
      <c r="AL3962" s="24"/>
      <c r="AM3962" s="24"/>
      <c r="AN3962" s="24"/>
      <c r="AO3962" s="24"/>
      <c r="AP3962" s="165" t="str">
        <f t="shared" si="1207"/>
        <v>20253</v>
      </c>
      <c r="AQ3962" s="203" t="str">
        <f t="shared" si="1208"/>
        <v>20253RMB</v>
      </c>
      <c r="AR3962" s="206" t="str">
        <f t="shared" si="1209"/>
        <v>YAMAHA_Mounter</v>
      </c>
      <c r="AS3962" s="22">
        <f t="shared" si="1210"/>
        <v>1</v>
      </c>
      <c r="AT3962" s="24" t="str">
        <f t="shared" si="1211"/>
        <v>0-3 months</v>
      </c>
      <c r="AU3962" s="22" t="s">
        <v>3757</v>
      </c>
    </row>
    <row r="3963" spans="1:47">
      <c r="A3963" s="33" t="str">
        <f t="shared" si="1202"/>
        <v>FY 24/25</v>
      </c>
      <c r="B3963" s="23">
        <v>2025</v>
      </c>
      <c r="C3963" s="23">
        <v>2</v>
      </c>
      <c r="D3963" s="202" t="str">
        <f t="shared" si="1213"/>
        <v>Q4</v>
      </c>
      <c r="E3963" s="33" t="str">
        <f t="shared" si="1201"/>
        <v>FY 24/25</v>
      </c>
      <c r="F3963" s="23">
        <v>2025</v>
      </c>
      <c r="G3963" s="23">
        <v>3</v>
      </c>
      <c r="H3963" s="29"/>
      <c r="I3963" s="204" t="str">
        <f t="shared" si="1203"/>
        <v>Q4</v>
      </c>
      <c r="J3963" s="188" t="s">
        <v>3726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12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5"/>
        <v>1.13</v>
      </c>
      <c r="Z3963" s="196">
        <f t="shared" si="1214"/>
        <v>402500</v>
      </c>
      <c r="AA3963" s="22">
        <v>1.0669999999999999</v>
      </c>
      <c r="AB3963" s="197">
        <f t="shared" si="1200"/>
        <v>380059.73451327439</v>
      </c>
      <c r="AC3963" s="198">
        <f t="shared" si="1204"/>
        <v>45607.168141592927</v>
      </c>
      <c r="AD3963" s="169">
        <v>0.12</v>
      </c>
      <c r="AE3963" s="199">
        <f t="shared" si="1205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8"/>
        <v>16976608.654867265</v>
      </c>
      <c r="AJ3963" s="200">
        <f t="shared" si="1199"/>
        <v>2037193.0385840707</v>
      </c>
      <c r="AK3963" s="201">
        <f t="shared" si="1206"/>
        <v>0.11999999999999994</v>
      </c>
      <c r="AL3963" s="24"/>
      <c r="AM3963" s="24"/>
      <c r="AN3963" s="24"/>
      <c r="AO3963" s="24"/>
      <c r="AP3963" s="165" t="str">
        <f t="shared" si="1207"/>
        <v>20253</v>
      </c>
      <c r="AQ3963" s="203" t="str">
        <f t="shared" si="1208"/>
        <v>20253RMB</v>
      </c>
      <c r="AR3963" s="206" t="str">
        <f t="shared" si="1209"/>
        <v>YAMAHA_Mounter</v>
      </c>
      <c r="AS3963" s="22">
        <f t="shared" si="1210"/>
        <v>1</v>
      </c>
      <c r="AT3963" s="24" t="str">
        <f t="shared" si="1211"/>
        <v>0-3 months</v>
      </c>
      <c r="AU3963" s="22" t="s">
        <v>3757</v>
      </c>
    </row>
    <row r="3964" spans="1:47">
      <c r="A3964" s="33" t="str">
        <f t="shared" si="1202"/>
        <v>FY 24/25</v>
      </c>
      <c r="B3964" s="23">
        <v>2025</v>
      </c>
      <c r="C3964" s="23">
        <v>2</v>
      </c>
      <c r="D3964" s="202" t="str">
        <f t="shared" si="1213"/>
        <v>Q4</v>
      </c>
      <c r="E3964" s="33" t="str">
        <f t="shared" si="1201"/>
        <v>FY 24/25</v>
      </c>
      <c r="F3964" s="23">
        <v>2025</v>
      </c>
      <c r="G3964" s="23">
        <v>3</v>
      </c>
      <c r="H3964" s="29"/>
      <c r="I3964" s="204" t="str">
        <f t="shared" si="1203"/>
        <v>Q4</v>
      </c>
      <c r="J3964" s="186" t="s">
        <v>3727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12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5"/>
        <v>1.13</v>
      </c>
      <c r="Z3964" s="196">
        <f t="shared" si="1214"/>
        <v>375000</v>
      </c>
      <c r="AA3964" s="22">
        <v>1.0669999999999999</v>
      </c>
      <c r="AB3964" s="197">
        <f t="shared" si="1200"/>
        <v>354092.92035398236</v>
      </c>
      <c r="AC3964" s="198">
        <f t="shared" si="1204"/>
        <v>42491.150442477883</v>
      </c>
      <c r="AD3964" s="169">
        <v>0.12</v>
      </c>
      <c r="AE3964" s="199">
        <f t="shared" si="1205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8"/>
        <v>16976608.654867265</v>
      </c>
      <c r="AJ3964" s="200">
        <f t="shared" si="1199"/>
        <v>2037193.0385840707</v>
      </c>
      <c r="AK3964" s="201">
        <f t="shared" si="1206"/>
        <v>0.11999999999999994</v>
      </c>
      <c r="AL3964" s="24"/>
      <c r="AM3964" s="24"/>
      <c r="AN3964" s="24"/>
      <c r="AO3964" s="24"/>
      <c r="AP3964" s="165" t="str">
        <f t="shared" si="1207"/>
        <v>20253</v>
      </c>
      <c r="AQ3964" s="203" t="str">
        <f t="shared" si="1208"/>
        <v>20253RMB</v>
      </c>
      <c r="AR3964" s="206" t="str">
        <f t="shared" si="1209"/>
        <v>YAMAHA_Mounter</v>
      </c>
      <c r="AS3964" s="22">
        <f t="shared" si="1210"/>
        <v>1</v>
      </c>
      <c r="AT3964" s="24" t="str">
        <f t="shared" si="1211"/>
        <v>0-3 months</v>
      </c>
      <c r="AU3964" s="22" t="s">
        <v>3240</v>
      </c>
    </row>
    <row r="3965" spans="1:47">
      <c r="A3965" s="33" t="str">
        <f t="shared" si="1202"/>
        <v>FY 24/25</v>
      </c>
      <c r="B3965" s="23">
        <v>2025</v>
      </c>
      <c r="C3965" s="23">
        <v>2</v>
      </c>
      <c r="D3965" s="202" t="str">
        <f t="shared" si="1213"/>
        <v>Q4</v>
      </c>
      <c r="E3965" s="33" t="str">
        <f t="shared" si="1201"/>
        <v>FY 24/25</v>
      </c>
      <c r="F3965" s="23">
        <v>2025</v>
      </c>
      <c r="G3965" s="23">
        <v>3</v>
      </c>
      <c r="H3965" s="29"/>
      <c r="I3965" s="204" t="str">
        <f t="shared" si="1203"/>
        <v>Q4</v>
      </c>
      <c r="J3965" s="188" t="s">
        <v>3728</v>
      </c>
      <c r="K3965" s="29" t="s">
        <v>3705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12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5"/>
        <v>1.13</v>
      </c>
      <c r="Z3965" s="196">
        <f t="shared" si="1214"/>
        <v>480000</v>
      </c>
      <c r="AA3965" s="22">
        <v>1.0669999999999999</v>
      </c>
      <c r="AB3965" s="197">
        <f t="shared" si="1200"/>
        <v>453238.93805309734</v>
      </c>
      <c r="AC3965" s="198">
        <f t="shared" si="1204"/>
        <v>54388.672566371679</v>
      </c>
      <c r="AD3965" s="169">
        <v>0.12</v>
      </c>
      <c r="AE3965" s="199">
        <f t="shared" si="1205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8"/>
        <v>16976608.654867265</v>
      </c>
      <c r="AJ3965" s="200">
        <f t="shared" si="1199"/>
        <v>2037193.0385840707</v>
      </c>
      <c r="AK3965" s="201">
        <f t="shared" si="1206"/>
        <v>0.11999999999999994</v>
      </c>
      <c r="AL3965" s="24"/>
      <c r="AM3965" s="24"/>
      <c r="AN3965" s="24"/>
      <c r="AO3965" s="24"/>
      <c r="AP3965" s="165" t="str">
        <f t="shared" si="1207"/>
        <v>20253</v>
      </c>
      <c r="AQ3965" s="203" t="str">
        <f t="shared" si="1208"/>
        <v>20253RMB</v>
      </c>
      <c r="AR3965" s="206" t="str">
        <f t="shared" si="1209"/>
        <v>YAMAHA_Mounter</v>
      </c>
      <c r="AS3965" s="22">
        <f t="shared" si="1210"/>
        <v>1</v>
      </c>
      <c r="AT3965" s="24" t="str">
        <f t="shared" si="1211"/>
        <v>0-3 months</v>
      </c>
      <c r="AU3965" s="22" t="s">
        <v>3757</v>
      </c>
    </row>
    <row r="3966" spans="1:47">
      <c r="A3966" s="33" t="str">
        <f t="shared" si="1202"/>
        <v>FY 24/25</v>
      </c>
      <c r="B3966" s="23">
        <v>2025</v>
      </c>
      <c r="C3966" s="23">
        <v>2</v>
      </c>
      <c r="D3966" s="202" t="str">
        <f t="shared" si="1213"/>
        <v>Q4</v>
      </c>
      <c r="E3966" s="33" t="str">
        <f t="shared" si="1201"/>
        <v>FY 24/25</v>
      </c>
      <c r="F3966" s="23">
        <v>2025</v>
      </c>
      <c r="G3966" s="23">
        <v>3</v>
      </c>
      <c r="H3966" s="29"/>
      <c r="I3966" s="204" t="str">
        <f t="shared" si="1203"/>
        <v>Q4</v>
      </c>
      <c r="J3966" s="188" t="s">
        <v>3728</v>
      </c>
      <c r="K3966" s="29" t="s">
        <v>3705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12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5"/>
        <v>1.13</v>
      </c>
      <c r="Z3966" s="196">
        <f t="shared" si="1214"/>
        <v>480000</v>
      </c>
      <c r="AA3966" s="22">
        <v>1.0669999999999999</v>
      </c>
      <c r="AB3966" s="197">
        <f t="shared" si="1200"/>
        <v>453238.93805309734</v>
      </c>
      <c r="AC3966" s="198">
        <f t="shared" si="1204"/>
        <v>54388.672566371679</v>
      </c>
      <c r="AD3966" s="169">
        <v>0.12</v>
      </c>
      <c r="AE3966" s="199">
        <f t="shared" si="1205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8"/>
        <v>16976608.654867265</v>
      </c>
      <c r="AJ3966" s="200">
        <f t="shared" si="1199"/>
        <v>2037193.0385840707</v>
      </c>
      <c r="AK3966" s="201">
        <f t="shared" si="1206"/>
        <v>0.11999999999999994</v>
      </c>
      <c r="AL3966" s="24"/>
      <c r="AM3966" s="24"/>
      <c r="AN3966" s="24"/>
      <c r="AO3966" s="24"/>
      <c r="AP3966" s="165" t="str">
        <f t="shared" si="1207"/>
        <v>20253</v>
      </c>
      <c r="AQ3966" s="203" t="str">
        <f t="shared" si="1208"/>
        <v>20253RMB</v>
      </c>
      <c r="AR3966" s="206" t="str">
        <f t="shared" si="1209"/>
        <v>YAMAHA_Mounter</v>
      </c>
      <c r="AS3966" s="22">
        <f t="shared" si="1210"/>
        <v>1</v>
      </c>
      <c r="AT3966" s="24" t="str">
        <f t="shared" si="1211"/>
        <v>0-3 months</v>
      </c>
      <c r="AU3966" s="22" t="s">
        <v>3757</v>
      </c>
    </row>
    <row r="3967" spans="1:47">
      <c r="A3967" s="33" t="str">
        <f t="shared" si="1202"/>
        <v>FY 24/25</v>
      </c>
      <c r="B3967" s="23">
        <v>2025</v>
      </c>
      <c r="C3967" s="23">
        <v>3</v>
      </c>
      <c r="D3967" s="202" t="str">
        <f t="shared" si="1213"/>
        <v>Q4</v>
      </c>
      <c r="E3967" s="33" t="str">
        <f t="shared" si="1201"/>
        <v>FY 24/25</v>
      </c>
      <c r="F3967" s="23">
        <v>2025</v>
      </c>
      <c r="G3967" s="23">
        <v>3</v>
      </c>
      <c r="H3967" s="29"/>
      <c r="I3967" s="204" t="str">
        <f t="shared" si="1203"/>
        <v>Q4</v>
      </c>
      <c r="J3967" s="188" t="s">
        <v>3729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12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5"/>
        <v>1.13</v>
      </c>
      <c r="Z3967" s="196">
        <f t="shared" si="1214"/>
        <v>395000</v>
      </c>
      <c r="AA3967" s="22">
        <v>1.0669999999999999</v>
      </c>
      <c r="AB3967" s="197">
        <f t="shared" si="1200"/>
        <v>372977.87610619469</v>
      </c>
      <c r="AC3967" s="198">
        <f t="shared" si="1204"/>
        <v>44757.345132743358</v>
      </c>
      <c r="AD3967" s="169">
        <v>0.12</v>
      </c>
      <c r="AE3967" s="199">
        <f t="shared" si="1205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8"/>
        <v>16976608.654867265</v>
      </c>
      <c r="AJ3967" s="200">
        <f t="shared" si="1199"/>
        <v>2037193.0385840707</v>
      </c>
      <c r="AK3967" s="201">
        <f t="shared" si="1206"/>
        <v>0.11999999999999994</v>
      </c>
      <c r="AL3967" s="24"/>
      <c r="AM3967" s="24"/>
      <c r="AN3967" s="24"/>
      <c r="AO3967" s="24"/>
      <c r="AP3967" s="165" t="str">
        <f t="shared" si="1207"/>
        <v>20253</v>
      </c>
      <c r="AQ3967" s="203" t="str">
        <f t="shared" si="1208"/>
        <v>20253RMB</v>
      </c>
      <c r="AR3967" s="206" t="str">
        <f t="shared" si="1209"/>
        <v>YAMAHA_Mounter</v>
      </c>
      <c r="AS3967" s="22">
        <f t="shared" si="1210"/>
        <v>0</v>
      </c>
      <c r="AT3967" s="24" t="str">
        <f t="shared" si="1211"/>
        <v>0-3 months</v>
      </c>
      <c r="AU3967" s="22" t="s">
        <v>3757</v>
      </c>
    </row>
    <row r="3968" spans="1:47">
      <c r="A3968" s="33" t="str">
        <f t="shared" si="1202"/>
        <v>FY 24/25</v>
      </c>
      <c r="B3968" s="23">
        <v>2025</v>
      </c>
      <c r="C3968" s="23">
        <v>3</v>
      </c>
      <c r="D3968" s="202" t="str">
        <f t="shared" si="1213"/>
        <v>Q4</v>
      </c>
      <c r="E3968" s="33" t="str">
        <f t="shared" si="1201"/>
        <v>FY 24/25</v>
      </c>
      <c r="F3968" s="23">
        <v>2025</v>
      </c>
      <c r="G3968" s="23">
        <v>3</v>
      </c>
      <c r="H3968" s="29"/>
      <c r="I3968" s="204" t="str">
        <f t="shared" si="1203"/>
        <v>Q4</v>
      </c>
      <c r="J3968" s="188" t="s">
        <v>3729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12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5"/>
        <v>1.13</v>
      </c>
      <c r="Z3968" s="196">
        <f t="shared" si="1214"/>
        <v>155000</v>
      </c>
      <c r="AA3968" s="22">
        <v>1.0669999999999999</v>
      </c>
      <c r="AB3968" s="197">
        <f t="shared" si="1200"/>
        <v>146358.40707964604</v>
      </c>
      <c r="AC3968" s="198">
        <f t="shared" si="1204"/>
        <v>17563.008849557526</v>
      </c>
      <c r="AD3968" s="169">
        <v>0.12</v>
      </c>
      <c r="AE3968" s="199">
        <f t="shared" si="1205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8"/>
        <v>16976608.654867265</v>
      </c>
      <c r="AJ3968" s="200">
        <f t="shared" si="1199"/>
        <v>2037193.0385840707</v>
      </c>
      <c r="AK3968" s="201">
        <f t="shared" si="1206"/>
        <v>0.11999999999999994</v>
      </c>
      <c r="AL3968" s="24"/>
      <c r="AM3968" s="24"/>
      <c r="AN3968" s="24"/>
      <c r="AO3968" s="24"/>
      <c r="AP3968" s="165" t="str">
        <f t="shared" si="1207"/>
        <v>20253</v>
      </c>
      <c r="AQ3968" s="203" t="str">
        <f t="shared" si="1208"/>
        <v>20253RMB</v>
      </c>
      <c r="AR3968" s="206" t="str">
        <f t="shared" si="1209"/>
        <v>YAMAHA_Non_Mounter</v>
      </c>
      <c r="AS3968" s="22">
        <f t="shared" si="1210"/>
        <v>0</v>
      </c>
      <c r="AT3968" s="24" t="str">
        <f t="shared" si="1211"/>
        <v>0-3 months</v>
      </c>
      <c r="AU3968" s="22" t="s">
        <v>3757</v>
      </c>
    </row>
    <row r="3969" spans="1:47">
      <c r="A3969" s="33" t="str">
        <f t="shared" si="1202"/>
        <v>FY 24/25</v>
      </c>
      <c r="B3969" s="23">
        <v>2025</v>
      </c>
      <c r="C3969" s="23">
        <v>2</v>
      </c>
      <c r="D3969" s="202" t="str">
        <f t="shared" si="1213"/>
        <v>Q4</v>
      </c>
      <c r="E3969" s="33" t="str">
        <f t="shared" si="1201"/>
        <v>FY 24/25</v>
      </c>
      <c r="F3969" s="23">
        <v>2025</v>
      </c>
      <c r="G3969" s="23">
        <v>3</v>
      </c>
      <c r="H3969" s="29"/>
      <c r="I3969" s="204" t="str">
        <f t="shared" si="1203"/>
        <v>Q4</v>
      </c>
      <c r="J3969" s="188" t="s">
        <v>3731</v>
      </c>
      <c r="K3969" s="248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12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5"/>
        <v>1.13</v>
      </c>
      <c r="Z3969" s="196">
        <f t="shared" si="1214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4"/>
        <v>45663.823008849555</v>
      </c>
      <c r="AD3969" s="169">
        <v>0.12</v>
      </c>
      <c r="AE3969" s="199">
        <f t="shared" si="1205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8"/>
        <v>16976608.654867265</v>
      </c>
      <c r="AJ3969" s="200">
        <f t="shared" si="1199"/>
        <v>2037193.0385840707</v>
      </c>
      <c r="AK3969" s="201">
        <f t="shared" si="1206"/>
        <v>0.11999999999999994</v>
      </c>
      <c r="AL3969" s="24"/>
      <c r="AM3969" s="24"/>
      <c r="AN3969" s="24"/>
      <c r="AO3969" s="24"/>
      <c r="AP3969" s="165" t="str">
        <f t="shared" si="1207"/>
        <v>20253</v>
      </c>
      <c r="AQ3969" s="203" t="str">
        <f t="shared" si="1208"/>
        <v>20253RMB</v>
      </c>
      <c r="AR3969" s="206" t="str">
        <f t="shared" si="1209"/>
        <v>YAMAHA_Mounter</v>
      </c>
      <c r="AS3969" s="22">
        <f t="shared" si="1210"/>
        <v>1</v>
      </c>
      <c r="AT3969" s="24" t="str">
        <f t="shared" si="1211"/>
        <v>0-3 months</v>
      </c>
      <c r="AU3969" s="22" t="s">
        <v>3240</v>
      </c>
    </row>
    <row r="3970" spans="1:47">
      <c r="A3970" s="33" t="str">
        <f t="shared" si="1202"/>
        <v>FY 24/25</v>
      </c>
      <c r="B3970" s="23">
        <v>2025</v>
      </c>
      <c r="C3970" s="23">
        <v>3</v>
      </c>
      <c r="D3970" s="202" t="str">
        <f t="shared" si="1213"/>
        <v>Q4</v>
      </c>
      <c r="E3970" s="33" t="str">
        <f t="shared" si="1201"/>
        <v>FY 24/25</v>
      </c>
      <c r="F3970" s="23">
        <v>2025</v>
      </c>
      <c r="G3970" s="23">
        <v>3</v>
      </c>
      <c r="H3970" s="29"/>
      <c r="I3970" s="204" t="str">
        <f t="shared" si="1203"/>
        <v>Q4</v>
      </c>
      <c r="J3970" s="188" t="s">
        <v>3730</v>
      </c>
      <c r="K3970" s="248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12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5"/>
        <v>1.13</v>
      </c>
      <c r="Z3970" s="196">
        <f t="shared" si="1214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4"/>
        <v>38525.309734513277</v>
      </c>
      <c r="AD3970" s="169">
        <v>0.12</v>
      </c>
      <c r="AE3970" s="199">
        <f t="shared" si="1205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ref="AI3970:AI3994" si="1216">IF(P3970="C66 SERVICE","",SUMIFS(AB:AB,F:F,F3970,G:G,G3970,E:E,E3970))</f>
        <v>16976608.654867265</v>
      </c>
      <c r="AJ3970" s="200">
        <f t="shared" ref="AJ3970:AJ3994" si="1217">IF(P3970="C66 SERVICE","",SUMIFS(AC:AC,F:F,F3970,G:G,G3970,E:E,E3970))</f>
        <v>2037193.0385840707</v>
      </c>
      <c r="AK3970" s="201">
        <f t="shared" si="1206"/>
        <v>0.11999999999999994</v>
      </c>
      <c r="AL3970" s="24"/>
      <c r="AM3970" s="24"/>
      <c r="AN3970" s="24"/>
      <c r="AO3970" s="24"/>
      <c r="AP3970" s="165" t="str">
        <f t="shared" si="1207"/>
        <v>20253</v>
      </c>
      <c r="AQ3970" s="203" t="str">
        <f t="shared" si="1208"/>
        <v>20253RMB</v>
      </c>
      <c r="AR3970" s="206" t="str">
        <f t="shared" si="1209"/>
        <v>YAMAHA_Non_Mounter</v>
      </c>
      <c r="AS3970" s="22">
        <f t="shared" si="1210"/>
        <v>0</v>
      </c>
      <c r="AT3970" s="24" t="str">
        <f t="shared" si="1211"/>
        <v>0-3 months</v>
      </c>
      <c r="AU3970" s="22" t="s">
        <v>3240</v>
      </c>
    </row>
    <row r="3971" spans="1:47">
      <c r="A3971" s="33" t="str">
        <f t="shared" si="1202"/>
        <v>FY 24/25</v>
      </c>
      <c r="B3971" s="23">
        <v>2025</v>
      </c>
      <c r="C3971" s="23">
        <v>3</v>
      </c>
      <c r="D3971" s="202" t="str">
        <f t="shared" si="1213"/>
        <v>Q4</v>
      </c>
      <c r="E3971" s="33" t="str">
        <f t="shared" si="1201"/>
        <v>FY 24/25</v>
      </c>
      <c r="F3971" s="23">
        <v>2025</v>
      </c>
      <c r="G3971" s="23">
        <v>3</v>
      </c>
      <c r="H3971" s="29"/>
      <c r="I3971" s="204" t="str">
        <f t="shared" si="1203"/>
        <v>Q4</v>
      </c>
      <c r="J3971" s="188" t="s">
        <v>3732</v>
      </c>
      <c r="K3971" s="248" t="s">
        <v>3733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12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5"/>
        <v>1.13</v>
      </c>
      <c r="Z3971" s="196">
        <f t="shared" si="1214"/>
        <v>500000</v>
      </c>
      <c r="AA3971" s="22">
        <v>1.0669999999999999</v>
      </c>
      <c r="AB3971" s="197">
        <f>IF(AND(R3971&lt;&gt;"C66",R3971&lt;&gt;""),Z3971/Y3971*AA3971,"")</f>
        <v>472123.89380530978</v>
      </c>
      <c r="AC3971" s="198">
        <f t="shared" si="1204"/>
        <v>56654.867256637175</v>
      </c>
      <c r="AD3971" s="169">
        <v>0.12</v>
      </c>
      <c r="AE3971" s="199">
        <f t="shared" si="1205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16"/>
        <v>16976608.654867265</v>
      </c>
      <c r="AJ3971" s="200">
        <f t="shared" si="1217"/>
        <v>2037193.0385840707</v>
      </c>
      <c r="AK3971" s="201">
        <f t="shared" si="1206"/>
        <v>0.11999999999999994</v>
      </c>
      <c r="AL3971" s="24"/>
      <c r="AM3971" s="24"/>
      <c r="AN3971" s="24"/>
      <c r="AO3971" s="24"/>
      <c r="AP3971" s="165" t="str">
        <f t="shared" si="1207"/>
        <v>20253</v>
      </c>
      <c r="AQ3971" s="203" t="str">
        <f t="shared" si="1208"/>
        <v>20253RMB</v>
      </c>
      <c r="AR3971" s="206" t="str">
        <f t="shared" si="1209"/>
        <v>YAMAHA_Mounter</v>
      </c>
      <c r="AS3971" s="22">
        <f t="shared" si="1210"/>
        <v>0</v>
      </c>
      <c r="AT3971" s="24" t="str">
        <f t="shared" si="1211"/>
        <v>0-3 months</v>
      </c>
      <c r="AU3971" s="22" t="s">
        <v>3240</v>
      </c>
    </row>
    <row r="3972" spans="1:47" ht="39.6">
      <c r="A3972" s="33" t="str">
        <f t="shared" si="1202"/>
        <v/>
      </c>
      <c r="B3972" s="23"/>
      <c r="C3972" s="23"/>
      <c r="D3972" s="202" t="str">
        <f t="shared" si="1213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8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9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20">IF(W3972="","",IF(W3972="RMB","1.13", "1"))</f>
        <v/>
      </c>
      <c r="Z3972" s="196" t="str">
        <f t="shared" ref="Z3972:Z3975" si="1221">IF(X3972="","",X3972*MAX(O3972,N3972))</f>
        <v/>
      </c>
      <c r="AA3972" s="22"/>
      <c r="AB3972" s="197">
        <v>13000</v>
      </c>
      <c r="AC3972" s="198">
        <f t="shared" ref="AC3972:AC3975" si="1222">IF(R3972&lt;&gt;"",AB3972*AD3972,"")</f>
        <v>3900</v>
      </c>
      <c r="AD3972" s="162">
        <v>0.3</v>
      </c>
      <c r="AE3972" s="199">
        <f t="shared" ref="AE3972:AE3975" si="1223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ref="AI3972:AI3975" si="1224">IF(P3972="C66 SERVICE","",SUMIFS(AB:AB,F:F,F3972,G:G,G3972,E:E,E3972))</f>
        <v>30691842.970796466</v>
      </c>
      <c r="AJ3972" s="200">
        <f t="shared" ref="AJ3972:AJ3975" si="1225">IF(P3972="C66 SERVICE","",SUMIFS(AC:AC,F:F,F3972,G:G,G3972,E:E,E3972))</f>
        <v>4088324.205777524</v>
      </c>
      <c r="AK3972" s="201">
        <f t="shared" ref="AK3972:AK3975" si="1226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27">IF(F3972="","",F3972&amp;G3972)</f>
        <v>20252</v>
      </c>
      <c r="AQ3972" s="203" t="str">
        <f t="shared" ref="AQ3972:AQ3975" si="1228">IF(W3972="","",F3972&amp;G3972&amp;W3972)</f>
        <v/>
      </c>
      <c r="AR3972" s="206" t="str">
        <f t="shared" ref="AR3972:AR3975" si="1229">IFERROR(IF(AND(M3972="YAMAHA", R3972="C28"), "YAMAHA_Non_Mounter", IF(AND(M3972="YAMAHA", R3972="C49"), "YAMAHA_Mounter", M3972)),"")</f>
        <v>C66 SERVICE</v>
      </c>
      <c r="AS3972" s="22" t="str">
        <f t="shared" ref="AS3972:AS3975" si="1230">IFERROR(IF(OR(G3972="TBA", G3972=""), "", DATEDIF(DATE(B3972, C3972, 1), DATE(F3972, G3972, 1), "M")),"")</f>
        <v/>
      </c>
      <c r="AT3972" s="24" t="str">
        <f t="shared" ref="AT3972:AT3975" si="1231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202"/>
        <v/>
      </c>
      <c r="B3973" s="23"/>
      <c r="C3973" s="23"/>
      <c r="D3973" s="202" t="str">
        <f t="shared" si="1213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8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9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20"/>
        <v/>
      </c>
      <c r="Z3973" s="196" t="str">
        <f t="shared" si="1221"/>
        <v/>
      </c>
      <c r="AA3973" s="22"/>
      <c r="AB3973" s="197">
        <v>19000</v>
      </c>
      <c r="AC3973" s="198">
        <f t="shared" si="1222"/>
        <v>5700</v>
      </c>
      <c r="AD3973" s="162">
        <v>0.3</v>
      </c>
      <c r="AE3973" s="199">
        <f t="shared" si="1223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24"/>
        <v>30691842.970796466</v>
      </c>
      <c r="AJ3973" s="200">
        <f t="shared" si="1225"/>
        <v>4088324.205777524</v>
      </c>
      <c r="AK3973" s="201">
        <f t="shared" si="1226"/>
        <v>0.1332055624573473</v>
      </c>
      <c r="AL3973" s="24"/>
      <c r="AM3973" s="24"/>
      <c r="AN3973" s="24"/>
      <c r="AO3973" s="24"/>
      <c r="AP3973" s="165" t="str">
        <f t="shared" si="1227"/>
        <v>20252</v>
      </c>
      <c r="AQ3973" s="203" t="str">
        <f t="shared" si="1228"/>
        <v/>
      </c>
      <c r="AR3973" s="206" t="str">
        <f t="shared" si="1229"/>
        <v>C66 SERVICE</v>
      </c>
      <c r="AS3973" s="22" t="str">
        <f t="shared" si="1230"/>
        <v/>
      </c>
      <c r="AT3973" s="24" t="str">
        <f t="shared" si="1231"/>
        <v/>
      </c>
      <c r="AU3973" s="22">
        <v>0</v>
      </c>
    </row>
    <row r="3974" spans="1:47" ht="39.6">
      <c r="A3974" s="33" t="str">
        <f t="shared" si="1202"/>
        <v/>
      </c>
      <c r="B3974" s="23"/>
      <c r="C3974" s="23"/>
      <c r="D3974" s="202" t="str">
        <f t="shared" si="1213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8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9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20"/>
        <v/>
      </c>
      <c r="Z3974" s="196" t="str">
        <f t="shared" si="1221"/>
        <v/>
      </c>
      <c r="AA3974" s="22"/>
      <c r="AB3974" s="197">
        <v>17000</v>
      </c>
      <c r="AC3974" s="198">
        <f t="shared" si="1222"/>
        <v>5100</v>
      </c>
      <c r="AD3974" s="162">
        <v>0.3</v>
      </c>
      <c r="AE3974" s="199">
        <f t="shared" si="1223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24"/>
        <v>30691842.970796466</v>
      </c>
      <c r="AJ3974" s="200">
        <f t="shared" si="1225"/>
        <v>4088324.205777524</v>
      </c>
      <c r="AK3974" s="201">
        <f t="shared" si="1226"/>
        <v>0.1332055624573473</v>
      </c>
      <c r="AL3974" s="24"/>
      <c r="AM3974" s="24"/>
      <c r="AN3974" s="24"/>
      <c r="AO3974" s="24"/>
      <c r="AP3974" s="165" t="str">
        <f t="shared" si="1227"/>
        <v>20252</v>
      </c>
      <c r="AQ3974" s="203" t="str">
        <f t="shared" si="1228"/>
        <v/>
      </c>
      <c r="AR3974" s="206" t="str">
        <f t="shared" si="1229"/>
        <v>C66 SERVICE</v>
      </c>
      <c r="AS3974" s="22" t="str">
        <f t="shared" si="1230"/>
        <v/>
      </c>
      <c r="AT3974" s="24" t="str">
        <f t="shared" si="1231"/>
        <v/>
      </c>
      <c r="AU3974" s="22">
        <v>0</v>
      </c>
    </row>
    <row r="3975" spans="1:47" ht="39.6">
      <c r="A3975" s="33" t="str">
        <f t="shared" si="1202"/>
        <v/>
      </c>
      <c r="B3975" s="23"/>
      <c r="C3975" s="23"/>
      <c r="D3975" s="202" t="str">
        <f t="shared" si="1213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8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9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20"/>
        <v/>
      </c>
      <c r="Z3975" s="196" t="str">
        <f t="shared" si="1221"/>
        <v/>
      </c>
      <c r="AA3975" s="22"/>
      <c r="AB3975" s="197">
        <v>336000</v>
      </c>
      <c r="AC3975" s="198">
        <f t="shared" si="1222"/>
        <v>100800</v>
      </c>
      <c r="AD3975" s="162">
        <v>0.3</v>
      </c>
      <c r="AE3975" s="199">
        <f t="shared" si="1223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24"/>
        <v>30691842.970796466</v>
      </c>
      <c r="AJ3975" s="200">
        <f t="shared" si="1225"/>
        <v>4088324.205777524</v>
      </c>
      <c r="AK3975" s="201">
        <f t="shared" si="1226"/>
        <v>0.1332055624573473</v>
      </c>
      <c r="AL3975" s="24"/>
      <c r="AM3975" s="24"/>
      <c r="AN3975" s="24"/>
      <c r="AO3975" s="24"/>
      <c r="AP3975" s="165" t="str">
        <f t="shared" si="1227"/>
        <v>20252</v>
      </c>
      <c r="AQ3975" s="203" t="str">
        <f t="shared" si="1228"/>
        <v/>
      </c>
      <c r="AR3975" s="206" t="str">
        <f t="shared" si="1229"/>
        <v>C66 SERVICE</v>
      </c>
      <c r="AS3975" s="22" t="str">
        <f t="shared" si="1230"/>
        <v/>
      </c>
      <c r="AT3975" s="24" t="str">
        <f t="shared" si="1231"/>
        <v/>
      </c>
      <c r="AU3975" s="22">
        <v>0</v>
      </c>
    </row>
    <row r="3976" spans="1:47">
      <c r="A3976" s="33" t="str">
        <f t="shared" si="1202"/>
        <v>FY 24/25</v>
      </c>
      <c r="B3976" s="23">
        <v>2025</v>
      </c>
      <c r="C3976" s="23">
        <v>3</v>
      </c>
      <c r="D3976" s="202" t="str">
        <f t="shared" si="1213"/>
        <v>Q4</v>
      </c>
      <c r="E3976" s="33" t="str">
        <f t="shared" si="1201"/>
        <v>TBA</v>
      </c>
      <c r="F3976" s="23" t="s">
        <v>2584</v>
      </c>
      <c r="G3976" s="23" t="s">
        <v>2584</v>
      </c>
      <c r="H3976" s="29"/>
      <c r="I3976" s="204" t="str">
        <f t="shared" si="1218"/>
        <v>TBA</v>
      </c>
      <c r="J3976" s="188" t="s">
        <v>3734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9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32">IF(W3976="","",IF(W3976="RMB","1.13", "1"))</f>
        <v>1.13</v>
      </c>
      <c r="Z3976" s="196">
        <f t="shared" ref="Z3976" si="1233">IF(X3976="","",X3976*MAX(O3976,N3976))</f>
        <v>389000</v>
      </c>
      <c r="AA3976" s="22">
        <v>1.0669999999999999</v>
      </c>
      <c r="AB3976" s="197">
        <v>336001</v>
      </c>
      <c r="AC3976" s="198">
        <f t="shared" ref="AC3976" si="1234">IF(R3976&lt;&gt;"",AB3976*AD3976,"")</f>
        <v>40320.119999999995</v>
      </c>
      <c r="AD3976" s="169">
        <v>0.12</v>
      </c>
      <c r="AE3976" s="199">
        <f t="shared" ref="AE3976:AE3990" si="1235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ref="AI3976:AI3990" si="1236">IF(P3976="C66 SERVICE","",SUMIFS(AB:AB,F:F,F3976,G:G,G3976,E:E,E3976))</f>
        <v>25672271.628318585</v>
      </c>
      <c r="AJ3976" s="200">
        <f t="shared" ref="AJ3976:AJ3990" si="1237">IF(P3976="C66 SERVICE","",SUMIFS(AC:AC,F:F,F3976,G:G,G3976,E:E,E3976))</f>
        <v>3011547.4803982303</v>
      </c>
      <c r="AK3976" s="201">
        <f t="shared" ref="AK3976:AK3990" si="1238">IF(AJ3976&gt;0,AJ3976/AI3976,"")</f>
        <v>0.11730740169780109</v>
      </c>
      <c r="AL3976" s="24"/>
      <c r="AM3976" s="24"/>
      <c r="AN3976" s="24"/>
      <c r="AO3976" s="24"/>
      <c r="AP3976" s="165" t="str">
        <f t="shared" ref="AP3976:AP3986" si="1239">IF(F3976="","",F3976&amp;G3976)</f>
        <v>TBATBA</v>
      </c>
      <c r="AQ3976" s="203" t="str">
        <f t="shared" ref="AQ3976:AQ3986" si="1240">IF(W3976="","",F3976&amp;G3976&amp;W3976)</f>
        <v>TBATBARMB</v>
      </c>
      <c r="AR3976" s="206" t="str">
        <f t="shared" ref="AR3976:AR3986" si="1241">IFERROR(IF(AND(M3976="YAMAHA", R3976="C28"), "YAMAHA_Non_Mounter", IF(AND(M3976="YAMAHA", R3976="C49"), "YAMAHA_Mounter", M3976)),"")</f>
        <v>YAMAHA_Mounter</v>
      </c>
      <c r="AS3976" s="22" t="str">
        <f t="shared" ref="AS3976:AS3982" si="1242">IFERROR(IF(OR(G3976="TBA", G3976=""), "", DATEDIF(DATE(B3976, C3976, 1), DATE(F3976, G3976, 1), "M")),"")</f>
        <v/>
      </c>
      <c r="AT3976" s="24" t="str">
        <f t="shared" ref="AT3976:AT3982" si="1243">IF(ISNUMBER(AS3976), IF(AS3976&gt;=0, IF(AS3976&lt;=3, "0-3 months", IF(AS3976&lt;=6, "4-6 months", "&gt; 6 months"))), "")</f>
        <v/>
      </c>
      <c r="AU3976" s="22" t="s">
        <v>3757</v>
      </c>
    </row>
    <row r="3977" spans="1:47">
      <c r="A3977" s="33" t="str">
        <f t="shared" si="1202"/>
        <v>FY 24/25</v>
      </c>
      <c r="B3977" s="23">
        <v>2025</v>
      </c>
      <c r="C3977" s="23">
        <v>3</v>
      </c>
      <c r="D3977" s="202" t="str">
        <f t="shared" ref="D3977:D3994" si="1244">IF(B3977="","",IF(AND(C3977&gt;=10,C3977&lt;=12),"Q3",IF(AND(C3977&gt;=1,C3977&lt;=3),"Q4",IF(AND(C3977&gt;=7,C3977&lt;=9),"Q2",IF(AND(C3977&gt;=4,C3977&lt;=6),"Q1")))))</f>
        <v>Q4</v>
      </c>
      <c r="E3977" s="33" t="str">
        <f t="shared" ref="E3977:E3994" si="1245">IF(G3977="Cancel","Cancel",IF(G3977="TBA","TBA",IFERROR(IF(I3977="Q4","FY "&amp;RIGHT(F3977,2)-1&amp;"/"&amp;RIGHT(F3977,2),"FY "&amp;RIGHT(F3977,2)&amp;"/"&amp;RIGHT(F3977,2)+1),"")))</f>
        <v>TBA</v>
      </c>
      <c r="F3977" s="23" t="s">
        <v>2584</v>
      </c>
      <c r="G3977" s="23" t="s">
        <v>2584</v>
      </c>
      <c r="H3977" s="29"/>
      <c r="I3977" s="204" t="str">
        <f t="shared" si="1218"/>
        <v>TBA</v>
      </c>
      <c r="J3977" s="188" t="s">
        <v>3735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12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5"/>
        <v>1</v>
      </c>
      <c r="Z3977" s="196">
        <f t="shared" si="1214"/>
        <v>7080000</v>
      </c>
      <c r="AA3977" s="22">
        <v>5.2999999999999999E-2</v>
      </c>
      <c r="AB3977" s="197">
        <f t="shared" si="1200"/>
        <v>375240</v>
      </c>
      <c r="AC3977" s="198">
        <f t="shared" si="1204"/>
        <v>45028.799999999996</v>
      </c>
      <c r="AD3977" s="169">
        <v>0.12</v>
      </c>
      <c r="AE3977" s="199">
        <f t="shared" si="1235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36"/>
        <v>25672271.628318585</v>
      </c>
      <c r="AJ3977" s="200">
        <f t="shared" si="1237"/>
        <v>3011547.4803982303</v>
      </c>
      <c r="AK3977" s="201">
        <f t="shared" si="1238"/>
        <v>0.11730740169780109</v>
      </c>
      <c r="AL3977" s="24"/>
      <c r="AM3977" s="24"/>
      <c r="AN3977" s="24"/>
      <c r="AO3977" s="24"/>
      <c r="AP3977" s="165" t="str">
        <f t="shared" si="1239"/>
        <v>TBATBA</v>
      </c>
      <c r="AQ3977" s="203" t="str">
        <f t="shared" si="1240"/>
        <v>TBATBAJPY</v>
      </c>
      <c r="AR3977" s="206" t="str">
        <f t="shared" si="1241"/>
        <v>YAMAHA_Mounter</v>
      </c>
      <c r="AS3977" s="22" t="str">
        <f t="shared" si="1242"/>
        <v/>
      </c>
      <c r="AT3977" s="24" t="str">
        <f t="shared" si="1243"/>
        <v/>
      </c>
      <c r="AU3977" s="22" t="s">
        <v>3751</v>
      </c>
    </row>
    <row r="3978" spans="1:47">
      <c r="A3978" s="33" t="str">
        <f t="shared" si="1202"/>
        <v>FY 24/25</v>
      </c>
      <c r="B3978" s="23">
        <v>2025</v>
      </c>
      <c r="C3978" s="23">
        <v>3</v>
      </c>
      <c r="D3978" s="202" t="str">
        <f t="shared" si="1244"/>
        <v>Q4</v>
      </c>
      <c r="E3978" s="33" t="str">
        <f t="shared" si="1245"/>
        <v>TBA</v>
      </c>
      <c r="F3978" s="23" t="s">
        <v>2584</v>
      </c>
      <c r="G3978" s="23" t="s">
        <v>2584</v>
      </c>
      <c r="H3978" s="29"/>
      <c r="I3978" s="204" t="str">
        <f t="shared" si="1218"/>
        <v>TBA</v>
      </c>
      <c r="J3978" s="188" t="s">
        <v>3736</v>
      </c>
      <c r="K3978" s="29" t="s">
        <v>3737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12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5"/>
        <v>1</v>
      </c>
      <c r="Z3978" s="196">
        <f t="shared" si="1214"/>
        <v>8299000</v>
      </c>
      <c r="AA3978" s="22">
        <v>5.2999999999999999E-2</v>
      </c>
      <c r="AB3978" s="197">
        <f t="shared" si="1200"/>
        <v>439847</v>
      </c>
      <c r="AC3978" s="198">
        <f t="shared" si="1204"/>
        <v>52781.64</v>
      </c>
      <c r="AD3978" s="169">
        <v>0.12</v>
      </c>
      <c r="AE3978" s="199">
        <f t="shared" si="1235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36"/>
        <v>25672271.628318585</v>
      </c>
      <c r="AJ3978" s="200">
        <f t="shared" si="1237"/>
        <v>3011547.4803982303</v>
      </c>
      <c r="AK3978" s="201">
        <f t="shared" si="1238"/>
        <v>0.11730740169780109</v>
      </c>
      <c r="AL3978" s="24"/>
      <c r="AM3978" s="24"/>
      <c r="AN3978" s="24"/>
      <c r="AO3978" s="24"/>
      <c r="AP3978" s="165" t="str">
        <f t="shared" si="1239"/>
        <v>TBATBA</v>
      </c>
      <c r="AQ3978" s="203" t="str">
        <f t="shared" si="1240"/>
        <v>TBATBAJPY</v>
      </c>
      <c r="AR3978" s="206" t="str">
        <f t="shared" si="1241"/>
        <v>YAMAHA_Mounter</v>
      </c>
      <c r="AS3978" s="22" t="str">
        <f t="shared" si="1242"/>
        <v/>
      </c>
      <c r="AT3978" s="24" t="str">
        <f t="shared" si="1243"/>
        <v/>
      </c>
      <c r="AU3978" s="22" t="s">
        <v>3751</v>
      </c>
    </row>
    <row r="3979" spans="1:47">
      <c r="A3979" s="33" t="str">
        <f t="shared" si="1202"/>
        <v>FY 24/25</v>
      </c>
      <c r="B3979" s="23">
        <v>2025</v>
      </c>
      <c r="C3979" s="23">
        <v>3</v>
      </c>
      <c r="D3979" s="202" t="str">
        <f t="shared" si="1244"/>
        <v>Q4</v>
      </c>
      <c r="E3979" s="33" t="str">
        <f t="shared" si="1245"/>
        <v>TBA</v>
      </c>
      <c r="F3979" s="23" t="s">
        <v>2584</v>
      </c>
      <c r="G3979" s="23" t="s">
        <v>2584</v>
      </c>
      <c r="H3979" s="29"/>
      <c r="I3979" s="204" t="str">
        <f t="shared" si="1218"/>
        <v>TBA</v>
      </c>
      <c r="J3979" s="188" t="s">
        <v>3738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12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5"/>
        <v>1.13</v>
      </c>
      <c r="Z3979" s="196">
        <f t="shared" si="1214"/>
        <v>393000</v>
      </c>
      <c r="AA3979" s="22">
        <v>1.0669999999999999</v>
      </c>
      <c r="AB3979" s="197">
        <f t="shared" si="1200"/>
        <v>371089.38053097349</v>
      </c>
      <c r="AC3979" s="198">
        <f t="shared" si="1204"/>
        <v>44530.725663716818</v>
      </c>
      <c r="AD3979" s="169">
        <v>0.12</v>
      </c>
      <c r="AE3979" s="199">
        <f t="shared" si="1235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si="1236"/>
        <v>25672271.628318585</v>
      </c>
      <c r="AJ3979" s="200">
        <f t="shared" si="1237"/>
        <v>3011547.4803982303</v>
      </c>
      <c r="AK3979" s="201">
        <f t="shared" si="1238"/>
        <v>0.11730740169780109</v>
      </c>
      <c r="AL3979" s="24"/>
      <c r="AM3979" s="24"/>
      <c r="AN3979" s="24"/>
      <c r="AO3979" s="24"/>
      <c r="AP3979" s="165" t="str">
        <f t="shared" si="1239"/>
        <v>TBATBA</v>
      </c>
      <c r="AQ3979" s="203" t="str">
        <f t="shared" si="1240"/>
        <v>TBATBARMB</v>
      </c>
      <c r="AR3979" s="206" t="str">
        <f t="shared" si="1241"/>
        <v>YAMAHA_Mounter</v>
      </c>
      <c r="AS3979" s="22" t="str">
        <f t="shared" si="1242"/>
        <v/>
      </c>
      <c r="AT3979" s="24" t="str">
        <f t="shared" si="1243"/>
        <v/>
      </c>
      <c r="AU3979" s="22" t="s">
        <v>3757</v>
      </c>
    </row>
    <row r="3980" spans="1:47">
      <c r="A3980" s="33" t="str">
        <f t="shared" si="1202"/>
        <v>FY 24/25</v>
      </c>
      <c r="B3980" s="23">
        <v>2025</v>
      </c>
      <c r="C3980" s="23">
        <v>3</v>
      </c>
      <c r="D3980" s="202" t="str">
        <f t="shared" si="1244"/>
        <v>Q4</v>
      </c>
      <c r="E3980" s="33" t="str">
        <f t="shared" si="1245"/>
        <v>TBA</v>
      </c>
      <c r="F3980" s="23" t="s">
        <v>2584</v>
      </c>
      <c r="G3980" s="23" t="s">
        <v>2584</v>
      </c>
      <c r="H3980" s="29"/>
      <c r="I3980" s="204" t="str">
        <f t="shared" si="1218"/>
        <v>TBA</v>
      </c>
      <c r="J3980" s="188" t="s">
        <v>3738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12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5"/>
        <v>1.13</v>
      </c>
      <c r="Z3980" s="196">
        <f t="shared" si="1214"/>
        <v>393000</v>
      </c>
      <c r="AA3980" s="22">
        <v>1.0669999999999999</v>
      </c>
      <c r="AB3980" s="197">
        <f t="shared" si="1200"/>
        <v>371089.38053097349</v>
      </c>
      <c r="AC3980" s="198">
        <f t="shared" si="1204"/>
        <v>44530.725663716818</v>
      </c>
      <c r="AD3980" s="169">
        <v>0.12</v>
      </c>
      <c r="AE3980" s="199">
        <f t="shared" si="1235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6"/>
        <v>25672271.628318585</v>
      </c>
      <c r="AJ3980" s="200">
        <f t="shared" si="1237"/>
        <v>3011547.4803982303</v>
      </c>
      <c r="AK3980" s="201">
        <f t="shared" si="1238"/>
        <v>0.11730740169780109</v>
      </c>
      <c r="AL3980" s="24"/>
      <c r="AM3980" s="24"/>
      <c r="AN3980" s="24"/>
      <c r="AO3980" s="24"/>
      <c r="AP3980" s="165" t="str">
        <f t="shared" si="1239"/>
        <v>TBATBA</v>
      </c>
      <c r="AQ3980" s="203" t="str">
        <f t="shared" si="1240"/>
        <v>TBATBARMB</v>
      </c>
      <c r="AR3980" s="206" t="str">
        <f t="shared" si="1241"/>
        <v>YAMAHA_Mounter</v>
      </c>
      <c r="AS3980" s="22" t="str">
        <f t="shared" si="1242"/>
        <v/>
      </c>
      <c r="AT3980" s="24" t="str">
        <f t="shared" si="1243"/>
        <v/>
      </c>
      <c r="AU3980" s="22" t="s">
        <v>3757</v>
      </c>
    </row>
    <row r="3981" spans="1:47">
      <c r="A3981" s="33" t="str">
        <f t="shared" si="1202"/>
        <v>FY 24/25</v>
      </c>
      <c r="B3981" s="23">
        <v>2025</v>
      </c>
      <c r="C3981" s="23">
        <v>3</v>
      </c>
      <c r="D3981" s="202" t="str">
        <f t="shared" si="1244"/>
        <v>Q4</v>
      </c>
      <c r="E3981" s="33" t="str">
        <f t="shared" si="1245"/>
        <v>TBA</v>
      </c>
      <c r="F3981" s="23" t="s">
        <v>2584</v>
      </c>
      <c r="G3981" s="23" t="s">
        <v>2584</v>
      </c>
      <c r="H3981" s="29"/>
      <c r="I3981" s="204" t="str">
        <f t="shared" si="1218"/>
        <v>TBA</v>
      </c>
      <c r="J3981" s="188" t="s">
        <v>3738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12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5"/>
        <v>1.13</v>
      </c>
      <c r="Z3981" s="196">
        <f t="shared" si="1214"/>
        <v>393000</v>
      </c>
      <c r="AA3981" s="22">
        <v>1.0669999999999999</v>
      </c>
      <c r="AB3981" s="197">
        <f t="shared" si="1200"/>
        <v>371089.38053097349</v>
      </c>
      <c r="AC3981" s="198">
        <f t="shared" si="1204"/>
        <v>44530.725663716818</v>
      </c>
      <c r="AD3981" s="169">
        <v>0.12</v>
      </c>
      <c r="AE3981" s="199">
        <f t="shared" si="1235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6"/>
        <v>25672271.628318585</v>
      </c>
      <c r="AJ3981" s="200">
        <f t="shared" si="1237"/>
        <v>3011547.4803982303</v>
      </c>
      <c r="AK3981" s="201">
        <f t="shared" si="1238"/>
        <v>0.11730740169780109</v>
      </c>
      <c r="AL3981" s="24"/>
      <c r="AM3981" s="24"/>
      <c r="AN3981" s="24"/>
      <c r="AO3981" s="24"/>
      <c r="AP3981" s="165" t="str">
        <f t="shared" si="1239"/>
        <v>TBATBA</v>
      </c>
      <c r="AQ3981" s="203" t="str">
        <f t="shared" si="1240"/>
        <v>TBATBARMB</v>
      </c>
      <c r="AR3981" s="206" t="str">
        <f t="shared" si="1241"/>
        <v>YAMAHA_Mounter</v>
      </c>
      <c r="AS3981" s="22" t="str">
        <f t="shared" si="1242"/>
        <v/>
      </c>
      <c r="AT3981" s="24" t="str">
        <f t="shared" si="1243"/>
        <v/>
      </c>
      <c r="AU3981" s="22" t="s">
        <v>3757</v>
      </c>
    </row>
    <row r="3982" spans="1:47">
      <c r="A3982" s="33" t="str">
        <f t="shared" si="1202"/>
        <v>FY 24/25</v>
      </c>
      <c r="B3982" s="23">
        <v>2025</v>
      </c>
      <c r="C3982" s="23">
        <v>3</v>
      </c>
      <c r="D3982" s="202" t="str">
        <f t="shared" si="1244"/>
        <v>Q4</v>
      </c>
      <c r="E3982" s="33" t="str">
        <f t="shared" si="1245"/>
        <v>TBA</v>
      </c>
      <c r="F3982" s="23" t="s">
        <v>2584</v>
      </c>
      <c r="G3982" s="23" t="s">
        <v>2584</v>
      </c>
      <c r="H3982" s="29"/>
      <c r="I3982" s="204" t="str">
        <f t="shared" si="1218"/>
        <v>TBA</v>
      </c>
      <c r="J3982" s="188" t="s">
        <v>3739</v>
      </c>
      <c r="K3982" s="29" t="s">
        <v>3740</v>
      </c>
      <c r="L3982" s="24" t="s">
        <v>3703</v>
      </c>
      <c r="M3982" s="13" t="s">
        <v>60</v>
      </c>
      <c r="N3982" s="22">
        <v>1</v>
      </c>
      <c r="O3982" s="22"/>
      <c r="P3982" s="202" t="str">
        <f t="shared" si="1212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5"/>
        <v>1.13</v>
      </c>
      <c r="Z3982" s="196">
        <f t="shared" si="1214"/>
        <v>980000</v>
      </c>
      <c r="AA3982" s="22">
        <v>1.0669999999999999</v>
      </c>
      <c r="AB3982" s="197">
        <f t="shared" si="1200"/>
        <v>925362.83185840712</v>
      </c>
      <c r="AC3982" s="198">
        <f t="shared" si="1204"/>
        <v>111043.53982300885</v>
      </c>
      <c r="AD3982" s="169">
        <v>0.12</v>
      </c>
      <c r="AE3982" s="199">
        <f t="shared" si="1235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6"/>
        <v>25672271.628318585</v>
      </c>
      <c r="AJ3982" s="200">
        <f t="shared" si="1237"/>
        <v>3011547.4803982303</v>
      </c>
      <c r="AK3982" s="201">
        <f t="shared" si="1238"/>
        <v>0.11730740169780109</v>
      </c>
      <c r="AL3982" s="24"/>
      <c r="AM3982" s="24"/>
      <c r="AN3982" s="24"/>
      <c r="AO3982" s="24"/>
      <c r="AP3982" s="165" t="str">
        <f t="shared" si="1239"/>
        <v>TBATBA</v>
      </c>
      <c r="AQ3982" s="203" t="str">
        <f t="shared" si="1240"/>
        <v>TBATBARMB</v>
      </c>
      <c r="AR3982" s="206" t="str">
        <f t="shared" si="1241"/>
        <v>YAMAHA_Mounter</v>
      </c>
      <c r="AS3982" s="22" t="str">
        <f t="shared" si="1242"/>
        <v/>
      </c>
      <c r="AT3982" s="24" t="str">
        <f t="shared" si="1243"/>
        <v/>
      </c>
      <c r="AU3982" s="22" t="s">
        <v>3757</v>
      </c>
    </row>
    <row r="3983" spans="1:47">
      <c r="A3983" s="33" t="str">
        <f t="shared" si="1202"/>
        <v>FY 24/25</v>
      </c>
      <c r="B3983" s="23">
        <v>2025</v>
      </c>
      <c r="C3983" s="23">
        <v>3</v>
      </c>
      <c r="D3983" s="202" t="str">
        <f t="shared" si="1244"/>
        <v>Q4</v>
      </c>
      <c r="E3983" s="33" t="str">
        <f t="shared" si="1245"/>
        <v>TBA</v>
      </c>
      <c r="F3983" s="23" t="s">
        <v>2584</v>
      </c>
      <c r="G3983" s="23" t="s">
        <v>2584</v>
      </c>
      <c r="H3983" s="29"/>
      <c r="I3983" s="204" t="str">
        <f t="shared" si="1218"/>
        <v>TBA</v>
      </c>
      <c r="J3983" s="188" t="s">
        <v>3739</v>
      </c>
      <c r="K3983" s="29" t="s">
        <v>3740</v>
      </c>
      <c r="L3983" s="24" t="s">
        <v>3703</v>
      </c>
      <c r="M3983" s="13" t="s">
        <v>60</v>
      </c>
      <c r="N3983" s="22">
        <v>1</v>
      </c>
      <c r="O3983" s="22"/>
      <c r="P3983" s="202" t="str">
        <f t="shared" si="1212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5"/>
        <v>1.13</v>
      </c>
      <c r="Z3983" s="196">
        <f t="shared" si="1214"/>
        <v>980000</v>
      </c>
      <c r="AA3983" s="22">
        <v>1.0669999999999999</v>
      </c>
      <c r="AB3983" s="197">
        <f t="shared" si="1200"/>
        <v>925362.83185840712</v>
      </c>
      <c r="AC3983" s="198">
        <f t="shared" si="1204"/>
        <v>111043.53982300885</v>
      </c>
      <c r="AD3983" s="169">
        <v>0.12</v>
      </c>
      <c r="AE3983" s="199">
        <f t="shared" si="1235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6"/>
        <v>25672271.628318585</v>
      </c>
      <c r="AJ3983" s="200">
        <f t="shared" si="1237"/>
        <v>3011547.4803982303</v>
      </c>
      <c r="AK3983" s="201">
        <f t="shared" si="1238"/>
        <v>0.11730740169780109</v>
      </c>
      <c r="AL3983" s="24"/>
      <c r="AM3983" s="24"/>
      <c r="AN3983" s="24"/>
      <c r="AO3983" s="24"/>
      <c r="AP3983" s="165" t="str">
        <f t="shared" si="1239"/>
        <v>TBATBA</v>
      </c>
      <c r="AQ3983" s="203" t="str">
        <f t="shared" si="1240"/>
        <v>TBATBARMB</v>
      </c>
      <c r="AR3983" s="206" t="str">
        <f t="shared" si="1241"/>
        <v>YAMAHA_Mounter</v>
      </c>
      <c r="AS3983" s="22" t="str">
        <f t="shared" si="1210"/>
        <v/>
      </c>
      <c r="AT3983" s="24" t="str">
        <f t="shared" si="1211"/>
        <v/>
      </c>
      <c r="AU3983" s="22" t="s">
        <v>3757</v>
      </c>
    </row>
    <row r="3984" spans="1:47">
      <c r="A3984" s="33" t="str">
        <f t="shared" si="1202"/>
        <v>FY 24/25</v>
      </c>
      <c r="B3984" s="23">
        <v>2025</v>
      </c>
      <c r="C3984" s="23">
        <v>3</v>
      </c>
      <c r="D3984" s="202" t="str">
        <f t="shared" si="1244"/>
        <v>Q4</v>
      </c>
      <c r="E3984" s="33" t="str">
        <f t="shared" si="1245"/>
        <v>TBA</v>
      </c>
      <c r="F3984" s="23" t="s">
        <v>2584</v>
      </c>
      <c r="G3984" s="23" t="s">
        <v>2584</v>
      </c>
      <c r="H3984" s="29"/>
      <c r="I3984" s="204" t="str">
        <f t="shared" si="1218"/>
        <v>TBA</v>
      </c>
      <c r="J3984" s="188" t="s">
        <v>3739</v>
      </c>
      <c r="K3984" s="29" t="s">
        <v>3740</v>
      </c>
      <c r="L3984" s="24" t="s">
        <v>3703</v>
      </c>
      <c r="M3984" s="13" t="s">
        <v>60</v>
      </c>
      <c r="N3984" s="22">
        <v>1</v>
      </c>
      <c r="O3984" s="22"/>
      <c r="P3984" s="202" t="str">
        <f t="shared" si="1212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5"/>
        <v>1.13</v>
      </c>
      <c r="Z3984" s="196">
        <f t="shared" si="1214"/>
        <v>980000</v>
      </c>
      <c r="AA3984" s="22">
        <v>1.0669999999999999</v>
      </c>
      <c r="AB3984" s="197">
        <f t="shared" si="1200"/>
        <v>925362.83185840712</v>
      </c>
      <c r="AC3984" s="198">
        <f t="shared" si="1204"/>
        <v>111043.53982300885</v>
      </c>
      <c r="AD3984" s="169">
        <v>0.12</v>
      </c>
      <c r="AE3984" s="199">
        <f t="shared" si="1235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6"/>
        <v>25672271.628318585</v>
      </c>
      <c r="AJ3984" s="200">
        <f t="shared" si="1237"/>
        <v>3011547.4803982303</v>
      </c>
      <c r="AK3984" s="201">
        <f t="shared" si="1238"/>
        <v>0.11730740169780109</v>
      </c>
      <c r="AL3984" s="24"/>
      <c r="AM3984" s="24"/>
      <c r="AN3984" s="24"/>
      <c r="AO3984" s="24"/>
      <c r="AP3984" s="165" t="str">
        <f t="shared" si="1239"/>
        <v>TBATBA</v>
      </c>
      <c r="AQ3984" s="203" t="str">
        <f t="shared" si="1240"/>
        <v>TBATBARMB</v>
      </c>
      <c r="AR3984" s="206" t="str">
        <f t="shared" si="1241"/>
        <v>YAMAHA_Mounter</v>
      </c>
      <c r="AS3984" s="22" t="str">
        <f t="shared" si="1210"/>
        <v/>
      </c>
      <c r="AT3984" s="24" t="str">
        <f t="shared" si="1211"/>
        <v/>
      </c>
      <c r="AU3984" s="22" t="s">
        <v>3757</v>
      </c>
    </row>
    <row r="3985" spans="1:47">
      <c r="A3985" s="33" t="str">
        <f t="shared" si="1202"/>
        <v>FY 24/25</v>
      </c>
      <c r="B3985" s="23">
        <v>2025</v>
      </c>
      <c r="C3985" s="23">
        <v>3</v>
      </c>
      <c r="D3985" s="202" t="str">
        <f t="shared" si="1244"/>
        <v>Q4</v>
      </c>
      <c r="E3985" s="33" t="str">
        <f t="shared" si="1245"/>
        <v>TBA</v>
      </c>
      <c r="F3985" s="23" t="s">
        <v>2584</v>
      </c>
      <c r="G3985" s="23" t="s">
        <v>2584</v>
      </c>
      <c r="H3985" s="29"/>
      <c r="I3985" s="204" t="str">
        <f t="shared" si="1203"/>
        <v>TBA</v>
      </c>
      <c r="J3985" s="188" t="s">
        <v>3739</v>
      </c>
      <c r="K3985" s="29" t="s">
        <v>3740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12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5"/>
        <v>1.13</v>
      </c>
      <c r="Z3985" s="196">
        <f t="shared" si="1214"/>
        <v>900000</v>
      </c>
      <c r="AA3985" s="22">
        <v>1.0669999999999999</v>
      </c>
      <c r="AB3985" s="197">
        <f t="shared" si="1200"/>
        <v>849823.00884955749</v>
      </c>
      <c r="AC3985" s="198">
        <f t="shared" si="1204"/>
        <v>101978.76106194689</v>
      </c>
      <c r="AD3985" s="169">
        <v>0.12</v>
      </c>
      <c r="AE3985" s="199">
        <f t="shared" si="1235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6"/>
        <v>25672271.628318585</v>
      </c>
      <c r="AJ3985" s="200">
        <f t="shared" si="1237"/>
        <v>3011547.4803982303</v>
      </c>
      <c r="AK3985" s="201">
        <f t="shared" si="1238"/>
        <v>0.11730740169780109</v>
      </c>
      <c r="AL3985" s="24"/>
      <c r="AM3985" s="24"/>
      <c r="AN3985" s="24"/>
      <c r="AO3985" s="24"/>
      <c r="AP3985" s="165" t="str">
        <f t="shared" si="1239"/>
        <v>TBATBA</v>
      </c>
      <c r="AQ3985" s="203" t="str">
        <f t="shared" si="1240"/>
        <v>TBATBARMB</v>
      </c>
      <c r="AR3985" s="206" t="str">
        <f t="shared" si="1241"/>
        <v>YAMAHA_Mounter</v>
      </c>
      <c r="AS3985" s="22" t="str">
        <f t="shared" si="1210"/>
        <v/>
      </c>
      <c r="AT3985" s="24" t="str">
        <f t="shared" si="1211"/>
        <v/>
      </c>
      <c r="AU3985" s="22" t="s">
        <v>3757</v>
      </c>
    </row>
    <row r="3986" spans="1:47">
      <c r="A3986" s="33" t="str">
        <f t="shared" si="1202"/>
        <v>FY 24/25</v>
      </c>
      <c r="B3986" s="23">
        <v>2025</v>
      </c>
      <c r="C3986" s="23">
        <v>3</v>
      </c>
      <c r="D3986" s="202" t="str">
        <f t="shared" si="1244"/>
        <v>Q4</v>
      </c>
      <c r="E3986" s="33" t="str">
        <f t="shared" si="1245"/>
        <v>TBA</v>
      </c>
      <c r="F3986" s="23" t="s">
        <v>2584</v>
      </c>
      <c r="G3986" s="23" t="s">
        <v>2584</v>
      </c>
      <c r="H3986" s="29"/>
      <c r="I3986" s="204" t="str">
        <f t="shared" si="1203"/>
        <v>TBA</v>
      </c>
      <c r="J3986" s="188" t="s">
        <v>3739</v>
      </c>
      <c r="K3986" s="29" t="s">
        <v>3740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12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5"/>
        <v>1.13</v>
      </c>
      <c r="Z3986" s="196">
        <f t="shared" si="1214"/>
        <v>680000</v>
      </c>
      <c r="AA3986" s="22">
        <v>1.0669999999999999</v>
      </c>
      <c r="AB3986" s="197">
        <f t="shared" ref="AB3986:AB3994" si="1246">IF(AND(R3986&lt;&gt;"C66",R3986&lt;&gt;""),Z3986/Y3986*AA3986,"")</f>
        <v>642088.49557522126</v>
      </c>
      <c r="AC3986" s="198">
        <f t="shared" si="1204"/>
        <v>77050.619469026555</v>
      </c>
      <c r="AD3986" s="169">
        <v>0.12</v>
      </c>
      <c r="AE3986" s="199">
        <f t="shared" si="1235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6"/>
        <v>25672271.628318585</v>
      </c>
      <c r="AJ3986" s="200">
        <f t="shared" si="1237"/>
        <v>3011547.4803982303</v>
      </c>
      <c r="AK3986" s="201">
        <f t="shared" si="1238"/>
        <v>0.11730740169780109</v>
      </c>
      <c r="AL3986" s="24"/>
      <c r="AM3986" s="24"/>
      <c r="AN3986" s="24"/>
      <c r="AO3986" s="24"/>
      <c r="AP3986" s="165" t="str">
        <f t="shared" si="1239"/>
        <v>TBATBA</v>
      </c>
      <c r="AQ3986" s="203" t="str">
        <f t="shared" si="1240"/>
        <v>TBATBARMB</v>
      </c>
      <c r="AR3986" s="206" t="str">
        <f t="shared" si="1241"/>
        <v>YAMAHA_Mounter</v>
      </c>
      <c r="AS3986" s="22" t="str">
        <f t="shared" si="1210"/>
        <v/>
      </c>
      <c r="AT3986" s="24" t="str">
        <f t="shared" si="1211"/>
        <v/>
      </c>
      <c r="AU3986" s="22" t="s">
        <v>3757</v>
      </c>
    </row>
    <row r="3987" spans="1:47">
      <c r="A3987" s="33" t="str">
        <f t="shared" si="1202"/>
        <v>FY 24/25</v>
      </c>
      <c r="B3987" s="23">
        <v>2025</v>
      </c>
      <c r="C3987" s="23">
        <v>3</v>
      </c>
      <c r="D3987" s="202" t="str">
        <f t="shared" si="1244"/>
        <v>Q4</v>
      </c>
      <c r="E3987" s="33" t="str">
        <f t="shared" si="1245"/>
        <v>TBA</v>
      </c>
      <c r="F3987" s="23" t="s">
        <v>2584</v>
      </c>
      <c r="G3987" s="23" t="s">
        <v>2584</v>
      </c>
      <c r="H3987" s="29"/>
      <c r="I3987" s="204" t="str">
        <f t="shared" si="1203"/>
        <v>TBA</v>
      </c>
      <c r="J3987" s="188" t="s">
        <v>3739</v>
      </c>
      <c r="K3987" s="29" t="s">
        <v>3740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12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5"/>
        <v>1.13</v>
      </c>
      <c r="Z3987" s="196">
        <f t="shared" si="1214"/>
        <v>680000</v>
      </c>
      <c r="AA3987" s="22">
        <v>1.0669999999999999</v>
      </c>
      <c r="AB3987" s="197">
        <f t="shared" si="1246"/>
        <v>642088.49557522126</v>
      </c>
      <c r="AC3987" s="198">
        <f t="shared" si="1204"/>
        <v>77050.619469026555</v>
      </c>
      <c r="AD3987" s="169">
        <v>0.12</v>
      </c>
      <c r="AE3987" s="199">
        <f t="shared" si="1235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6"/>
        <v>25672271.628318585</v>
      </c>
      <c r="AJ3987" s="200">
        <f t="shared" si="1237"/>
        <v>3011547.4803982303</v>
      </c>
      <c r="AK3987" s="201">
        <f t="shared" si="1238"/>
        <v>0.11730740169780109</v>
      </c>
      <c r="AL3987" s="24"/>
      <c r="AM3987" s="24"/>
      <c r="AN3987" s="24"/>
      <c r="AO3987" s="24"/>
      <c r="AP3987" s="165" t="str">
        <f t="shared" si="1207"/>
        <v>TBATBA</v>
      </c>
      <c r="AQ3987" s="203" t="str">
        <f t="shared" si="1208"/>
        <v>TBATBARMB</v>
      </c>
      <c r="AR3987" s="206" t="str">
        <f t="shared" si="1209"/>
        <v>YAMAHA_Mounter</v>
      </c>
      <c r="AS3987" s="22" t="str">
        <f t="shared" si="1210"/>
        <v/>
      </c>
      <c r="AT3987" s="24" t="str">
        <f t="shared" si="1211"/>
        <v/>
      </c>
      <c r="AU3987" s="22" t="s">
        <v>3757</v>
      </c>
    </row>
    <row r="3988" spans="1:47">
      <c r="A3988" s="33" t="str">
        <f t="shared" si="1202"/>
        <v>FY 24/25</v>
      </c>
      <c r="B3988" s="23">
        <v>2025</v>
      </c>
      <c r="C3988" s="23">
        <v>3</v>
      </c>
      <c r="D3988" s="202" t="str">
        <f t="shared" si="1244"/>
        <v>Q4</v>
      </c>
      <c r="E3988" s="33" t="str">
        <f t="shared" si="1245"/>
        <v>TBA</v>
      </c>
      <c r="F3988" s="23" t="s">
        <v>2584</v>
      </c>
      <c r="G3988" s="23" t="s">
        <v>2584</v>
      </c>
      <c r="H3988" s="29"/>
      <c r="I3988" s="204" t="str">
        <f t="shared" si="1203"/>
        <v>TBA</v>
      </c>
      <c r="J3988" s="188" t="s">
        <v>3741</v>
      </c>
      <c r="K3988" s="29" t="s">
        <v>3742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12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5"/>
        <v>1.13</v>
      </c>
      <c r="Z3988" s="196">
        <f t="shared" si="1214"/>
        <v>410000</v>
      </c>
      <c r="AA3988" s="22">
        <v>1.0669999999999999</v>
      </c>
      <c r="AB3988" s="197">
        <f t="shared" si="1246"/>
        <v>387141.59292035404</v>
      </c>
      <c r="AC3988" s="198">
        <f t="shared" si="1204"/>
        <v>46456.991150442482</v>
      </c>
      <c r="AD3988" s="169">
        <v>0.12</v>
      </c>
      <c r="AE3988" s="199">
        <f t="shared" si="1235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6"/>
        <v>25672271.628318585</v>
      </c>
      <c r="AJ3988" s="200">
        <f t="shared" si="1237"/>
        <v>3011547.4803982303</v>
      </c>
      <c r="AK3988" s="201">
        <f t="shared" si="1238"/>
        <v>0.11730740169780109</v>
      </c>
      <c r="AL3988" s="24"/>
      <c r="AM3988" s="24"/>
      <c r="AN3988" s="24"/>
      <c r="AO3988" s="24"/>
      <c r="AP3988" s="165" t="str">
        <f t="shared" si="1207"/>
        <v>TBATBA</v>
      </c>
      <c r="AQ3988" s="203" t="str">
        <f t="shared" si="1208"/>
        <v>TBATBARMB</v>
      </c>
      <c r="AR3988" s="206" t="str">
        <f t="shared" si="1209"/>
        <v>YAMAHA_Mounter</v>
      </c>
      <c r="AS3988" s="22" t="str">
        <f t="shared" si="1210"/>
        <v/>
      </c>
      <c r="AT3988" s="24" t="str">
        <f t="shared" si="1211"/>
        <v/>
      </c>
      <c r="AU3988" s="22" t="s">
        <v>3240</v>
      </c>
    </row>
    <row r="3989" spans="1:47" ht="26.4">
      <c r="A3989" s="33" t="str">
        <f t="shared" si="1202"/>
        <v>FY 24/25</v>
      </c>
      <c r="B3989" s="23">
        <v>2025</v>
      </c>
      <c r="C3989" s="23">
        <v>3</v>
      </c>
      <c r="D3989" s="202" t="str">
        <f t="shared" si="1244"/>
        <v>Q4</v>
      </c>
      <c r="E3989" s="33" t="str">
        <f t="shared" si="1245"/>
        <v>TBA</v>
      </c>
      <c r="F3989" s="23" t="s">
        <v>2584</v>
      </c>
      <c r="G3989" s="23" t="s">
        <v>2584</v>
      </c>
      <c r="H3989" s="29"/>
      <c r="I3989" s="204" t="str">
        <f t="shared" si="1203"/>
        <v>TBA</v>
      </c>
      <c r="J3989" s="188" t="s">
        <v>3743</v>
      </c>
      <c r="K3989" s="29" t="s">
        <v>1446</v>
      </c>
      <c r="L3989" s="24" t="s">
        <v>3744</v>
      </c>
      <c r="M3989" s="13" t="s">
        <v>60</v>
      </c>
      <c r="N3989" s="22"/>
      <c r="O3989" s="22">
        <v>1</v>
      </c>
      <c r="P3989" s="202" t="str">
        <f t="shared" si="1212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5"/>
        <v>1.13</v>
      </c>
      <c r="Z3989" s="196">
        <f t="shared" si="1214"/>
        <v>15000</v>
      </c>
      <c r="AA3989" s="22">
        <v>1.0669999999999999</v>
      </c>
      <c r="AB3989" s="197">
        <f t="shared" si="1246"/>
        <v>14163.716814159292</v>
      </c>
      <c r="AC3989" s="198">
        <f t="shared" si="1204"/>
        <v>1699.646017699115</v>
      </c>
      <c r="AD3989" s="169">
        <v>0.12</v>
      </c>
      <c r="AE3989" s="199">
        <f t="shared" si="1235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6"/>
        <v>25672271.628318585</v>
      </c>
      <c r="AJ3989" s="200">
        <f t="shared" si="1237"/>
        <v>3011547.4803982303</v>
      </c>
      <c r="AK3989" s="201">
        <f t="shared" si="1238"/>
        <v>0.11730740169780109</v>
      </c>
      <c r="AL3989" s="24"/>
      <c r="AM3989" s="24"/>
      <c r="AN3989" s="24"/>
      <c r="AO3989" s="24"/>
      <c r="AP3989" s="165" t="str">
        <f t="shared" si="1207"/>
        <v>TBATBA</v>
      </c>
      <c r="AQ3989" s="203" t="str">
        <f t="shared" si="1208"/>
        <v>TBATBARMB</v>
      </c>
      <c r="AR3989" s="206" t="str">
        <f t="shared" si="1209"/>
        <v>YAMAHA_Mounter</v>
      </c>
      <c r="AS3989" s="22" t="str">
        <f t="shared" si="1210"/>
        <v/>
      </c>
      <c r="AT3989" s="24" t="str">
        <f t="shared" si="1211"/>
        <v/>
      </c>
      <c r="AU3989" s="22" t="s">
        <v>3240</v>
      </c>
    </row>
    <row r="3990" spans="1:47">
      <c r="A3990" s="33" t="str">
        <f t="shared" si="1202"/>
        <v>FY 24/25</v>
      </c>
      <c r="B3990" s="23">
        <v>2025</v>
      </c>
      <c r="C3990" s="23">
        <v>3</v>
      </c>
      <c r="D3990" s="202" t="str">
        <f t="shared" si="1244"/>
        <v>Q4</v>
      </c>
      <c r="E3990" s="33" t="str">
        <f t="shared" si="1245"/>
        <v>TBA</v>
      </c>
      <c r="F3990" s="23" t="s">
        <v>2584</v>
      </c>
      <c r="G3990" s="23" t="s">
        <v>2584</v>
      </c>
      <c r="H3990" s="29"/>
      <c r="I3990" s="204" t="str">
        <f t="shared" si="1203"/>
        <v>TBA</v>
      </c>
      <c r="J3990" s="188" t="s">
        <v>3745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12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3746</v>
      </c>
      <c r="V3990" s="22" t="s">
        <v>126</v>
      </c>
      <c r="W3990" s="22" t="s">
        <v>64</v>
      </c>
      <c r="X3990" s="104">
        <v>386000</v>
      </c>
      <c r="Y3990" s="195" t="str">
        <f t="shared" si="1215"/>
        <v>1.13</v>
      </c>
      <c r="Z3990" s="196">
        <f t="shared" si="1214"/>
        <v>386000</v>
      </c>
      <c r="AA3990" s="22">
        <v>1.0669999999999999</v>
      </c>
      <c r="AB3990" s="197">
        <f t="shared" si="1246"/>
        <v>364479.64601769909</v>
      </c>
      <c r="AC3990" s="198">
        <f t="shared" si="1204"/>
        <v>43737.557522123891</v>
      </c>
      <c r="AD3990" s="169">
        <v>0.12</v>
      </c>
      <c r="AE3990" s="199">
        <f t="shared" si="1235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6"/>
        <v>25672271.628318585</v>
      </c>
      <c r="AJ3990" s="200">
        <f t="shared" si="1237"/>
        <v>3011547.4803982303</v>
      </c>
      <c r="AK3990" s="201">
        <f t="shared" si="1238"/>
        <v>0.11730740169780109</v>
      </c>
      <c r="AL3990" s="24"/>
      <c r="AM3990" s="24"/>
      <c r="AN3990" s="24"/>
      <c r="AO3990" s="24"/>
      <c r="AP3990" s="165" t="str">
        <f t="shared" si="1207"/>
        <v>TBATBA</v>
      </c>
      <c r="AQ3990" s="203" t="str">
        <f t="shared" si="1208"/>
        <v>TBATBARMB</v>
      </c>
      <c r="AR3990" s="206" t="str">
        <f t="shared" si="1209"/>
        <v>YAMAHA_Mounter</v>
      </c>
      <c r="AS3990" s="22" t="str">
        <f t="shared" si="1210"/>
        <v/>
      </c>
      <c r="AT3990" s="24" t="str">
        <f t="shared" si="1211"/>
        <v/>
      </c>
      <c r="AU3990" s="22" t="s">
        <v>3757</v>
      </c>
    </row>
    <row r="3991" spans="1:47">
      <c r="A3991" s="33" t="str">
        <f t="shared" si="1202"/>
        <v>FY 24/25</v>
      </c>
      <c r="B3991" s="23">
        <v>2025</v>
      </c>
      <c r="C3991" s="23">
        <v>3</v>
      </c>
      <c r="D3991" s="202" t="str">
        <f t="shared" si="1244"/>
        <v>Q4</v>
      </c>
      <c r="E3991" s="33" t="str">
        <f t="shared" si="1245"/>
        <v>TBA</v>
      </c>
      <c r="F3991" s="23" t="s">
        <v>2584</v>
      </c>
      <c r="G3991" s="23" t="s">
        <v>2584</v>
      </c>
      <c r="H3991" s="29"/>
      <c r="I3991" s="204" t="str">
        <f t="shared" si="1203"/>
        <v>TBA</v>
      </c>
      <c r="J3991" s="188" t="s">
        <v>3747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12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5"/>
        <v>1.13</v>
      </c>
      <c r="Z3991" s="196">
        <f t="shared" si="1214"/>
        <v>410000</v>
      </c>
      <c r="AA3991" s="22">
        <v>1.0669999999999999</v>
      </c>
      <c r="AB3991" s="197">
        <f t="shared" si="1246"/>
        <v>387141.59292035404</v>
      </c>
      <c r="AC3991" s="198">
        <f t="shared" si="1204"/>
        <v>46456.991150442482</v>
      </c>
      <c r="AD3991" s="169">
        <v>0.12</v>
      </c>
      <c r="AE3991" s="199">
        <f t="shared" si="1205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16"/>
        <v>25672271.628318585</v>
      </c>
      <c r="AJ3991" s="200">
        <f t="shared" si="1217"/>
        <v>3011547.4803982303</v>
      </c>
      <c r="AK3991" s="201">
        <f t="shared" si="1206"/>
        <v>0.11730740169780109</v>
      </c>
      <c r="AL3991" s="24"/>
      <c r="AM3991" s="24"/>
      <c r="AN3991" s="24"/>
      <c r="AO3991" s="24"/>
      <c r="AP3991" s="165" t="str">
        <f t="shared" si="1207"/>
        <v>TBATBA</v>
      </c>
      <c r="AQ3991" s="203" t="str">
        <f t="shared" si="1208"/>
        <v>TBATBARMB</v>
      </c>
      <c r="AR3991" s="206" t="str">
        <f t="shared" si="1209"/>
        <v>YAMAHA_Mounter</v>
      </c>
      <c r="AS3991" s="22" t="str">
        <f t="shared" si="1210"/>
        <v/>
      </c>
      <c r="AT3991" s="24" t="str">
        <f t="shared" si="1211"/>
        <v/>
      </c>
      <c r="AU3991" s="22" t="s">
        <v>3757</v>
      </c>
    </row>
    <row r="3992" spans="1:47">
      <c r="A3992" s="33" t="str">
        <f t="shared" si="1202"/>
        <v>FY 24/25</v>
      </c>
      <c r="B3992" s="23">
        <v>2025</v>
      </c>
      <c r="C3992" s="23">
        <v>3</v>
      </c>
      <c r="D3992" s="202" t="str">
        <f t="shared" si="1244"/>
        <v>Q4</v>
      </c>
      <c r="E3992" s="33" t="str">
        <f t="shared" si="1245"/>
        <v>TBA</v>
      </c>
      <c r="F3992" s="23" t="s">
        <v>2584</v>
      </c>
      <c r="G3992" s="23" t="s">
        <v>2584</v>
      </c>
      <c r="H3992" s="29"/>
      <c r="I3992" s="204" t="str">
        <f t="shared" si="1203"/>
        <v>TBA</v>
      </c>
      <c r="J3992" s="188" t="s">
        <v>3748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12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5"/>
        <v>1.13</v>
      </c>
      <c r="Z3992" s="196">
        <f t="shared" si="1214"/>
        <v>393000</v>
      </c>
      <c r="AA3992" s="22">
        <v>1.0669999999999999</v>
      </c>
      <c r="AB3992" s="197">
        <f t="shared" si="1246"/>
        <v>371089.38053097349</v>
      </c>
      <c r="AC3992" s="198">
        <f t="shared" si="1204"/>
        <v>44530.725663716818</v>
      </c>
      <c r="AD3992" s="169">
        <v>0.12</v>
      </c>
      <c r="AE3992" s="199">
        <f t="shared" si="1205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16"/>
        <v>25672271.628318585</v>
      </c>
      <c r="AJ3992" s="200">
        <f t="shared" si="1217"/>
        <v>3011547.4803982303</v>
      </c>
      <c r="AK3992" s="201">
        <f t="shared" si="1206"/>
        <v>0.11730740169780109</v>
      </c>
      <c r="AL3992" s="24"/>
      <c r="AM3992" s="24"/>
      <c r="AN3992" s="24"/>
      <c r="AO3992" s="24"/>
      <c r="AP3992" s="165" t="str">
        <f t="shared" si="1207"/>
        <v>TBATBA</v>
      </c>
      <c r="AQ3992" s="203" t="str">
        <f t="shared" si="1208"/>
        <v>TBATBARMB</v>
      </c>
      <c r="AR3992" s="206" t="str">
        <f t="shared" si="1209"/>
        <v>YAMAHA_Mounter</v>
      </c>
      <c r="AS3992" s="22" t="str">
        <f t="shared" si="1210"/>
        <v/>
      </c>
      <c r="AT3992" s="24" t="str">
        <f t="shared" si="1211"/>
        <v/>
      </c>
      <c r="AU3992" s="22" t="s">
        <v>3240</v>
      </c>
    </row>
    <row r="3993" spans="1:47">
      <c r="A3993" s="33" t="str">
        <f t="shared" si="1202"/>
        <v>FY 24/25</v>
      </c>
      <c r="B3993" s="23">
        <v>2025</v>
      </c>
      <c r="C3993" s="23">
        <v>3</v>
      </c>
      <c r="D3993" s="202" t="str">
        <f t="shared" si="1244"/>
        <v>Q4</v>
      </c>
      <c r="E3993" s="33" t="str">
        <f t="shared" si="1245"/>
        <v>TBA</v>
      </c>
      <c r="F3993" s="23" t="s">
        <v>2584</v>
      </c>
      <c r="G3993" s="23" t="s">
        <v>2584</v>
      </c>
      <c r="H3993" s="29"/>
      <c r="I3993" s="204" t="str">
        <f t="shared" si="1203"/>
        <v>TBA</v>
      </c>
      <c r="J3993" s="188" t="s">
        <v>3748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12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5"/>
        <v>1.13</v>
      </c>
      <c r="Z3993" s="196">
        <f t="shared" si="1214"/>
        <v>393000</v>
      </c>
      <c r="AA3993" s="22">
        <v>1.0669999999999999</v>
      </c>
      <c r="AB3993" s="197">
        <f t="shared" si="1246"/>
        <v>371089.38053097349</v>
      </c>
      <c r="AC3993" s="198">
        <f t="shared" si="1204"/>
        <v>44530.725663716818</v>
      </c>
      <c r="AD3993" s="169">
        <v>0.12</v>
      </c>
      <c r="AE3993" s="199">
        <f t="shared" si="1205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16"/>
        <v>25672271.628318585</v>
      </c>
      <c r="AJ3993" s="200">
        <f t="shared" si="1217"/>
        <v>3011547.4803982303</v>
      </c>
      <c r="AK3993" s="201">
        <f t="shared" si="1206"/>
        <v>0.11730740169780109</v>
      </c>
      <c r="AL3993" s="24"/>
      <c r="AM3993" s="24"/>
      <c r="AN3993" s="24"/>
      <c r="AO3993" s="24"/>
      <c r="AP3993" s="165" t="str">
        <f t="shared" si="1207"/>
        <v>TBATBA</v>
      </c>
      <c r="AQ3993" s="203" t="str">
        <f t="shared" si="1208"/>
        <v>TBATBARMB</v>
      </c>
      <c r="AR3993" s="206" t="str">
        <f t="shared" si="1209"/>
        <v>YAMAHA_Mounter</v>
      </c>
      <c r="AS3993" s="22" t="str">
        <f t="shared" si="1210"/>
        <v/>
      </c>
      <c r="AT3993" s="24" t="str">
        <f t="shared" si="1211"/>
        <v/>
      </c>
      <c r="AU3993" s="22" t="s">
        <v>3240</v>
      </c>
    </row>
    <row r="3994" spans="1:47">
      <c r="A3994" s="33" t="str">
        <f t="shared" si="1202"/>
        <v/>
      </c>
      <c r="B3994" s="23"/>
      <c r="C3994" s="23"/>
      <c r="D3994" s="202" t="str">
        <f t="shared" si="1244"/>
        <v/>
      </c>
      <c r="E3994" s="33" t="str">
        <f t="shared" si="1245"/>
        <v/>
      </c>
      <c r="F3994" s="23"/>
      <c r="G3994" s="23"/>
      <c r="H3994" s="29"/>
      <c r="I3994" s="204" t="str">
        <f t="shared" si="1203"/>
        <v/>
      </c>
      <c r="J3994" s="188"/>
      <c r="K3994" s="29"/>
      <c r="L3994" s="24"/>
      <c r="M3994" s="22"/>
      <c r="N3994" s="22"/>
      <c r="O3994" s="22"/>
      <c r="P3994" s="202" t="str">
        <f t="shared" si="1212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15"/>
        <v/>
      </c>
      <c r="Z3994" s="196" t="str">
        <f t="shared" si="1214"/>
        <v/>
      </c>
      <c r="AA3994" s="22"/>
      <c r="AB3994" s="197" t="str">
        <f t="shared" si="1246"/>
        <v/>
      </c>
      <c r="AC3994" s="198" t="str">
        <f t="shared" si="1204"/>
        <v/>
      </c>
      <c r="AD3994" s="162"/>
      <c r="AE3994" s="199" t="str">
        <f t="shared" si="1205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16"/>
        <v>0</v>
      </c>
      <c r="AJ3994" s="200">
        <f t="shared" si="1217"/>
        <v>0</v>
      </c>
      <c r="AK3994" s="201" t="str">
        <f t="shared" si="1206"/>
        <v/>
      </c>
      <c r="AL3994" s="24"/>
      <c r="AM3994" s="24"/>
      <c r="AN3994" s="24"/>
      <c r="AO3994" s="24"/>
      <c r="AP3994" s="165" t="str">
        <f t="shared" si="1207"/>
        <v/>
      </c>
      <c r="AQ3994" s="203" t="str">
        <f t="shared" si="1208"/>
        <v/>
      </c>
      <c r="AR3994" s="206">
        <f t="shared" si="1209"/>
        <v>0</v>
      </c>
      <c r="AS3994" s="22" t="str">
        <f t="shared" si="1210"/>
        <v/>
      </c>
      <c r="AT3994" s="24" t="str">
        <f t="shared" si="1211"/>
        <v/>
      </c>
      <c r="AU3994" s="22">
        <v>0</v>
      </c>
    </row>
    <row r="3995" spans="1:47">
      <c r="A3995" s="216"/>
      <c r="B3995" s="23"/>
      <c r="C3995" s="23"/>
      <c r="D3995" s="217"/>
      <c r="E3995" s="33" t="str">
        <f t="shared" ref="E3995:E3997" si="1247">IF(G3995="Cancel","Cancel",IF(G3995="TBA","TBA",IFERROR(IF(I3995="Q4","FY "&amp;RIGHT(F3995,2)-1&amp;"/"&amp;RIGHT(F3995,2),"FY "&amp;RIGHT(F3995,2)&amp;"/"&amp;RIGHT(F3995,2)+1),"")))</f>
        <v/>
      </c>
      <c r="F3995" s="23"/>
      <c r="G3995" s="23"/>
      <c r="H3995" s="29"/>
      <c r="I3995" s="204" t="str">
        <f t="shared" si="1203"/>
        <v/>
      </c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8"/>
      <c r="Z3995" s="219"/>
      <c r="AA3995" s="22"/>
      <c r="AB3995" s="220"/>
      <c r="AC3995" s="220"/>
      <c r="AD3995" s="162"/>
      <c r="AE3995" s="221"/>
      <c r="AF3995" s="222"/>
      <c r="AG3995" s="222"/>
      <c r="AH3995" s="222"/>
      <c r="AI3995" s="223"/>
      <c r="AJ3995" s="223"/>
      <c r="AK3995" s="165"/>
      <c r="AL3995" s="24"/>
      <c r="AM3995" s="24"/>
      <c r="AN3995" s="24"/>
      <c r="AO3995" s="24"/>
      <c r="AP3995" s="165" t="str">
        <f t="shared" si="1207"/>
        <v/>
      </c>
      <c r="AQ3995" s="203" t="str">
        <f t="shared" si="1208"/>
        <v/>
      </c>
      <c r="AR3995" s="206">
        <f t="shared" si="1209"/>
        <v>0</v>
      </c>
      <c r="AS3995" s="22" t="str">
        <f t="shared" si="1210"/>
        <v/>
      </c>
      <c r="AT3995" s="24" t="str">
        <f t="shared" si="1211"/>
        <v/>
      </c>
      <c r="AU3995" s="22">
        <v>0</v>
      </c>
    </row>
    <row r="3996" spans="1:47">
      <c r="A3996" s="216"/>
      <c r="B3996" s="23"/>
      <c r="C3996" s="23"/>
      <c r="D3996" s="217"/>
      <c r="E3996" s="33" t="str">
        <f t="shared" si="1247"/>
        <v/>
      </c>
      <c r="F3996" s="23"/>
      <c r="G3996" s="23"/>
      <c r="H3996" s="29"/>
      <c r="I3996" s="204" t="str">
        <f t="shared" si="1203"/>
        <v/>
      </c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8"/>
      <c r="Z3996" s="219"/>
      <c r="AA3996" s="22"/>
      <c r="AB3996" s="220"/>
      <c r="AC3996" s="220"/>
      <c r="AD3996" s="162"/>
      <c r="AE3996" s="221"/>
      <c r="AF3996" s="222"/>
      <c r="AG3996" s="222"/>
      <c r="AH3996" s="222"/>
      <c r="AI3996" s="223"/>
      <c r="AJ3996" s="223"/>
      <c r="AK3996" s="165"/>
      <c r="AL3996" s="24"/>
      <c r="AM3996" s="24"/>
      <c r="AN3996" s="24"/>
      <c r="AO3996" s="24"/>
      <c r="AP3996" s="165" t="str">
        <f t="shared" si="1207"/>
        <v/>
      </c>
      <c r="AQ3996" s="203" t="str">
        <f t="shared" si="1208"/>
        <v/>
      </c>
      <c r="AR3996" s="206">
        <f t="shared" si="1209"/>
        <v>0</v>
      </c>
      <c r="AS3996" s="22" t="str">
        <f t="shared" si="1210"/>
        <v/>
      </c>
      <c r="AT3996" s="24" t="str">
        <f t="shared" si="1211"/>
        <v/>
      </c>
      <c r="AU3996" s="22">
        <v>0</v>
      </c>
    </row>
    <row r="3997" spans="1:47">
      <c r="A3997" s="216"/>
      <c r="B3997" s="23"/>
      <c r="C3997" s="23"/>
      <c r="D3997" s="217"/>
      <c r="E3997" s="33" t="str">
        <f t="shared" si="1247"/>
        <v/>
      </c>
      <c r="F3997" s="23"/>
      <c r="G3997" s="23"/>
      <c r="H3997" s="29"/>
      <c r="I3997" s="204" t="str">
        <f t="shared" si="1203"/>
        <v/>
      </c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8"/>
      <c r="Z3997" s="219"/>
      <c r="AA3997" s="22"/>
      <c r="AB3997" s="220"/>
      <c r="AC3997" s="220"/>
      <c r="AD3997" s="162" t="s">
        <v>3521</v>
      </c>
      <c r="AE3997" s="221"/>
      <c r="AF3997" s="222"/>
      <c r="AG3997" s="222"/>
      <c r="AH3997" s="222"/>
      <c r="AI3997" s="223"/>
      <c r="AJ3997" s="223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  <c r="AU3997" s="22">
        <v>0</v>
      </c>
    </row>
    <row r="3998" spans="1:47">
      <c r="J3998" s="186"/>
    </row>
    <row r="3999" spans="1:47">
      <c r="AA3999" s="22"/>
    </row>
    <row r="4000" spans="1:47">
      <c r="F4000" s="237"/>
    </row>
    <row r="4003" spans="9:30">
      <c r="AD4003" s="228"/>
    </row>
    <row r="4007" spans="9:30">
      <c r="I4007" s="237"/>
    </row>
    <row r="4011" spans="9:30">
      <c r="K4011" s="244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3994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3998">
    <cfRule type="duplicateValues" dxfId="87" priority="4"/>
  </conditionalFormatting>
  <conditionalFormatting sqref="J3998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A6" zoomScale="55" zoomScaleNormal="55" workbookViewId="0">
      <selection activeCell="T30" sqref="T3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4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63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4"/>
      <c r="Q2" s="176" t="s">
        <v>52</v>
      </c>
      <c r="R2" s="247">
        <v>13000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65" t="s">
        <v>3203</v>
      </c>
      <c r="Q3" s="177" t="s">
        <v>51</v>
      </c>
      <c r="R3" s="247">
        <v>19000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5.2999999999999999E-2</v>
      </c>
      <c r="L4" s="182">
        <v>1.0669999999999999</v>
      </c>
      <c r="M4" s="47"/>
      <c r="N4" s="107"/>
      <c r="O4" s="48"/>
      <c r="P4" s="265"/>
      <c r="Q4" s="177" t="s">
        <v>50</v>
      </c>
      <c r="R4" s="247">
        <v>17000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5.2999999999999999E-2</v>
      </c>
      <c r="L5" s="182">
        <v>1.0669999999999999</v>
      </c>
      <c r="M5" s="47"/>
      <c r="N5" s="107"/>
      <c r="O5" s="48"/>
      <c r="P5" s="265"/>
      <c r="Q5" s="178" t="s">
        <v>49</v>
      </c>
      <c r="R5" s="247">
        <v>336000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75" t="s">
        <v>3387</v>
      </c>
      <c r="Q10" s="276"/>
      <c r="R10" s="276"/>
      <c r="S10" s="276"/>
      <c r="T10" s="276"/>
      <c r="U10" s="276"/>
      <c r="V10" s="276"/>
      <c r="AB10" s="257" t="s">
        <v>3388</v>
      </c>
      <c r="AC10" s="258"/>
      <c r="AD10" s="258"/>
      <c r="AE10" s="258"/>
      <c r="AF10" s="258"/>
      <c r="AG10" s="258"/>
      <c r="AH10" s="258"/>
      <c r="AI10" s="259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77"/>
      <c r="Q11" s="278"/>
      <c r="R11" s="278"/>
      <c r="S11" s="278"/>
      <c r="T11" s="278"/>
      <c r="U11" s="278"/>
      <c r="V11" s="278"/>
      <c r="AB11" s="260"/>
      <c r="AC11" s="261"/>
      <c r="AD11" s="261"/>
      <c r="AE11" s="261"/>
      <c r="AF11" s="261"/>
      <c r="AG11" s="261"/>
      <c r="AH11" s="261"/>
      <c r="AI11" s="262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3172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15744648.566371687</v>
      </c>
      <c r="T13" s="79">
        <f>IF(R13="","",SUMIFS(raw_sheet!AB:AB,raw_sheet!E:E,list!P13,raw_sheet!F:F,list!Q13,raw_sheet!G:G,list!R13,raw_sheet!R:R,list!$T$12))</f>
        <v>1231960.0884955754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16976608.654867265</v>
      </c>
      <c r="AB13" s="150" t="s">
        <v>3172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9187580.9203539826</v>
      </c>
      <c r="AF13" s="79">
        <f>IF(AD13="","",SUMIFS(raw_sheet!AB:AB,raw_sheet!A:A,list!AB13,raw_sheet!B:B,list!AC13,raw_sheet!C:C,list!AD13,raw_sheet!S:S,list!$AF$12))</f>
        <v>708185.84070796473</v>
      </c>
      <c r="AG13" s="79">
        <f>IF(AD13="","",SUMIFS(raw_sheet!AB:AB,raw_sheet!A:A,list!AB13,raw_sheet!B:B,list!AC13,raw_sheet!C:C,list!AD13,raw_sheet!S:S,list!$AG$12))</f>
        <v>486287.61061946908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10382054.371681415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3695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21497532.991150454</v>
      </c>
      <c r="T14" s="79">
        <f>IF(R14="","",SUMIFS(raw_sheet!AB:AB,raw_sheet!E:E,list!P14,raw_sheet!F:F,list!Q14,raw_sheet!G:G,list!R14,raw_sheet!R:R,list!$T$12))</f>
        <v>8755770.1681415923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30253303.159292053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3695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14766529.81520354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14766529.81520354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24279000</v>
      </c>
      <c r="AK18" s="124" cm="1">
        <f t="array" ref="AK18">IFERROR(SUMPRODUCT((AD21:AD150="EAST")*(AJ21:AJ150)),0)</f>
        <v>750000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70" t="s">
        <v>3311</v>
      </c>
      <c r="D19" s="271"/>
      <c r="E19" s="272"/>
      <c r="F19" s="38"/>
      <c r="M19" s="47"/>
      <c r="N19" s="107"/>
      <c r="O19" s="39"/>
      <c r="P19" s="266" t="s">
        <v>3339</v>
      </c>
      <c r="Q19" s="267"/>
      <c r="R19" s="267"/>
      <c r="S19" s="267"/>
      <c r="T19" s="267"/>
      <c r="U19" s="267"/>
      <c r="V19" s="267"/>
      <c r="W19" s="267"/>
      <c r="X19" s="267"/>
      <c r="Y19" s="267"/>
      <c r="Z19" s="267"/>
      <c r="AB19" s="268" t="s">
        <v>3213</v>
      </c>
      <c r="AC19" s="269"/>
      <c r="AD19" s="269"/>
      <c r="AE19" s="269"/>
      <c r="AF19" s="269"/>
      <c r="AG19" s="269"/>
      <c r="AH19" s="269"/>
      <c r="AI19" s="269"/>
      <c r="AJ19" s="269"/>
      <c r="AK19" s="269"/>
      <c r="AL19" s="269"/>
      <c r="AM19" s="269"/>
    </row>
    <row r="20" spans="1:39" ht="16.2" thickBot="1">
      <c r="A20" s="167"/>
      <c r="B20" s="168"/>
      <c r="C20" s="270" t="s">
        <v>3214</v>
      </c>
      <c r="D20" s="271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25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26" t="s">
        <v>3221</v>
      </c>
      <c r="AM20" s="91" t="s">
        <v>3471</v>
      </c>
    </row>
    <row r="21" spans="1:39" ht="16.2" thickBot="1">
      <c r="A21" s="167"/>
      <c r="B21" s="168"/>
      <c r="C21" s="270" t="s">
        <v>3225</v>
      </c>
      <c r="D21" s="271"/>
      <c r="E21" s="146">
        <v>2025</v>
      </c>
      <c r="M21" s="47"/>
      <c r="N21" s="107"/>
      <c r="O21" s="39"/>
      <c r="P21" s="15" cm="1">
        <f t="array" ref="P21:Z56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27">
        <v>0.12</v>
      </c>
      <c r="AB21" s="15" cm="1">
        <f t="array" ref="AB21:AM42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27">
        <v>0.12</v>
      </c>
    </row>
    <row r="22" spans="1:39" ht="16.2" thickBot="1">
      <c r="A22" s="167"/>
      <c r="B22" s="168"/>
      <c r="C22" s="273" t="s">
        <v>3226</v>
      </c>
      <c r="D22" s="274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27">
        <v>0.12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27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SOUTH</v>
      </c>
      <c r="S23" s="13" t="str">
        <v>C49SZX20240208MZ</v>
      </c>
      <c r="T23" s="13" t="str">
        <v>深圳卓昌(end user:惠州卓昌）</v>
      </c>
      <c r="U23" s="13" t="str">
        <v>YSM10</v>
      </c>
      <c r="V23" s="13">
        <v>1</v>
      </c>
      <c r="W23" s="92" t="str">
        <v>JPY</v>
      </c>
      <c r="X23" s="97">
        <v>5.2999999999999999E-2</v>
      </c>
      <c r="Y23" s="92">
        <v>424000</v>
      </c>
      <c r="Z23" s="227">
        <v>0.12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27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EAST</v>
      </c>
      <c r="S24" s="13" t="str">
        <v>C49SHA20241203/HZY</v>
      </c>
      <c r="T24" s="13" t="str">
        <v>浙江德茵</v>
      </c>
      <c r="U24" s="13" t="str">
        <v>YSM10</v>
      </c>
      <c r="V24" s="13">
        <v>1</v>
      </c>
      <c r="W24" s="92" t="str">
        <v>RMB</v>
      </c>
      <c r="X24" s="97">
        <v>1.0669999999999999</v>
      </c>
      <c r="Y24" s="92">
        <v>585433.62831858417</v>
      </c>
      <c r="Z24" s="227">
        <v>0.12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1.0669999999999999</v>
      </c>
      <c r="AL24" s="92">
        <v>472123.89380530978</v>
      </c>
      <c r="AM24" s="227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C49SZX20240219SX</v>
      </c>
      <c r="T25" s="13" t="str">
        <v>兴原星</v>
      </c>
      <c r="U25" s="13" t="str">
        <v>YSM20R</v>
      </c>
      <c r="V25" s="13">
        <v>1</v>
      </c>
      <c r="W25" s="92" t="str">
        <v>JPY</v>
      </c>
      <c r="X25" s="97">
        <v>5.2999999999999999E-2</v>
      </c>
      <c r="Y25" s="92">
        <v>771680</v>
      </c>
      <c r="Z25" s="227">
        <v>0.12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336001</v>
      </c>
      <c r="AM25" s="227">
        <v>0.12</v>
      </c>
    </row>
    <row r="26" spans="1:39">
      <c r="A26" s="167"/>
      <c r="B26" s="168"/>
      <c r="P26" s="13">
        <v>2025</v>
      </c>
      <c r="Q26" s="13">
        <v>3</v>
      </c>
      <c r="R26" s="13" t="str">
        <v>SOUTH</v>
      </c>
      <c r="S26" s="13" t="str">
        <v>C28SZX20240213DX</v>
      </c>
      <c r="T26" s="13" t="str">
        <v>欧洋佳优</v>
      </c>
      <c r="U26" s="13" t="str">
        <v>DESEN DSP-10-YMH</v>
      </c>
      <c r="V26" s="13">
        <v>1</v>
      </c>
      <c r="W26" s="92" t="str">
        <v>RMB</v>
      </c>
      <c r="X26" s="97">
        <v>1.0669999999999999</v>
      </c>
      <c r="Y26" s="92">
        <v>174213.7168141593</v>
      </c>
      <c r="Z26" s="227">
        <v>0.12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27">
        <v>0.12</v>
      </c>
    </row>
    <row r="27" spans="1:39">
      <c r="A27" s="167"/>
      <c r="B27" s="168"/>
      <c r="P27" s="13">
        <v>2025</v>
      </c>
      <c r="Q27" s="13">
        <v>3</v>
      </c>
      <c r="R27" s="13" t="str">
        <v>SOUTH</v>
      </c>
      <c r="S27" s="13" t="str">
        <v>C49SZX20250009SX</v>
      </c>
      <c r="T27" s="13" t="str">
        <v>加一</v>
      </c>
      <c r="U27" s="13" t="str">
        <v>YSM20R</v>
      </c>
      <c r="V27" s="13">
        <v>1</v>
      </c>
      <c r="W27" s="92" t="str">
        <v>RMB</v>
      </c>
      <c r="X27" s="97">
        <v>1.0669999999999999</v>
      </c>
      <c r="Y27" s="92">
        <v>793168.14159292041</v>
      </c>
      <c r="Z27" s="227">
        <v>0.12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27">
        <v>0.12</v>
      </c>
    </row>
    <row r="28" spans="1:39">
      <c r="A28" s="167"/>
      <c r="B28" s="168"/>
      <c r="P28" s="13">
        <v>2025</v>
      </c>
      <c r="Q28" s="13">
        <v>3</v>
      </c>
      <c r="R28" s="13" t="str">
        <v>SOUTH</v>
      </c>
      <c r="S28" s="13" t="str">
        <v>C49SZX20250009SX</v>
      </c>
      <c r="T28" s="13" t="str">
        <v>加一</v>
      </c>
      <c r="U28" s="13" t="str">
        <v>YSM10</v>
      </c>
      <c r="V28" s="13">
        <v>1</v>
      </c>
      <c r="W28" s="92" t="str">
        <v>RMB</v>
      </c>
      <c r="X28" s="97">
        <v>1.0669999999999999</v>
      </c>
      <c r="Y28" s="92">
        <v>380531.85840707965</v>
      </c>
      <c r="Z28" s="227">
        <v>0.12</v>
      </c>
      <c r="AB28" s="13">
        <v>2025</v>
      </c>
      <c r="AC28" s="13">
        <v>3</v>
      </c>
      <c r="AD28" s="13" t="str">
        <v>SOUTH</v>
      </c>
      <c r="AE28" s="13" t="str">
        <v>C49SZX20250040SX</v>
      </c>
      <c r="AF28" s="13" t="str">
        <v>悦之彩</v>
      </c>
      <c r="AG28" s="13" t="str">
        <v>YSM10</v>
      </c>
      <c r="AH28" s="13">
        <v>1</v>
      </c>
      <c r="AI28" s="92" t="str">
        <v>RMB</v>
      </c>
      <c r="AJ28" s="118">
        <v>393000</v>
      </c>
      <c r="AK28" s="97">
        <v>1.0669999999999999</v>
      </c>
      <c r="AL28" s="92">
        <v>371089.38053097349</v>
      </c>
      <c r="AM28" s="227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EAST</v>
      </c>
      <c r="S29" s="13" t="str">
        <v>C49SHA20250103/TWB</v>
      </c>
      <c r="T29" s="13" t="str">
        <v>鹰潭鼎桥</v>
      </c>
      <c r="U29" s="13" t="str">
        <v>YSM20R</v>
      </c>
      <c r="V29" s="13">
        <v>1</v>
      </c>
      <c r="W29" s="92" t="str">
        <v>RMB</v>
      </c>
      <c r="X29" s="97">
        <v>1.0669999999999999</v>
      </c>
      <c r="Y29" s="92">
        <v>622297.06194690266</v>
      </c>
      <c r="Z29" s="227">
        <v>0.12</v>
      </c>
      <c r="AB29" s="13">
        <v>2025</v>
      </c>
      <c r="AC29" s="13">
        <v>3</v>
      </c>
      <c r="AD29" s="13" t="str">
        <v>SOUTH</v>
      </c>
      <c r="AE29" s="13" t="str">
        <v>C49SZX20250040SX</v>
      </c>
      <c r="AF29" s="13" t="str">
        <v>悦之彩</v>
      </c>
      <c r="AG29" s="13" t="str">
        <v>YSM10</v>
      </c>
      <c r="AH29" s="13">
        <v>1</v>
      </c>
      <c r="AI29" s="92" t="str">
        <v>RMB</v>
      </c>
      <c r="AJ29" s="118">
        <v>393000</v>
      </c>
      <c r="AK29" s="97">
        <v>1.0669999999999999</v>
      </c>
      <c r="AL29" s="92">
        <v>371089.38053097349</v>
      </c>
      <c r="AM29" s="227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3</v>
      </c>
      <c r="R30" s="13" t="str">
        <v>SOUTH</v>
      </c>
      <c r="S30" s="13" t="str">
        <v>C28SZX20240214LH</v>
      </c>
      <c r="T30" s="13" t="str">
        <v>中山得意</v>
      </c>
      <c r="U30" s="13" t="str">
        <v>Heller 1913MK5N2</v>
      </c>
      <c r="V30" s="13">
        <v>1</v>
      </c>
      <c r="W30" s="92" t="str">
        <v>RMB</v>
      </c>
      <c r="X30" s="97">
        <v>1.0669999999999999</v>
      </c>
      <c r="Y30" s="92">
        <v>590343.7168141593</v>
      </c>
      <c r="Z30" s="227">
        <v>0.12</v>
      </c>
      <c r="AB30" s="13">
        <v>2025</v>
      </c>
      <c r="AC30" s="13">
        <v>3</v>
      </c>
      <c r="AD30" s="13" t="str">
        <v>SOUTH</v>
      </c>
      <c r="AE30" s="13" t="str">
        <v>C49SZX20250040SX</v>
      </c>
      <c r="AF30" s="13" t="str">
        <v>悦之彩</v>
      </c>
      <c r="AG30" s="13" t="str">
        <v>YSM10</v>
      </c>
      <c r="AH30" s="13">
        <v>1</v>
      </c>
      <c r="AI30" s="92" t="str">
        <v>RMB</v>
      </c>
      <c r="AJ30" s="118">
        <v>393000</v>
      </c>
      <c r="AK30" s="97">
        <v>1.0669999999999999</v>
      </c>
      <c r="AL30" s="92">
        <v>371089.38053097349</v>
      </c>
      <c r="AM30" s="227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SOUTH</v>
      </c>
      <c r="S31" s="13" t="str">
        <v>C49SZX20250012BH</v>
      </c>
      <c r="T31" s="13" t="str">
        <v>炬轩</v>
      </c>
      <c r="U31" s="13" t="str">
        <v>YSM20R</v>
      </c>
      <c r="V31" s="13">
        <v>1</v>
      </c>
      <c r="W31" s="92" t="str">
        <v>JPY</v>
      </c>
      <c r="X31" s="97">
        <v>5.2999999999999999E-2</v>
      </c>
      <c r="Y31" s="92">
        <v>662500</v>
      </c>
      <c r="Z31" s="227">
        <v>0.12</v>
      </c>
      <c r="AB31" s="13">
        <v>2025</v>
      </c>
      <c r="AC31" s="13">
        <v>3</v>
      </c>
      <c r="AD31" s="13" t="str">
        <v>SOUTH</v>
      </c>
      <c r="AE31" s="13" t="str">
        <v>C49SZX20250039EC</v>
      </c>
      <c r="AF31" s="13" t="str">
        <v>海红天远（end user: 珠海海红）</v>
      </c>
      <c r="AG31" s="13" t="str">
        <v>YRM20</v>
      </c>
      <c r="AH31" s="13">
        <v>1</v>
      </c>
      <c r="AI31" s="92" t="str">
        <v>RMB</v>
      </c>
      <c r="AJ31" s="118">
        <v>980000</v>
      </c>
      <c r="AK31" s="97">
        <v>1.0669999999999999</v>
      </c>
      <c r="AL31" s="92">
        <v>925362.83185840712</v>
      </c>
      <c r="AM31" s="227">
        <v>0.12</v>
      </c>
    </row>
    <row r="32" spans="1:39">
      <c r="A32" s="167"/>
      <c r="B32" s="168"/>
      <c r="P32" s="13">
        <v>2025</v>
      </c>
      <c r="Q32" s="13">
        <v>3</v>
      </c>
      <c r="R32" s="13" t="str">
        <v>SOUTH</v>
      </c>
      <c r="S32" s="13" t="str">
        <v>C49SZX20250012BH</v>
      </c>
      <c r="T32" s="13" t="str">
        <v>炬轩</v>
      </c>
      <c r="U32" s="13" t="str">
        <v>YSM10</v>
      </c>
      <c r="V32" s="13">
        <v>1</v>
      </c>
      <c r="W32" s="92" t="str">
        <v>JPY</v>
      </c>
      <c r="X32" s="97">
        <v>5.2999999999999999E-2</v>
      </c>
      <c r="Y32" s="92">
        <v>406510</v>
      </c>
      <c r="Z32" s="227">
        <v>0.12</v>
      </c>
      <c r="AB32" s="13">
        <v>2025</v>
      </c>
      <c r="AC32" s="13">
        <v>3</v>
      </c>
      <c r="AD32" s="13" t="str">
        <v>SOUTH</v>
      </c>
      <c r="AE32" s="13" t="str">
        <v>C49SZX20250039EC</v>
      </c>
      <c r="AF32" s="13" t="str">
        <v>海红天远（end user: 珠海海红）</v>
      </c>
      <c r="AG32" s="13" t="str">
        <v>YRM20</v>
      </c>
      <c r="AH32" s="13">
        <v>1</v>
      </c>
      <c r="AI32" s="92" t="str">
        <v>RMB</v>
      </c>
      <c r="AJ32" s="118">
        <v>980000</v>
      </c>
      <c r="AK32" s="97">
        <v>1.0669999999999999</v>
      </c>
      <c r="AL32" s="92">
        <v>925362.83185840712</v>
      </c>
      <c r="AM32" s="227">
        <v>0.12</v>
      </c>
    </row>
    <row r="33" spans="1:39">
      <c r="A33" s="167"/>
      <c r="B33" s="168"/>
      <c r="P33" s="13">
        <v>2025</v>
      </c>
      <c r="Q33" s="13">
        <v>3</v>
      </c>
      <c r="R33" s="13" t="str">
        <v>NORTH</v>
      </c>
      <c r="S33" s="13" t="str">
        <v>C49BJS20250109ZX</v>
      </c>
      <c r="T33" s="13" t="str">
        <v>营口新山鹰</v>
      </c>
      <c r="U33" s="13" t="str">
        <v>YSM20R</v>
      </c>
      <c r="V33" s="13">
        <v>1</v>
      </c>
      <c r="W33" s="92" t="str">
        <v>RMB</v>
      </c>
      <c r="X33" s="97">
        <v>1.0669999999999999</v>
      </c>
      <c r="Y33" s="92">
        <v>708185.84070796473</v>
      </c>
      <c r="Z33" s="227">
        <v>0.12</v>
      </c>
      <c r="AB33" s="13">
        <v>2025</v>
      </c>
      <c r="AC33" s="13">
        <v>3</v>
      </c>
      <c r="AD33" s="13" t="str">
        <v>SOUTH</v>
      </c>
      <c r="AE33" s="13" t="str">
        <v>C49SZX20250039EC</v>
      </c>
      <c r="AF33" s="13" t="str">
        <v>海红天远（end user: 珠海海红）</v>
      </c>
      <c r="AG33" s="13" t="str">
        <v>YRM20</v>
      </c>
      <c r="AH33" s="13">
        <v>1</v>
      </c>
      <c r="AI33" s="92" t="str">
        <v>RMB</v>
      </c>
      <c r="AJ33" s="118">
        <v>980000</v>
      </c>
      <c r="AK33" s="97">
        <v>1.0669999999999999</v>
      </c>
      <c r="AL33" s="92">
        <v>925362.83185840712</v>
      </c>
      <c r="AM33" s="227">
        <v>0.12</v>
      </c>
    </row>
    <row r="34" spans="1:39">
      <c r="A34" s="167"/>
      <c r="B34" s="168"/>
      <c r="P34" s="13">
        <v>2025</v>
      </c>
      <c r="Q34" s="13">
        <v>3</v>
      </c>
      <c r="R34" s="13" t="str">
        <v>NORTH</v>
      </c>
      <c r="S34" s="13" t="str">
        <v>C49BJS20250109ZX</v>
      </c>
      <c r="T34" s="13" t="str">
        <v>营口新山鹰</v>
      </c>
      <c r="U34" s="13" t="str">
        <v>YSM10</v>
      </c>
      <c r="V34" s="13">
        <v>1</v>
      </c>
      <c r="W34" s="92" t="str">
        <v>RMB</v>
      </c>
      <c r="X34" s="97">
        <v>1.0669999999999999</v>
      </c>
      <c r="Y34" s="92">
        <v>585433.62831858417</v>
      </c>
      <c r="Z34" s="227">
        <v>0.12</v>
      </c>
      <c r="AB34" s="13">
        <v>2025</v>
      </c>
      <c r="AC34" s="13">
        <v>3</v>
      </c>
      <c r="AD34" s="13" t="str">
        <v>SOUTH</v>
      </c>
      <c r="AE34" s="13" t="str">
        <v>C49SZX20250039EC</v>
      </c>
      <c r="AF34" s="13" t="str">
        <v>海红天远（end user: 珠海海红）</v>
      </c>
      <c r="AG34" s="13" t="str">
        <v>YSM20R</v>
      </c>
      <c r="AH34" s="13">
        <v>1</v>
      </c>
      <c r="AI34" s="92" t="str">
        <v>RMB</v>
      </c>
      <c r="AJ34" s="118">
        <v>900000</v>
      </c>
      <c r="AK34" s="97">
        <v>1.0669999999999999</v>
      </c>
      <c r="AL34" s="92">
        <v>849823.00884955749</v>
      </c>
      <c r="AM34" s="227">
        <v>0.12</v>
      </c>
    </row>
    <row r="35" spans="1:39">
      <c r="A35" s="167"/>
      <c r="B35" s="168"/>
      <c r="P35" s="13">
        <v>2025</v>
      </c>
      <c r="Q35" s="13">
        <v>3</v>
      </c>
      <c r="R35" s="13" t="str">
        <v>EAST</v>
      </c>
      <c r="S35" s="13" t="str">
        <v>C49SHA20250213/JXD</v>
      </c>
      <c r="T35" s="13" t="str">
        <v>丹阳市新欧普</v>
      </c>
      <c r="U35" s="13" t="str">
        <v>YSM10</v>
      </c>
      <c r="V35" s="13">
        <v>1</v>
      </c>
      <c r="W35" s="92" t="str">
        <v>RMB</v>
      </c>
      <c r="X35" s="97">
        <v>1.0669999999999999</v>
      </c>
      <c r="Y35" s="92">
        <v>400172.2123893805</v>
      </c>
      <c r="Z35" s="227">
        <v>0.12</v>
      </c>
      <c r="AB35" s="13">
        <v>2025</v>
      </c>
      <c r="AC35" s="13">
        <v>3</v>
      </c>
      <c r="AD35" s="13" t="str">
        <v>SOUTH</v>
      </c>
      <c r="AE35" s="13" t="str">
        <v>C49SZX20250039EC</v>
      </c>
      <c r="AF35" s="13" t="str">
        <v>海红天远（end user: 珠海海红）</v>
      </c>
      <c r="AG35" s="13" t="str">
        <v>YSM10</v>
      </c>
      <c r="AH35" s="13">
        <v>1</v>
      </c>
      <c r="AI35" s="92" t="str">
        <v>RMB</v>
      </c>
      <c r="AJ35" s="118">
        <v>680000</v>
      </c>
      <c r="AK35" s="97">
        <v>1.0669999999999999</v>
      </c>
      <c r="AL35" s="92">
        <v>642088.49557522126</v>
      </c>
      <c r="AM35" s="227">
        <v>0.12</v>
      </c>
    </row>
    <row r="36" spans="1:39">
      <c r="A36" s="167"/>
      <c r="B36" s="168"/>
      <c r="P36" s="13">
        <v>2025</v>
      </c>
      <c r="Q36" s="13">
        <v>3</v>
      </c>
      <c r="R36" s="13" t="str">
        <v>NORTH</v>
      </c>
      <c r="S36" s="13" t="str">
        <v>C49BJS20250220ZX</v>
      </c>
      <c r="T36" s="13" t="str">
        <v>北京星际智控</v>
      </c>
      <c r="U36" s="13" t="str">
        <v>YSM20R</v>
      </c>
      <c r="V36" s="13">
        <v>1</v>
      </c>
      <c r="W36" s="92" t="str">
        <v>RMB</v>
      </c>
      <c r="X36" s="97">
        <v>1.0669999999999999</v>
      </c>
      <c r="Y36" s="92">
        <v>769561.94690265495</v>
      </c>
      <c r="Z36" s="227">
        <v>0.12</v>
      </c>
      <c r="AB36" s="13">
        <v>2025</v>
      </c>
      <c r="AC36" s="13">
        <v>3</v>
      </c>
      <c r="AD36" s="13" t="str">
        <v>SOUTH</v>
      </c>
      <c r="AE36" s="13" t="str">
        <v>C49SZX20250039EC</v>
      </c>
      <c r="AF36" s="13" t="str">
        <v>海红天远（end user: 珠海海红）</v>
      </c>
      <c r="AG36" s="13" t="str">
        <v>YSM10</v>
      </c>
      <c r="AH36" s="13">
        <v>1</v>
      </c>
      <c r="AI36" s="92" t="str">
        <v>RMB</v>
      </c>
      <c r="AJ36" s="118">
        <v>680000</v>
      </c>
      <c r="AK36" s="97">
        <v>1.0669999999999999</v>
      </c>
      <c r="AL36" s="92">
        <v>642088.49557522126</v>
      </c>
      <c r="AM36" s="227">
        <v>0.12</v>
      </c>
    </row>
    <row r="37" spans="1:39">
      <c r="A37" s="167"/>
      <c r="B37" s="168"/>
      <c r="P37" s="13">
        <v>2025</v>
      </c>
      <c r="Q37" s="13">
        <v>3</v>
      </c>
      <c r="R37" s="13" t="str">
        <v>NORTH</v>
      </c>
      <c r="S37" s="13" t="str">
        <v>C49BJS20250220ZX</v>
      </c>
      <c r="T37" s="13" t="str">
        <v>北京星际智控</v>
      </c>
      <c r="U37" s="13" t="str">
        <v>YSM10</v>
      </c>
      <c r="V37" s="13">
        <v>1</v>
      </c>
      <c r="W37" s="92" t="str">
        <v>RMB</v>
      </c>
      <c r="X37" s="97">
        <v>1.0669999999999999</v>
      </c>
      <c r="Y37" s="92">
        <v>679858.40707964601</v>
      </c>
      <c r="Z37" s="227">
        <v>0.12</v>
      </c>
      <c r="AB37" s="13">
        <v>2025</v>
      </c>
      <c r="AC37" s="13">
        <v>3</v>
      </c>
      <c r="AD37" s="13" t="str">
        <v>EAST</v>
      </c>
      <c r="AE37" s="13" t="str">
        <v>C49SHA20250313/TWB</v>
      </c>
      <c r="AF37" s="13" t="str">
        <v>丽水市长新</v>
      </c>
      <c r="AG37" s="13" t="str">
        <v>YSM10</v>
      </c>
      <c r="AH37" s="13">
        <v>1</v>
      </c>
      <c r="AI37" s="92" t="str">
        <v>RMB</v>
      </c>
      <c r="AJ37" s="118">
        <v>410000</v>
      </c>
      <c r="AK37" s="97">
        <v>1.0669999999999999</v>
      </c>
      <c r="AL37" s="92">
        <v>387141.59292035404</v>
      </c>
      <c r="AM37" s="227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SOUTH</v>
      </c>
      <c r="S38" s="13" t="str">
        <v>C49SZX20250023JY</v>
      </c>
      <c r="T38" s="13" t="str">
        <v>晟锦威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369295.30973451328</v>
      </c>
      <c r="Z38" s="227">
        <v>0.12</v>
      </c>
      <c r="AB38" s="13">
        <v>2025</v>
      </c>
      <c r="AC38" s="13">
        <v>3</v>
      </c>
      <c r="AD38" s="13" t="str">
        <v>WEST</v>
      </c>
      <c r="AE38" s="13" t="str">
        <v>C49CTU20250307/FZM</v>
      </c>
      <c r="AF38" s="13" t="str">
        <v>四川蓝景光电</v>
      </c>
      <c r="AG38" s="13" t="str">
        <v>MVC</v>
      </c>
      <c r="AH38" s="13">
        <v>0</v>
      </c>
      <c r="AI38" s="92" t="str">
        <v>RMB</v>
      </c>
      <c r="AJ38" s="118">
        <v>15000</v>
      </c>
      <c r="AK38" s="97">
        <v>1.0669999999999999</v>
      </c>
      <c r="AL38" s="92">
        <v>14163.716814159292</v>
      </c>
      <c r="AM38" s="227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SOUTH</v>
      </c>
      <c r="S39" s="13" t="str">
        <v>C49SZX20250023JY</v>
      </c>
      <c r="T39" s="13" t="str">
        <v>晟锦威</v>
      </c>
      <c r="U39" s="13" t="str">
        <v>YSM10</v>
      </c>
      <c r="V39" s="13">
        <v>1</v>
      </c>
      <c r="W39" s="92" t="str">
        <v>RMB</v>
      </c>
      <c r="X39" s="97">
        <v>1.0669999999999999</v>
      </c>
      <c r="Y39" s="92">
        <v>369295.30973451328</v>
      </c>
      <c r="Z39" s="227">
        <v>0.12</v>
      </c>
      <c r="AB39" s="13">
        <v>2025</v>
      </c>
      <c r="AC39" s="13">
        <v>3</v>
      </c>
      <c r="AD39" s="13" t="str">
        <v>SOUTH</v>
      </c>
      <c r="AE39" s="13" t="str">
        <v>C49SZX20250031JY</v>
      </c>
      <c r="AF39" s="13" t="str">
        <v>宏翔福（end user:迪爱）</v>
      </c>
      <c r="AG39" s="13" t="str">
        <v>YSM10</v>
      </c>
      <c r="AH39" s="13">
        <v>1</v>
      </c>
      <c r="AI39" s="92" t="str">
        <v>RMB</v>
      </c>
      <c r="AJ39" s="118">
        <v>386000</v>
      </c>
      <c r="AK39" s="97">
        <v>1.0669999999999999</v>
      </c>
      <c r="AL39" s="92">
        <v>364479.64601769909</v>
      </c>
      <c r="AM39" s="227">
        <v>0.12</v>
      </c>
    </row>
    <row r="40" spans="1:39">
      <c r="A40" s="103"/>
      <c r="B40" s="40"/>
      <c r="P40" s="13">
        <v>2025</v>
      </c>
      <c r="Q40" s="13">
        <v>3</v>
      </c>
      <c r="R40" s="13" t="str">
        <v>SOUTH</v>
      </c>
      <c r="S40" s="13" t="str">
        <v>C49SZX20250028EC</v>
      </c>
      <c r="T40" s="13" t="str">
        <v>圣亨</v>
      </c>
      <c r="U40" s="13" t="str">
        <v>YSM10</v>
      </c>
      <c r="V40" s="13">
        <v>1</v>
      </c>
      <c r="W40" s="92" t="str">
        <v>RMB</v>
      </c>
      <c r="X40" s="97">
        <v>1.0669999999999999</v>
      </c>
      <c r="Y40" s="92">
        <v>349371.68141592923</v>
      </c>
      <c r="Z40" s="227">
        <v>0.12</v>
      </c>
      <c r="AB40" s="13">
        <v>2025</v>
      </c>
      <c r="AC40" s="13">
        <v>3</v>
      </c>
      <c r="AD40" s="13" t="str">
        <v>SOUTH</v>
      </c>
      <c r="AE40" s="13" t="str">
        <v>C49SZX20250041SS</v>
      </c>
      <c r="AF40" s="13" t="str">
        <v>盈通恒翼</v>
      </c>
      <c r="AG40" s="13" t="str">
        <v>YSM10</v>
      </c>
      <c r="AH40" s="13">
        <v>1</v>
      </c>
      <c r="AI40" s="92" t="str">
        <v>RMB</v>
      </c>
      <c r="AJ40" s="118">
        <v>410000</v>
      </c>
      <c r="AK40" s="97">
        <v>1.0669999999999999</v>
      </c>
      <c r="AL40" s="92">
        <v>387141.59292035404</v>
      </c>
      <c r="AM40" s="227">
        <v>0.12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C49SZX20250028EC</v>
      </c>
      <c r="T41" s="13" t="str">
        <v>圣亨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349371.68141592923</v>
      </c>
      <c r="Z41" s="227">
        <v>0.12</v>
      </c>
      <c r="AB41" s="13">
        <v>2025</v>
      </c>
      <c r="AC41" s="13">
        <v>3</v>
      </c>
      <c r="AD41" s="13" t="str">
        <v>SOUTH</v>
      </c>
      <c r="AE41" s="13" t="str">
        <v>C49SZX20250042SX</v>
      </c>
      <c r="AF41" s="13" t="str">
        <v>悦之彩</v>
      </c>
      <c r="AG41" s="13" t="str">
        <v>YSM10</v>
      </c>
      <c r="AH41" s="13">
        <v>1</v>
      </c>
      <c r="AI41" s="92" t="str">
        <v>RMB</v>
      </c>
      <c r="AJ41" s="118">
        <v>393000</v>
      </c>
      <c r="AK41" s="97">
        <v>1.0669999999999999</v>
      </c>
      <c r="AL41" s="92">
        <v>371089.38053097349</v>
      </c>
      <c r="AM41" s="227">
        <v>0.12</v>
      </c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C49SZX20250030SX</v>
      </c>
      <c r="T42" s="13" t="str">
        <v>锐诚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427980.30973451328</v>
      </c>
      <c r="Z42" s="227">
        <v>0.12</v>
      </c>
      <c r="AB42" s="13">
        <v>2025</v>
      </c>
      <c r="AC42" s="13">
        <v>3</v>
      </c>
      <c r="AD42" s="13" t="str">
        <v>SOUTH</v>
      </c>
      <c r="AE42" s="13" t="str">
        <v>C49SZX20250042SX</v>
      </c>
      <c r="AF42" s="13" t="str">
        <v>悦之彩</v>
      </c>
      <c r="AG42" s="13" t="str">
        <v>YSM10</v>
      </c>
      <c r="AH42" s="13">
        <v>1</v>
      </c>
      <c r="AI42" s="92" t="str">
        <v>RMB</v>
      </c>
      <c r="AJ42" s="118">
        <v>393000</v>
      </c>
      <c r="AK42" s="97">
        <v>1.0669999999999999</v>
      </c>
      <c r="AL42" s="92">
        <v>371089.38053097349</v>
      </c>
      <c r="AM42" s="227">
        <v>0.12</v>
      </c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C49SZX20250030SX</v>
      </c>
      <c r="T43" s="13" t="str">
        <v>锐诚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427980.30973451328</v>
      </c>
      <c r="Z43" s="227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7"/>
    </row>
    <row r="44" spans="1:39">
      <c r="A44" s="103"/>
      <c r="B44" s="40"/>
      <c r="P44" s="13">
        <v>2025</v>
      </c>
      <c r="Q44" s="13">
        <v>3</v>
      </c>
      <c r="R44" s="13" t="str">
        <v>EAST</v>
      </c>
      <c r="S44" s="13" t="str">
        <v>C49SHA20250221/TWB</v>
      </c>
      <c r="T44" s="13" t="str">
        <v>宁波朗能</v>
      </c>
      <c r="U44" s="13" t="str">
        <v>YSM20R</v>
      </c>
      <c r="V44" s="13">
        <v>1</v>
      </c>
      <c r="W44" s="92" t="str">
        <v>RMB</v>
      </c>
      <c r="X44" s="97">
        <v>1.0669999999999999</v>
      </c>
      <c r="Y44" s="92">
        <v>613761.06194690266</v>
      </c>
      <c r="Z44" s="227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7"/>
    </row>
    <row r="45" spans="1:39">
      <c r="A45" s="103"/>
      <c r="B45" s="40"/>
      <c r="P45" s="13">
        <v>2025</v>
      </c>
      <c r="Q45" s="13">
        <v>3</v>
      </c>
      <c r="R45" s="13" t="str">
        <v>EAST</v>
      </c>
      <c r="S45" s="13" t="str">
        <v>C49SHA20250221/TWB</v>
      </c>
      <c r="T45" s="13" t="str">
        <v>宁波朗能</v>
      </c>
      <c r="U45" s="13" t="str">
        <v>YSM10</v>
      </c>
      <c r="V45" s="13">
        <v>1</v>
      </c>
      <c r="W45" s="92" t="str">
        <v>RMB</v>
      </c>
      <c r="X45" s="97">
        <v>1.0669999999999999</v>
      </c>
      <c r="Y45" s="92">
        <v>367312.38938053098</v>
      </c>
      <c r="Z45" s="227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7"/>
    </row>
    <row r="46" spans="1:39">
      <c r="A46" s="103"/>
      <c r="B46" s="40"/>
      <c r="P46" s="13">
        <v>2025</v>
      </c>
      <c r="Q46" s="13">
        <v>3</v>
      </c>
      <c r="R46" s="13" t="str">
        <v>EAST</v>
      </c>
      <c r="S46" s="13" t="str">
        <v>C49SHA20250221/TWB</v>
      </c>
      <c r="T46" s="13" t="str">
        <v>宁波朗能</v>
      </c>
      <c r="U46" s="13" t="str">
        <v>Feeder</v>
      </c>
      <c r="V46" s="13">
        <v>0</v>
      </c>
      <c r="W46" s="92" t="str">
        <v>RMB</v>
      </c>
      <c r="X46" s="97">
        <v>1.0669999999999999</v>
      </c>
      <c r="Y46" s="92">
        <v>152023.89380530975</v>
      </c>
      <c r="Z46" s="227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7"/>
    </row>
    <row r="47" spans="1:39">
      <c r="A47" s="103"/>
      <c r="B47" s="40"/>
      <c r="P47" s="13">
        <v>2025</v>
      </c>
      <c r="Q47" s="13">
        <v>3</v>
      </c>
      <c r="R47" s="13" t="str">
        <v>SOUTH</v>
      </c>
      <c r="S47" s="13" t="str">
        <v>C49SZX20250029JY</v>
      </c>
      <c r="T47" s="13" t="str">
        <v>建航</v>
      </c>
      <c r="U47" s="13" t="str">
        <v>YSM10</v>
      </c>
      <c r="V47" s="13">
        <v>1</v>
      </c>
      <c r="W47" s="92" t="str">
        <v>RMB</v>
      </c>
      <c r="X47" s="97">
        <v>1.0669999999999999</v>
      </c>
      <c r="Y47" s="92">
        <v>380059.73451327439</v>
      </c>
      <c r="Z47" s="227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7"/>
    </row>
    <row r="48" spans="1:39">
      <c r="A48" s="103"/>
      <c r="B48" s="40"/>
      <c r="P48" s="13">
        <v>2025</v>
      </c>
      <c r="Q48" s="13">
        <v>3</v>
      </c>
      <c r="R48" s="13" t="str">
        <v>SOUTH</v>
      </c>
      <c r="S48" s="13" t="str">
        <v>C49SZX20250029JY</v>
      </c>
      <c r="T48" s="13" t="str">
        <v>建航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380059.73451327439</v>
      </c>
      <c r="Z48" s="227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7"/>
    </row>
    <row r="49" spans="1:39">
      <c r="A49" s="103"/>
      <c r="B49" s="40"/>
      <c r="P49" s="13">
        <v>2025</v>
      </c>
      <c r="Q49" s="13">
        <v>3</v>
      </c>
      <c r="R49" s="13" t="str">
        <v>SOUTH</v>
      </c>
      <c r="S49" s="13" t="str">
        <v>C49SZX20250026JY</v>
      </c>
      <c r="T49" s="13" t="str">
        <v>捷舜诚</v>
      </c>
      <c r="U49" s="13" t="str">
        <v>YSM10</v>
      </c>
      <c r="V49" s="13">
        <v>1</v>
      </c>
      <c r="W49" s="92" t="str">
        <v>RMB</v>
      </c>
      <c r="X49" s="97">
        <v>1.0669999999999999</v>
      </c>
      <c r="Y49" s="92">
        <v>354092.92035398236</v>
      </c>
      <c r="Z49" s="227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7"/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C49SZX20250032SX</v>
      </c>
      <c r="T50" s="13" t="str">
        <v>众一卓越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453238.93805309734</v>
      </c>
      <c r="Z50" s="227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7"/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C49SZX20250032SX</v>
      </c>
      <c r="T51" s="13" t="str">
        <v>众一卓越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453238.93805309734</v>
      </c>
      <c r="Z51" s="227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7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C49SZX20250033SX</v>
      </c>
      <c r="T52" s="13" t="str">
        <v>君泽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372977.87610619469</v>
      </c>
      <c r="Z52" s="227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7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C49SZX20250033SX</v>
      </c>
      <c r="T53" s="13" t="str">
        <v>君泽</v>
      </c>
      <c r="U53" s="13" t="str">
        <v>DESEN DSP-10-YMH</v>
      </c>
      <c r="V53" s="13">
        <v>1</v>
      </c>
      <c r="W53" s="92" t="str">
        <v>RMB</v>
      </c>
      <c r="X53" s="97">
        <v>1.0669999999999999</v>
      </c>
      <c r="Y53" s="92">
        <v>146358.40707964604</v>
      </c>
      <c r="Z53" s="227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7"/>
    </row>
    <row r="54" spans="1:39">
      <c r="A54" s="103"/>
      <c r="B54" s="40"/>
      <c r="P54" s="13">
        <v>2025</v>
      </c>
      <c r="Q54" s="13">
        <v>3</v>
      </c>
      <c r="R54" s="13" t="str">
        <v>EAST</v>
      </c>
      <c r="S54" s="13" t="str">
        <v>C49SHA20250228ZQR</v>
      </c>
      <c r="T54" s="13" t="str">
        <v>宁波月立</v>
      </c>
      <c r="U54" s="13" t="str">
        <v>YSM10</v>
      </c>
      <c r="V54" s="13">
        <v>1</v>
      </c>
      <c r="W54" s="92" t="str">
        <v>RMB</v>
      </c>
      <c r="X54" s="97">
        <v>1.0669999999999999</v>
      </c>
      <c r="Y54" s="92">
        <v>380531.85840707965</v>
      </c>
      <c r="Z54" s="227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7"/>
    </row>
    <row r="55" spans="1:39">
      <c r="A55" s="103"/>
      <c r="B55" s="40"/>
      <c r="P55" s="13">
        <v>2025</v>
      </c>
      <c r="Q55" s="13">
        <v>3</v>
      </c>
      <c r="R55" s="13" t="str">
        <v>EAST</v>
      </c>
      <c r="S55" s="13" t="str">
        <v>C28SHA20250228</v>
      </c>
      <c r="T55" s="13" t="str">
        <v>上海多越</v>
      </c>
      <c r="U55" s="13" t="str">
        <v>YSi-V</v>
      </c>
      <c r="V55" s="13">
        <v>1</v>
      </c>
      <c r="W55" s="92" t="str">
        <v>RMB</v>
      </c>
      <c r="X55" s="97">
        <v>1.0669999999999999</v>
      </c>
      <c r="Y55" s="92">
        <v>321044.24778761063</v>
      </c>
      <c r="Z55" s="227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7"/>
    </row>
    <row r="56" spans="1:39">
      <c r="A56" s="103"/>
      <c r="B56" s="40"/>
      <c r="P56" s="13">
        <v>2025</v>
      </c>
      <c r="Q56" s="13">
        <v>3</v>
      </c>
      <c r="R56" s="13" t="str">
        <v>WEST</v>
      </c>
      <c r="S56" s="13" t="str">
        <v>C49XIY20250228LJY</v>
      </c>
      <c r="T56" s="13" t="str">
        <v>西安康发</v>
      </c>
      <c r="U56" s="13" t="str">
        <v>YSM10</v>
      </c>
      <c r="V56" s="13">
        <v>1</v>
      </c>
      <c r="W56" s="92" t="str">
        <v>RMB</v>
      </c>
      <c r="X56" s="97">
        <v>1.0669999999999999</v>
      </c>
      <c r="Y56" s="92">
        <v>472123.89380530978</v>
      </c>
      <c r="Z56" s="227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7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27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7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7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7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7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7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7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7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7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7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7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7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7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7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7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7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7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7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7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7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7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7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7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7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7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7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7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7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7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7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7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7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7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7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7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7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7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7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7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7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7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7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7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7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7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7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7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7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7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7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7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7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7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7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7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7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7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7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7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7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7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7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7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7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7"/>
      <c r="AA89" s="13"/>
      <c r="AB89" s="13"/>
      <c r="AC89" s="13"/>
      <c r="AD89" s="13"/>
      <c r="AE89" s="13"/>
      <c r="AF89" s="13"/>
      <c r="AM89" s="227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7"/>
      <c r="AA90" s="13"/>
      <c r="AB90" s="13"/>
      <c r="AC90" s="13"/>
      <c r="AD90" s="13"/>
      <c r="AE90" s="13"/>
      <c r="AF90" s="13"/>
      <c r="AM90" s="227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7"/>
      <c r="AA91" s="13"/>
      <c r="AB91" s="13"/>
      <c r="AC91" s="13"/>
      <c r="AD91" s="13"/>
      <c r="AE91" s="13"/>
      <c r="AF91" s="13"/>
      <c r="AM91" s="227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7"/>
      <c r="AA92" s="13"/>
      <c r="AB92" s="13"/>
      <c r="AC92" s="13"/>
      <c r="AD92" s="13"/>
      <c r="AE92" s="13"/>
      <c r="AF92" s="13"/>
      <c r="AM92" s="227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7"/>
      <c r="AA93" s="13"/>
      <c r="AB93" s="13"/>
      <c r="AC93" s="13"/>
      <c r="AD93" s="13"/>
      <c r="AE93" s="13"/>
      <c r="AF93" s="13"/>
      <c r="AM93" s="227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7"/>
      <c r="AA94" s="13"/>
      <c r="AB94" s="13"/>
      <c r="AC94" s="13"/>
      <c r="AD94" s="13"/>
      <c r="AE94" s="13"/>
      <c r="AF94" s="13"/>
      <c r="AM94" s="227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7"/>
      <c r="AA95" s="13"/>
      <c r="AB95" s="13"/>
      <c r="AC95" s="13"/>
      <c r="AD95" s="13"/>
      <c r="AE95" s="13"/>
      <c r="AF95" s="13"/>
      <c r="AM95" s="227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7"/>
      <c r="AA96" s="13"/>
      <c r="AB96" s="13"/>
      <c r="AC96" s="13"/>
      <c r="AM96" s="227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7"/>
      <c r="AA97" s="13"/>
      <c r="AB97" s="13"/>
      <c r="AC97" s="13"/>
      <c r="AM97" s="227"/>
    </row>
    <row r="98" spans="1:39">
      <c r="A98" s="103"/>
      <c r="B98" s="40"/>
      <c r="T98" s="13"/>
      <c r="U98" s="13"/>
      <c r="V98" s="13"/>
      <c r="W98" s="90"/>
      <c r="X98" s="97"/>
      <c r="Y98" s="90"/>
      <c r="Z98" s="227"/>
      <c r="AA98" s="13"/>
      <c r="AB98" s="13"/>
      <c r="AC98" s="13"/>
      <c r="AM98" s="227"/>
    </row>
    <row r="99" spans="1:39">
      <c r="A99" s="103"/>
      <c r="B99" s="40"/>
      <c r="T99" s="13"/>
      <c r="U99" s="13"/>
      <c r="V99" s="13"/>
      <c r="W99" s="90"/>
      <c r="X99" s="97"/>
      <c r="Y99" s="90"/>
      <c r="Z99" s="227"/>
      <c r="AA99" s="13"/>
      <c r="AB99" s="13"/>
      <c r="AC99" s="13"/>
      <c r="AM99" s="227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7"/>
      <c r="AA100" s="13"/>
      <c r="AB100" s="13"/>
      <c r="AC100" s="13"/>
      <c r="AM100" s="227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7"/>
      <c r="AA101" s="13"/>
      <c r="AB101" s="13"/>
      <c r="AC101" s="13"/>
      <c r="AM101" s="227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7"/>
      <c r="AA102" s="13"/>
      <c r="AB102" s="13"/>
      <c r="AC102" s="13"/>
      <c r="AM102" s="227"/>
    </row>
    <row r="103" spans="1:39">
      <c r="A103" s="103"/>
      <c r="B103" s="40"/>
      <c r="V103" s="13"/>
      <c r="W103" s="90"/>
      <c r="X103" s="97"/>
      <c r="Y103" s="90"/>
      <c r="Z103" s="227"/>
      <c r="AA103" s="13"/>
      <c r="AB103" s="13"/>
      <c r="AC103" s="13"/>
      <c r="AM103" s="227"/>
    </row>
    <row r="104" spans="1:39">
      <c r="A104" s="103"/>
      <c r="B104" s="40"/>
      <c r="V104" s="13"/>
      <c r="W104" s="90"/>
      <c r="X104" s="97"/>
      <c r="Y104" s="90"/>
      <c r="Z104" s="227"/>
      <c r="AA104" s="13"/>
      <c r="AB104" s="13"/>
      <c r="AC104" s="13"/>
      <c r="AM104" s="227"/>
    </row>
    <row r="105" spans="1:39">
      <c r="A105" s="103"/>
      <c r="B105" s="40"/>
      <c r="V105" s="13"/>
      <c r="W105" s="90"/>
      <c r="X105" s="97"/>
      <c r="Y105" s="90"/>
      <c r="Z105" s="227"/>
      <c r="AA105" s="13"/>
      <c r="AB105" s="13"/>
      <c r="AC105" s="13"/>
      <c r="AM105" s="227"/>
    </row>
    <row r="106" spans="1:39">
      <c r="A106" s="103"/>
      <c r="B106" s="40"/>
      <c r="V106" s="13"/>
      <c r="W106" s="90"/>
      <c r="X106" s="97"/>
      <c r="Y106" s="90"/>
      <c r="Z106" s="227"/>
      <c r="AA106" s="13"/>
      <c r="AB106" s="13"/>
      <c r="AC106" s="13"/>
      <c r="AM106" s="227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4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4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7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7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7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7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7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7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7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7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7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7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7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7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7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7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7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7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7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7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7"/>
    </row>
    <row r="128" spans="1:39">
      <c r="A128" s="103"/>
      <c r="B128" s="40"/>
      <c r="V128" s="13"/>
      <c r="X128" s="97"/>
      <c r="AA128" s="13"/>
      <c r="AB128" s="13"/>
      <c r="AC128" s="13"/>
      <c r="AM128" s="227"/>
    </row>
    <row r="129" spans="1:39">
      <c r="A129" s="103"/>
      <c r="B129" s="40"/>
      <c r="V129" s="13"/>
      <c r="X129" s="97"/>
      <c r="AA129" s="13"/>
      <c r="AB129" s="13"/>
      <c r="AC129" s="13"/>
      <c r="AM129" s="227"/>
    </row>
    <row r="130" spans="1:39">
      <c r="A130" s="103"/>
      <c r="B130" s="40"/>
      <c r="V130" s="13"/>
      <c r="X130" s="97"/>
      <c r="AA130" s="13"/>
      <c r="AB130" s="13"/>
      <c r="AC130" s="13"/>
      <c r="AM130" s="227"/>
    </row>
    <row r="131" spans="1:39">
      <c r="A131" s="103"/>
      <c r="B131" s="40"/>
      <c r="V131" s="13"/>
      <c r="X131" s="97"/>
      <c r="AA131" s="13"/>
      <c r="AB131" s="13"/>
      <c r="AC131" s="13"/>
      <c r="AM131" s="227"/>
    </row>
    <row r="132" spans="1:39">
      <c r="A132" s="103"/>
      <c r="B132" s="40"/>
      <c r="V132" s="13"/>
      <c r="X132" s="97"/>
      <c r="AA132" s="13"/>
      <c r="AB132" s="13"/>
      <c r="AC132" s="13"/>
      <c r="AM132" s="227"/>
    </row>
    <row r="133" spans="1:39">
      <c r="A133" s="103"/>
      <c r="B133" s="40"/>
      <c r="V133" s="13"/>
      <c r="X133" s="97"/>
      <c r="AA133" s="13"/>
      <c r="AB133" s="13"/>
      <c r="AC133" s="13"/>
      <c r="AM133" s="227"/>
    </row>
    <row r="134" spans="1:39">
      <c r="A134" s="103"/>
      <c r="B134" s="40"/>
      <c r="V134" s="13"/>
      <c r="X134" s="97"/>
      <c r="AA134" s="13"/>
      <c r="AB134" s="13"/>
      <c r="AC134" s="13"/>
      <c r="AM134" s="227"/>
    </row>
    <row r="135" spans="1:39">
      <c r="A135" s="103"/>
      <c r="B135" s="40"/>
      <c r="V135" s="13"/>
      <c r="X135" s="97"/>
      <c r="AA135" s="13"/>
      <c r="AB135" s="13"/>
      <c r="AC135" s="13"/>
      <c r="AM135" s="227"/>
    </row>
    <row r="136" spans="1:39">
      <c r="A136" s="103"/>
      <c r="B136" s="40"/>
      <c r="V136" s="13"/>
      <c r="X136" s="97"/>
      <c r="AA136" s="13"/>
      <c r="AB136" s="13"/>
      <c r="AC136" s="13"/>
      <c r="AM136" s="227"/>
    </row>
    <row r="137" spans="1:39">
      <c r="A137" s="103"/>
      <c r="B137" s="40"/>
      <c r="V137" s="13"/>
      <c r="X137" s="97"/>
      <c r="AA137" s="13"/>
      <c r="AB137" s="13"/>
      <c r="AC137" s="13"/>
      <c r="AM137" s="227"/>
    </row>
    <row r="138" spans="1:39">
      <c r="A138" s="103"/>
      <c r="B138" s="40"/>
      <c r="V138" s="13"/>
      <c r="X138" s="97"/>
      <c r="AA138" s="13"/>
      <c r="AB138" s="13"/>
      <c r="AC138" s="13"/>
      <c r="AM138" s="227"/>
    </row>
    <row r="139" spans="1:39">
      <c r="A139" s="103"/>
      <c r="B139" s="40"/>
      <c r="V139" s="13"/>
      <c r="X139" s="97"/>
      <c r="AA139" s="13"/>
      <c r="AB139" s="13"/>
      <c r="AC139" s="13"/>
      <c r="AM139" s="227"/>
    </row>
    <row r="140" spans="1:39">
      <c r="A140" s="103"/>
      <c r="B140" s="40"/>
      <c r="V140" s="13"/>
      <c r="X140" s="97"/>
      <c r="AA140" s="13"/>
      <c r="AB140" s="13"/>
      <c r="AC140" s="13"/>
      <c r="AM140" s="227"/>
    </row>
    <row r="141" spans="1:39">
      <c r="A141" s="103"/>
      <c r="B141" s="40"/>
      <c r="V141" s="13"/>
      <c r="X141" s="97"/>
      <c r="AA141" s="13"/>
      <c r="AB141" s="13"/>
      <c r="AC141" s="13"/>
      <c r="AM141" s="227"/>
    </row>
    <row r="142" spans="1:39">
      <c r="A142" s="103"/>
      <c r="B142" s="40"/>
      <c r="V142" s="13"/>
      <c r="X142" s="97"/>
      <c r="AA142" s="13"/>
      <c r="AB142" s="13"/>
      <c r="AC142" s="13"/>
      <c r="AM142" s="227"/>
    </row>
    <row r="143" spans="1:39">
      <c r="A143" s="103"/>
      <c r="B143" s="40"/>
      <c r="V143" s="13"/>
      <c r="X143" s="97"/>
      <c r="AA143" s="13"/>
      <c r="AB143" s="13"/>
      <c r="AC143" s="13"/>
      <c r="AM143" s="227"/>
    </row>
    <row r="144" spans="1:39">
      <c r="A144" s="103"/>
      <c r="B144" s="40"/>
      <c r="X144" s="97"/>
      <c r="AA144" s="13"/>
      <c r="AB144" s="13"/>
      <c r="AC144" s="13"/>
      <c r="AM144" s="227"/>
    </row>
    <row r="145" spans="1:39">
      <c r="A145" s="103"/>
      <c r="B145" s="40"/>
      <c r="X145" s="97"/>
      <c r="AM145" s="227"/>
    </row>
    <row r="146" spans="1:39">
      <c r="A146" s="103"/>
      <c r="B146" s="40"/>
      <c r="X146" s="97"/>
      <c r="AM146" s="227"/>
    </row>
    <row r="147" spans="1:39">
      <c r="A147" s="103"/>
      <c r="B147" s="40"/>
      <c r="X147" s="97"/>
      <c r="AM147" s="227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 P15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4">
    <cfRule type="notContainsBlanks" dxfId="6" priority="3" stopIfTrue="1">
      <formula>LEN(TRIM(P14))&gt;0</formula>
    </cfRule>
    <cfRule type="containsBlanks" dxfId="5" priority="4" stopIfTrue="1">
      <formula>LEN(TRIM(P14))=0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54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50" t="s">
        <v>4</v>
      </c>
      <c r="B1" s="250" t="s">
        <v>15</v>
      </c>
      <c r="C1" s="250" t="s">
        <v>3759</v>
      </c>
      <c r="D1" s="249" t="s">
        <v>49</v>
      </c>
      <c r="E1" s="251" t="s">
        <v>50</v>
      </c>
      <c r="F1" s="252" t="s">
        <v>51</v>
      </c>
      <c r="G1" s="253" t="s">
        <v>52</v>
      </c>
    </row>
    <row r="2" spans="1:7">
      <c r="A2" s="15" t="s">
        <v>3695</v>
      </c>
      <c r="B2" s="15" t="s">
        <v>62</v>
      </c>
      <c r="C2" s="114">
        <v>312000000</v>
      </c>
      <c r="D2" s="254">
        <f>C2*0.6</f>
        <v>187200000</v>
      </c>
      <c r="E2" s="255">
        <f>C2*0.25</f>
        <v>78000000</v>
      </c>
      <c r="F2" s="256">
        <f>C2*0.08</f>
        <v>24960000</v>
      </c>
      <c r="G2" s="255">
        <f>C2*0.07</f>
        <v>21840000.000000004</v>
      </c>
    </row>
    <row r="3" spans="1:7">
      <c r="A3" s="15" t="s">
        <v>3695</v>
      </c>
      <c r="B3" s="15" t="s">
        <v>2055</v>
      </c>
      <c r="C3" s="114">
        <v>40000000</v>
      </c>
      <c r="D3" s="254">
        <f t="shared" ref="D3:D4" si="0">C3*0.6</f>
        <v>24000000</v>
      </c>
      <c r="E3" s="255">
        <f t="shared" ref="E3:E4" si="1">C3*0.25</f>
        <v>10000000</v>
      </c>
      <c r="F3" s="256">
        <f t="shared" ref="F3:F4" si="2">C3*0.08</f>
        <v>3200000</v>
      </c>
      <c r="G3" s="255">
        <f t="shared" ref="G3:G4" si="3">C3*0.07</f>
        <v>2800000.0000000005</v>
      </c>
    </row>
    <row r="4" spans="1:7">
      <c r="A4" s="15" t="s">
        <v>3695</v>
      </c>
      <c r="B4" s="15" t="s">
        <v>45</v>
      </c>
      <c r="C4" s="114">
        <v>8000000</v>
      </c>
      <c r="D4" s="254">
        <f t="shared" si="0"/>
        <v>4800000</v>
      </c>
      <c r="E4" s="255">
        <f t="shared" si="1"/>
        <v>2000000</v>
      </c>
      <c r="F4" s="256">
        <f t="shared" si="2"/>
        <v>640000</v>
      </c>
      <c r="G4" s="255">
        <f t="shared" si="3"/>
        <v>560000</v>
      </c>
    </row>
    <row r="5" spans="1:7">
      <c r="E5" s="255"/>
    </row>
  </sheetData>
  <autoFilter ref="A1:G1" xr:uid="{F4F94596-2C31-4631-8FE6-AE3F5345A4C4}"/>
  <conditionalFormatting sqref="B1:B1048576">
    <cfRule type="containsText" dxfId="2" priority="3" operator="containsText" text="C49">
      <formula>NOT(ISERROR(SEARCH("C49",B1)))</formula>
    </cfRule>
    <cfRule type="containsText" dxfId="1" priority="2" operator="containsText" text="C28">
      <formula>NOT(ISERROR(SEARCH("C28",B1)))</formula>
    </cfRule>
    <cfRule type="containsText" dxfId="0" priority="1" operator="containsText" text="C66">
      <formula>NOT(ISERROR(SEARCH("C66",B1)))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3696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3695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43" t="s">
        <v>3269</v>
      </c>
      <c r="G49" s="110">
        <v>44896</v>
      </c>
    </row>
    <row r="50" spans="6:7">
      <c r="F50" s="243" t="s">
        <v>3270</v>
      </c>
      <c r="G50" s="110">
        <v>44927</v>
      </c>
    </row>
    <row r="51" spans="6:7">
      <c r="F51" s="243" t="s">
        <v>3271</v>
      </c>
      <c r="G51" s="110">
        <v>44958</v>
      </c>
    </row>
    <row r="52" spans="6:7">
      <c r="F52" s="243" t="s">
        <v>3273</v>
      </c>
      <c r="G52" s="110">
        <v>44986</v>
      </c>
    </row>
    <row r="53" spans="6:7">
      <c r="F53" s="243" t="s">
        <v>3275</v>
      </c>
      <c r="G53" s="110">
        <v>45017</v>
      </c>
    </row>
    <row r="54" spans="6:7">
      <c r="F54" s="243" t="s">
        <v>3276</v>
      </c>
      <c r="G54" s="110">
        <v>45047</v>
      </c>
    </row>
    <row r="55" spans="6:7">
      <c r="F55" s="243" t="s">
        <v>3278</v>
      </c>
      <c r="G55" s="110">
        <v>45078</v>
      </c>
    </row>
    <row r="56" spans="6:7">
      <c r="F56" s="243" t="s">
        <v>3280</v>
      </c>
      <c r="G56" s="110">
        <v>45108</v>
      </c>
    </row>
    <row r="57" spans="6:7">
      <c r="F57" s="243" t="s">
        <v>3282</v>
      </c>
      <c r="G57" s="110">
        <v>45139</v>
      </c>
    </row>
    <row r="58" spans="6:7">
      <c r="F58" s="243" t="s">
        <v>3284</v>
      </c>
      <c r="G58" s="110">
        <v>45170</v>
      </c>
    </row>
    <row r="59" spans="6:7">
      <c r="F59" s="243" t="s">
        <v>3285</v>
      </c>
      <c r="G59" s="110">
        <v>45200</v>
      </c>
    </row>
    <row r="60" spans="6:7">
      <c r="F60" s="24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2025-03-21T09:38:55Z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