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469" documentId="13_ncr:1_{D7B31631-9EC2-A043-AB5E-59F176544080}" xr6:coauthVersionLast="47" xr6:coauthVersionMax="47" xr10:uidLastSave="{A88833BC-9A3B-4696-8E16-9E7865C47625}"/>
  <bookViews>
    <workbookView xWindow="3324" yWindow="0" windowWidth="20076" windowHeight="12360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AB3743" i="1" s="1"/>
  <c r="AC3743" i="1" s="1"/>
  <c r="Z3744" i="1"/>
  <c r="Z3745" i="1"/>
  <c r="Z3746" i="1"/>
  <c r="Z3747" i="1"/>
  <c r="AB3747" i="1" s="1"/>
  <c r="AC3747" i="1" s="1"/>
  <c r="Z3748" i="1"/>
  <c r="AB3748" i="1" s="1"/>
  <c r="AC3748" i="1" s="1"/>
  <c r="Z3749" i="1"/>
  <c r="AB3749" i="1" s="1"/>
  <c r="AC3749" i="1" s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AB3739" i="1" s="1"/>
  <c r="AC3739" i="1" s="1"/>
  <c r="Y3740" i="1"/>
  <c r="AB3740" i="1" s="1"/>
  <c r="AC3740" i="1" s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41" i="1" l="1"/>
  <c r="AC3741" i="1" s="1"/>
  <c r="AB3742" i="1"/>
  <c r="AC3742" i="1" s="1"/>
  <c r="AB3744" i="1"/>
  <c r="AC3744" i="1" s="1"/>
  <c r="AB3738" i="1"/>
  <c r="AC3738" i="1" s="1"/>
  <c r="AB3746" i="1"/>
  <c r="AC3746" i="1" s="1"/>
  <c r="AB3737" i="1"/>
  <c r="AC3737" i="1" s="1"/>
  <c r="AB3745" i="1"/>
  <c r="AC3745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AB581" i="1" s="1"/>
  <c r="AC581" i="1" s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AB1893" i="1" s="1"/>
  <c r="AC1893" i="1" s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AB2385" i="1" s="1"/>
  <c r="AC2385" i="1" s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AB2214" i="1" s="1"/>
  <c r="AC2214" i="1" s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I8" i="2" l="1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AI3748" i="1" s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AJ3747" i="1" s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J3749" i="1"/>
  <c r="AI374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I3740" i="1"/>
  <c r="AJ3740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49" i="1" l="1"/>
  <c r="AI3738" i="1"/>
  <c r="AI3744" i="1"/>
  <c r="AI3741" i="1"/>
  <c r="AJ3743" i="1"/>
  <c r="AK3740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J3748" i="1"/>
  <c r="AK3748" i="1" s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J3742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J3739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41" i="1"/>
  <c r="AK3741" i="1" s="1"/>
  <c r="AJ3756" i="1"/>
  <c r="AK3756" i="1" s="1"/>
  <c r="AI3747" i="1"/>
  <c r="AK3747" i="1" s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J3738" i="1"/>
  <c r="AK3738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K1029" i="1" s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K3392" i="1" s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39" i="1" l="1"/>
  <c r="AJ3744" i="1"/>
  <c r="AK3744" i="1" s="1"/>
  <c r="AJ3746" i="1"/>
  <c r="AK3746" i="1" s="1"/>
  <c r="AJ3745" i="1"/>
  <c r="AK3745" i="1" s="1"/>
  <c r="AK3743" i="1"/>
  <c r="AK3742" i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K2929" i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<sst xmlns="http://schemas.openxmlformats.org/spreadsheetml/2006/main" count="44829" uniqueCount="3598">
  <si>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</si>
  <si>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</si>
  <si>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</si>
  <si>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</si>
  <si>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</si>
  <si>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</si>
  <si>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</si>
  <si>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</si>
  <si>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</si>
  <si>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</si>
  <si>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</si>
  <si>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</si>
  <si>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</si>
  <si>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</si>
  <si>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</si>
  <si>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</si>
  <si>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</si>
  <si>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</si>
  <si>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</si>
  <si>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</si>
  <si>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</si>
  <si>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</si>
  <si>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</si>
  <si>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</si>
  <si>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</si>
  <si>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</si>
  <si>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</si>
  <si>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</si>
  <si>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</si>
  <si>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</si>
  <si>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</si>
  <si>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</si>
  <si>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</si>
  <si>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</si>
  <si>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</si>
  <si>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</si>
  <si>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</si>
  <si>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</si>
  <si>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</si>
  <si>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</si>
  <si>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</si>
  <si>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</si>
  <si>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</si>
  <si>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</si>
  <si>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</si>
  <si>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</si>
  <si>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</si>
  <si>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</si>
  <si>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</si>
  <si>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</si>
  <si>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</si>
  <si>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</si>
  <si>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</si>
  <si>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</si>
  <si>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</si>
  <si>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</si>
  <si>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</si>
  <si>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</si>
  <si>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</si>
  <si>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</si>
  <si>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</si>
  <si>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</si>
  <si>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</si>
  <si>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</si>
  <si>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</si>
  <si>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</si>
  <si>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</si>
  <si>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</si>
  <si>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</si>
  <si>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</si>
  <si>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</si>
  <si>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</si>
  <si>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</si>
  <si>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</si>
  <si>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</si>
  <si>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</si>
  <si>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</si>
  <si>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</si>
  <si>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</si>
  <si>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</si>
  <si>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</si>
  <si>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</si>
  <si>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</si>
  <si>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</si>
  <si>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</si>
  <si>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</si>
  <si>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</si>
  <si>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</si>
  <si>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</si>
  <si>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</si>
  <si>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</si>
  <si>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</si>
  <si>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</si>
  <si>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</si>
  <si>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</si>
  <si>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</si>
  <si>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</si>
  <si>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</si>
  <si>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</si>
  <si>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</si>
  <si>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</si>
  <si>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</si>
  <si>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</si>
  <si>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</si>
  <si>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</si>
  <si>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</si>
  <si>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</si>
  <si>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</si>
  <si>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</si>
  <si>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</si>
  <si>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</si>
  <si>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</si>
  <si>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</si>
  <si>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</si>
  <si>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</si>
  <si>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</si>
  <si>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</si>
  <si>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</si>
  <si>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</si>
  <si>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</si>
  <si>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</si>
  <si>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</si>
  <si>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</si>
  <si>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</si>
  <si>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</si>
  <si>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</si>
  <si>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</si>
  <si>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</si>
  <si>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</si>
  <si>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</si>
  <si>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</si>
  <si>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</si>
  <si>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</si>
  <si>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</si>
  <si>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</si>
  <si>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</si>
  <si>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</si>
  <si>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</si>
  <si>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</si>
  <si>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</si>
  <si>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</si>
  <si>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</si>
  <si>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</si>
  <si>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</si>
  <si>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</si>
  <si>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</si>
  <si>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</si>
  <si>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</si>
  <si>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</si>
  <si>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</si>
  <si>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</si>
  <si>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</si>
  <si>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</si>
  <si>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</si>
  <si>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</si>
  <si>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</si>
  <si>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</si>
  <si>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</si>
  <si>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</si>
  <si>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</si>
  <si>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</si>
  <si>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</si>
  <si>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</si>
  <si>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</si>
  <si>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</si>
  <si>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</si>
  <si>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</si>
  <si>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</si>
  <si>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</si>
  <si>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</si>
  <si>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</si>
  <si>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</si>
  <si>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</si>
  <si>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</si>
  <si>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</si>
  <si>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</si>
  <si>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</si>
  <si>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</si>
  <si>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</si>
  <si>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</si>
  <si>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</si>
  <si>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</si>
  <si>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</si>
  <si>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</si>
  <si>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</si>
  <si>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</si>
  <si>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</si>
  <si>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</si>
  <si>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</si>
  <si>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</si>
  <si>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</si>
  <si>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</si>
  <si>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</si>
  <si>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</si>
  <si>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</si>
  <si>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</si>
  <si>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</si>
  <si>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</si>
  <si>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</si>
  <si>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</si>
  <si>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</si>
  <si>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</si>
  <si>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</si>
  <si>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</si>
  <si>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</si>
  <si>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</si>
  <si>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</si>
  <si>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</si>
  <si>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</si>
  <si>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</si>
  <si>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</si>
  <si>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</si>
  <si>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</si>
  <si>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</si>
  <si>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</si>
  <si>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</si>
  <si>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</si>
  <si>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</si>
  <si>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</si>
  <si>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</si>
  <si>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</si>
  <si>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</si>
  <si>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</si>
  <si>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</si>
  <si>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</si>
  <si>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</si>
  <si>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</si>
  <si>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</si>
  <si>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</si>
  <si>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</si>
  <si>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</si>
  <si>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</si>
  <si>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</si>
  <si>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</si>
  <si>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</si>
  <si>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</si>
  <si>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</si>
  <si>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</si>
  <si>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</si>
  <si>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</si>
  <si>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</si>
  <si>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</si>
  <si>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</si>
  <si>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</si>
  <si>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</si>
  <si>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</si>
  <si>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</si>
  <si>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</si>
  <si>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</si>
  <si>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</si>
  <si>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</si>
  <si>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</si>
  <si>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</si>
  <si>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</si>
  <si>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</si>
  <si>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</si>
  <si>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</si>
  <si>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</si>
  <si>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</si>
  <si>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</si>
  <si>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</si>
  <si>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</si>
  <si>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</si>
  <si>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</si>
  <si>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</si>
  <si>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</si>
  <si>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</si>
  <si>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</si>
  <si>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</si>
  <si>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</si>
  <si>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</si>
  <si>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</si>
  <si>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</si>
  <si>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</si>
  <si>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</si>
  <si>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</si>
  <si>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</si>
  <si>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</si>
  <si>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</si>
  <si>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</si>
  <si>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</si>
  <si>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</si>
  <si>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</si>
  <si>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</si>
  <si>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</si>
  <si>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</si>
  <si>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</si>
  <si>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</si>
  <si>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</si>
  <si>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</si>
  <si>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</si>
  <si>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</si>
  <si>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</si>
  <si>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</si>
  <si>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</si>
  <si>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</si>
  <si>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</si>
  <si>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</si>
  <si>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</si>
  <si>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</si>
  <si>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</si>
  <si>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</si>
  <si>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</si>
  <si>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</si>
  <si>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</si>
  <si>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</si>
  <si>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</si>
  <si>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</si>
  <si>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</si>
  <si>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</si>
  <si>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</si>
  <si>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</si>
  <si>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</si>
  <si>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</si>
  <si>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</si>
  <si>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</si>
  <si>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</si>
  <si>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</si>
  <si>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</si>
  <si>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</si>
  <si>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</si>
  <si>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</si>
  <si>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</si>
  <si>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</si>
  <si>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</si>
  <si>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</si>
  <si>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</si>
  <si>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</si>
  <si>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</si>
  <si>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</si>
  <si>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</si>
  <si>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</si>
  <si>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</si>
  <si>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</si>
  <si>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</si>
  <si>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</si>
  <si>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</si>
  <si>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</si>
  <si>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</si>
  <si>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</si>
  <si>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</si>
  <si>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</si>
  <si>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</si>
  <si>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</si>
  <si>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</si>
  <si>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</si>
  <si>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</si>
  <si>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</si>
  <si>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</si>
  <si>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</si>
  <si>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</si>
  <si>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</si>
  <si>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</si>
  <si>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</si>
  <si>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</si>
  <si>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</si>
  <si>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</si>
  <si>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</si>
  <si>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</si>
  <si>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</si>
  <si>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</si>
  <si>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</si>
  <si>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</si>
  <si>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</si>
  <si>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</si>
  <si>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</si>
  <si>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</si>
  <si>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</si>
  <si>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</si>
  <si>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</si>
  <si>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</si>
  <si>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</si>
  <si>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</si>
  <si>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</si>
  <si>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</si>
  <si>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</si>
  <si>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</si>
  <si>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</si>
  <si>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</si>
  <si>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</si>
  <si>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</si>
  <si>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</si>
  <si>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</si>
  <si>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</si>
  <si>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</si>
  <si>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</si>
  <si>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</si>
  <si>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</si>
  <si>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</si>
  <si>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</si>
  <si>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</si>
  <si>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</si>
  <si>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</si>
  <si>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</si>
  <si>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</si>
  <si>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</si>
  <si>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</si>
  <si>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</si>
  <si>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</si>
  <si>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</si>
  <si>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</si>
  <si>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</si>
  <si>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</si>
  <si>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</si>
  <si>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</si>
  <si>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</si>
  <si>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</si>
  <si>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</si>
  <si>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</si>
  <si>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</si>
  <si>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</si>
  <si>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</si>
  <si>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</si>
  <si>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</si>
  <si>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</si>
  <si>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</si>
  <si>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</si>
  <si>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</si>
  <si>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</si>
  <si>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</si>
  <si>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</si>
  <si>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</si>
  <si>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</si>
  <si>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</si>
  <si>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</si>
  <si>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</si>
  <si>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</si>
  <si>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</si>
  <si>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</si>
  <si>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</si>
  <si>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</si>
  <si>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</si>
  <si>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</si>
  <si>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</si>
  <si>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</si>
  <si>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</si>
  <si>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</si>
  <si>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</si>
  <si>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</si>
  <si>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</si>
  <si>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</si>
  <si>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</si>
  <si>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</si>
  <si>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</si>
  <si>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</si>
  <si>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</si>
  <si>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</si>
  <si>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</si>
  <si>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</si>
  <si>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</si>
  <si>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</si>
  <si>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</si>
  <si>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</si>
  <si>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</si>
  <si>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</si>
  <si>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</si>
  <si>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</si>
  <si>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</si>
  <si>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</si>
  <si>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</si>
  <si>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</si>
  <si>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</si>
  <si>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</si>
  <si>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</si>
  <si>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</si>
  <si>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</si>
  <si>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</si>
  <si>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</si>
  <si>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</si>
  <si>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</si>
  <si>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</si>
  <si>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</si>
  <si>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</si>
  <si>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</si>
  <si>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</si>
  <si>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</si>
  <si>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</si>
  <si>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</si>
  <si>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</si>
  <si>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</si>
  <si>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</si>
  <si>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</si>
  <si>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</si>
  <si>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</si>
  <si>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</si>
  <si>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</si>
  <si>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</si>
  <si>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</si>
  <si>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</si>
  <si>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</si>
  <si>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</si>
  <si>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</si>
  <si>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</si>
  <si>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</si>
  <si>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</si>
  <si>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</si>
  <si>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</si>
  <si>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</si>
  <si>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</si>
  <si>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</si>
  <si>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</si>
  <si>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</si>
  <si>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</si>
  <si>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</si>
  <si>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</si>
  <si>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</si>
  <si>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</si>
  <si>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</si>
  <si>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</si>
  <si>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</si>
  <si>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</si>
  <si>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</si>
  <si>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</si>
  <si>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</si>
  <si>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</si>
  <si>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</si>
  <si>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</si>
  <si>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</si>
  <si>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</si>
  <si>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</si>
  <si>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</si>
  <si>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</si>
  <si>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</si>
  <si>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</si>
  <si>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</si>
  <si>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</si>
  <si>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</si>
  <si>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</si>
  <si>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</si>
  <si>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</si>
  <si>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</si>
  <si>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</si>
  <si>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</si>
  <si>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</si>
  <si>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</si>
  <si>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</si>
  <si>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</si>
  <si>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</si>
  <si>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</si>
  <si>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</si>
  <si>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</si>
  <si>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</si>
  <si>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</si>
  <si>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</si>
  <si>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</si>
  <si>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</si>
  <si>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</si>
  <si>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</si>
  <si>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</si>
  <si>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</si>
  <si>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</si>
  <si>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</si>
  <si>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</si>
  <si>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</si>
  <si>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</si>
  <si>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</si>
  <si>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</si>
  <si>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</si>
  <si>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</si>
  <si>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</si>
  <si>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</si>
  <si>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</si>
  <si>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</si>
  <si>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</si>
  <si>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</si>
  <si>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</si>
  <si>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</si>
  <si>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</si>
  <si>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</si>
  <si>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</si>
  <si>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</si>
  <si>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</si>
  <si>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</si>
  <si>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</si>
  <si>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</si>
  <si>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</si>
  <si>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</si>
  <si>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</si>
  <si>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</si>
  <si>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</si>
  <si>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</si>
  <si>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</si>
  <si>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</si>
  <si>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</si>
  <si>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</si>
  <si>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</si>
  <si>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</si>
  <si>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</si>
  <si>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</si>
  <si>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</si>
  <si>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</si>
  <si>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</si>
  <si>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</si>
  <si>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</si>
  <si>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</si>
  <si>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</si>
  <si>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</si>
  <si>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</si>
  <si>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</si>
  <si>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</si>
  <si>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</si>
  <si>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</si>
  <si>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</si>
  <si>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</si>
  <si>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</si>
  <si>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</si>
  <si>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</si>
  <si>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</si>
  <si>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</si>
  <si>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</si>
  <si>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</si>
  <si>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</si>
  <si>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</si>
  <si>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</si>
  <si>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</si>
  <si>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</si>
  <si>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</si>
  <si>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</si>
  <si>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</si>
  <si>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</si>
  <si>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</si>
  <si>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</si>
  <si>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</si>
  <si>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</si>
  <si>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</si>
  <si>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</si>
  <si>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</si>
  <si>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</si>
  <si>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</si>
  <si>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</si>
  <si>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</si>
  <si>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</si>
  <si>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</si>
  <si>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</si>
  <si>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</si>
  <si>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</si>
  <si>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</si>
  <si>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</si>
  <si>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</si>
  <si>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</si>
  <si>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</si>
  <si>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</si>
  <si>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</si>
  <si>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</si>
  <si>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</si>
  <si>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</si>
  <si>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</si>
  <si>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</si>
  <si>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</si>
  <si>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</si>
  <si>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</si>
  <si>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</si>
  <si>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</si>
  <si>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</si>
  <si>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</si>
  <si>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</si>
  <si>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</si>
  <si>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</si>
  <si>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</si>
  <si>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</si>
  <si>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</si>
  <si>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</si>
  <si>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</si>
  <si>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</si>
  <si>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</si>
  <si>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</si>
  <si>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</si>
  <si>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</si>
  <si>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</si>
  <si>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</si>
  <si>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</si>
  <si>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</si>
  <si>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</si>
  <si>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</si>
  <si>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</si>
  <si>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</si>
  <si>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</si>
  <si>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</si>
  <si>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</si>
  <si>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</si>
  <si>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</si>
  <si>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</si>
  <si>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</si>
  <si>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</si>
  <si>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</si>
  <si>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</si>
  <si>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</si>
  <si>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</si>
  <si>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</si>
  <si>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</si>
  <si>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</si>
  <si>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</si>
  <si>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</si>
  <si>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</si>
  <si>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</si>
  <si>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</si>
  <si>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</si>
  <si>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</si>
  <si>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</si>
  <si>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</si>
  <si>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</si>
  <si>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</si>
  <si>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</si>
  <si>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</si>
  <si>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</si>
  <si>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</si>
  <si>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</si>
  <si>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</si>
  <si>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</si>
  <si>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</si>
  <si>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</si>
  <si>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</si>
  <si>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</si>
  <si>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</si>
  <si>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</si>
  <si>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</si>
  <si>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</si>
  <si>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</si>
  <si>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</si>
  <si>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</si>
  <si>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</si>
  <si>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</si>
  <si>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</si>
  <si>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</si>
  <si>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</si>
  <si>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</si>
  <si>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</si>
  <si>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</si>
  <si>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</si>
  <si>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</si>
  <si>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</si>
  <si>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</si>
  <si>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</si>
  <si>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</si>
  <si>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</si>
  <si>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</si>
  <si>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</si>
  <si>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</si>
  <si>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</si>
  <si>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</si>
  <si>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</si>
  <si>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</si>
  <si>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</si>
  <si>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</si>
  <si>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</si>
  <si>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</si>
  <si>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</si>
  <si>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</si>
  <si>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</si>
  <si>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</si>
  <si>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</si>
  <si>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</si>
  <si>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</si>
  <si>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</si>
  <si>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</si>
  <si>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</si>
  <si>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</si>
  <si>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</si>
  <si>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</si>
  <si>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</si>
  <si>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</si>
  <si>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</si>
  <si>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</si>
  <si>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</si>
  <si>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</si>
  <si>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</si>
  <si>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</si>
  <si>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</si>
  <si>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</si>
  <si>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</si>
  <si>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</si>
  <si>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</si>
  <si>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</si>
  <si>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</si>
  <si>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</si>
  <si>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</si>
  <si>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</si>
  <si>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</si>
  <si>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</si>
  <si>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</si>
  <si>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</si>
  <si>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</si>
  <si>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</si>
  <si>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</si>
  <si>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</si>
  <si>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</si>
  <si>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</si>
  <si>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</si>
  <si>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</si>
  <si>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</si>
  <si>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</si>
  <si>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</si>
  <si>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</si>
  <si>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</si>
  <si>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</si>
  <si>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</si>
  <si>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</si>
  <si>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</si>
  <si>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</si>
  <si>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</si>
  <si>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</si>
  <si>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</si>
  <si>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</si>
  <si>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</si>
  <si>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</si>
  <si>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</si>
  <si>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</si>
  <si>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</si>
  <si>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</si>
  <si>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</si>
  <si>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</si>
  <si>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</si>
  <si>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</si>
  <si>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</si>
  <si>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</si>
  <si>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</si>
  <si>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</si>
  <si>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</si>
  <si>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</si>
  <si>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</si>
  <si>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</si>
  <si>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</si>
  <si>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</si>
  <si>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</si>
  <si>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</si>
  <si>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</si>
  <si>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</si>
  <si>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</si>
  <si>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</si>
  <si>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</si>
  <si>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</si>
  <si>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</si>
  <si>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</si>
  <si>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</si>
  <si>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</si>
  <si>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</si>
  <si>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</si>
  <si>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</si>
  <si>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</si>
  <si>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</si>
  <si>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</si>
  <si>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</si>
  <si>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</si>
  <si>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</si>
  <si>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</si>
  <si>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</si>
  <si>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</si>
  <si>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</si>
  <si>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</si>
  <si>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</si>
  <si>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</si>
  <si>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</si>
  <si>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</si>
  <si>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</si>
  <si>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</si>
  <si>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</si>
  <si>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</si>
  <si>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</si>
  <si>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</si>
  <si>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</si>
  <si>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</si>
  <si>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</si>
  <si>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</si>
  <si>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</si>
  <si>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</si>
  <si>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</si>
  <si>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</si>
  <si>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</si>
  <si>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</si>
  <si>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</si>
  <si>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</si>
  <si>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</si>
  <si>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</si>
  <si>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</si>
  <si>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</si>
  <si>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</si>
  <si>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</si>
  <si>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</si>
  <si>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</si>
  <si>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</si>
  <si>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</si>
  <si>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</si>
  <si>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</si>
  <si>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</si>
  <si>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</si>
  <si>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</si>
  <si>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</si>
  <si>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</si>
  <si>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</si>
  <si>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</si>
  <si>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</si>
  <si>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</si>
  <si>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</si>
  <si>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</si>
  <si>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</si>
  <si>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</si>
  <si>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</si>
  <si>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</si>
  <si>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</si>
  <si>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</si>
  <si>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</si>
  <si>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</si>
  <si>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</si>
  <si>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</si>
  <si>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</si>
  <si>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</si>
  <si>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</si>
  <si>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</si>
  <si>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</si>
  <si>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</si>
  <si>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</si>
  <si>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</si>
  <si>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</si>
  <si>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</si>
  <si>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</si>
  <si>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</si>
  <si>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</si>
  <si>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</si>
  <si>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</si>
  <si>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</si>
  <si>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</si>
  <si>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</si>
  <si>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</si>
  <si>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</si>
  <si>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</si>
  <si>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</si>
  <si>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</si>
  <si>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</si>
  <si>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</si>
  <si>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</si>
  <si>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</si>
  <si>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</si>
  <si>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</si>
  <si>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</si>
  <si>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</si>
  <si>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</si>
  <si>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</si>
  <si>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</si>
  <si>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</si>
  <si>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</si>
  <si>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</si>
  <si>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</si>
  <si>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</si>
  <si>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</si>
  <si>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</si>
  <si>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</si>
  <si>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</si>
  <si>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</si>
  <si>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</si>
  <si>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</si>
  <si>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</si>
  <si>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</si>
  <si>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</si>
  <si>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</si>
  <si>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</si>
  <si>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</si>
  <si>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</si>
  <si>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</si>
  <si>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</si>
  <si>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</si>
  <si>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</si>
  <si>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</si>
  <si>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</si>
  <si>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</si>
  <si>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</si>
  <si>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</si>
  <si>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</si>
  <si>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</si>
  <si>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</si>
  <si>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</si>
  <si>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</si>
  <si>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</si>
  <si>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</si>
  <si>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</si>
  <si>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</si>
  <si>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</si>
  <si>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</si>
  <si>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</si>
  <si>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</si>
  <si>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</si>
  <si>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</si>
  <si>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</si>
  <si>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</si>
  <si>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</si>
  <si>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</si>
  <si>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</si>
  <si>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</si>
  <si>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</si>
  <si>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</si>
  <si>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</si>
  <si>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</si>
  <si>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</si>
  <si>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</si>
  <si>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</si>
  <si>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</si>
  <si>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</si>
  <si>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</si>
  <si>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</si>
  <si>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</si>
  <si>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</si>
  <si>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</si>
  <si>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</si>
  <si>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</si>
  <si>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</si>
  <si>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</si>
  <si>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</si>
  <si>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</si>
  <si>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</si>
  <si>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</si>
  <si>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</si>
  <si>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</si>
  <si>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</si>
  <si>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</si>
  <si>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</si>
  <si>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</si>
  <si>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</si>
  <si>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</si>
  <si>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</si>
  <si>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</si>
  <si>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</si>
  <si>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</si>
  <si>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</si>
  <si>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</si>
  <si>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</si>
  <si>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</si>
  <si>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</si>
  <si>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</si>
  <si>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</si>
  <si>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</si>
  <si>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</si>
  <si>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</si>
  <si>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</si>
  <si>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</si>
  <si>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</si>
  <si>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</si>
  <si>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</si>
  <si>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</si>
  <si>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</si>
  <si>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</si>
  <si>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</si>
  <si>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</si>
  <si>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</si>
  <si>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</si>
  <si>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</si>
  <si>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</si>
  <si>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</si>
  <si>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</si>
  <si>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</si>
  <si>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</si>
  <si>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</si>
  <si>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</si>
  <si>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</si>
  <si>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</si>
  <si>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</si>
  <si>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</si>
  <si>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</si>
  <si>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</si>
  <si>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</si>
  <si>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</si>
  <si>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</si>
  <si>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</si>
  <si>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</si>
  <si>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</si>
  <si>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</si>
  <si>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</si>
  <si>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</si>
  <si>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</si>
  <si>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</si>
  <si>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</si>
  <si>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</si>
  <si>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</si>
  <si>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</si>
  <si>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</si>
  <si>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</si>
  <si>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</si>
  <si>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</si>
  <si>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</si>
  <si>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</si>
  <si>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</si>
  <si>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</si>
  <si>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</si>
  <si>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</si>
  <si>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</si>
  <si>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</si>
  <si>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</si>
  <si>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</si>
  <si>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</si>
  <si>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</si>
  <si>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</si>
  <si>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</si>
  <si>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</si>
  <si>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</si>
  <si>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</si>
  <si>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</si>
  <si>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</si>
  <si>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</si>
  <si>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</si>
  <si>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</si>
  <si>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</si>
  <si>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</si>
  <si>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</si>
  <si>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</si>
  <si>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</si>
  <si>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</si>
  <si>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</si>
  <si>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</si>
  <si>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</si>
  <si>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</si>
  <si>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</si>
  <si>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</si>
  <si>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</si>
  <si>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</si>
  <si>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</si>
  <si>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</si>
  <si>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</si>
  <si>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</si>
  <si>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</si>
  <si>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</si>
  <si>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</si>
  <si>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</si>
  <si>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</si>
  <si>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</si>
  <si>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</si>
  <si>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</si>
  <si>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</si>
  <si>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</si>
  <si>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</si>
  <si>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</si>
  <si>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</si>
  <si>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</si>
  <si>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</si>
  <si>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</si>
  <si>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</si>
  <si>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</si>
  <si>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</si>
  <si>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</si>
  <si>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</si>
  <si>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</si>
  <si>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</si>
  <si>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</si>
  <si>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</si>
  <si>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</si>
  <si>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</si>
  <si>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</si>
  <si>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</si>
  <si>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</si>
  <si>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</si>
  <si>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</si>
  <si>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</si>
  <si>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</si>
  <si>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</si>
  <si>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</si>
  <si>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</si>
  <si>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</si>
  <si>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</si>
  <si>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</si>
  <si>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</si>
  <si>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</si>
  <si>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</si>
  <si>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</si>
  <si>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</si>
  <si>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</si>
  <si>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</si>
  <si>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</si>
  <si>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</si>
  <si>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</si>
  <si>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</si>
  <si>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</si>
  <si>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</si>
  <si>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</si>
  <si>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</si>
  <si>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</si>
  <si>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</si>
  <si>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</si>
  <si>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</si>
  <si>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</si>
  <si>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</si>
  <si>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</si>
  <si>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</si>
  <si>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</si>
  <si>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</si>
  <si>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</si>
  <si>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</si>
  <si>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</si>
  <si>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</si>
  <si>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</si>
  <si>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</si>
  <si>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</si>
  <si>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</si>
  <si>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</si>
  <si>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</si>
  <si>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</si>
  <si>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</si>
  <si>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</si>
  <si>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</si>
  <si>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</si>
  <si>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</si>
  <si>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</si>
  <si>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</si>
  <si>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</si>
  <si>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</si>
  <si>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</si>
  <si>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</si>
  <si>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</si>
  <si>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</si>
  <si>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</si>
  <si>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</si>
  <si>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</si>
  <si>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</si>
  <si>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</si>
  <si>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</si>
  <si>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</si>
  <si>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</si>
  <si>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</si>
  <si>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</si>
  <si>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</si>
  <si>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</si>
  <si>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</si>
  <si>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</si>
  <si>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</si>
  <si>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</si>
  <si>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</si>
  <si>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</si>
  <si>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</si>
  <si>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</si>
  <si>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</si>
  <si>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</si>
  <si>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</si>
  <si>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</si>
  <si>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</si>
  <si>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</si>
  <si>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</si>
  <si>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</si>
  <si>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</si>
  <si>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</si>
  <si>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</si>
  <si>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</si>
  <si>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</si>
  <si>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</si>
  <si>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</si>
  <si>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</si>
  <si>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</si>
  <si>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</si>
  <si>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</si>
  <si>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</si>
  <si>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</si>
  <si>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</si>
  <si>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</si>
  <si>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</si>
  <si>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</si>
  <si>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</si>
  <si>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</si>
  <si>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</si>
  <si>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</si>
  <si>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</si>
  <si>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</si>
  <si>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</si>
  <si>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</si>
  <si>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</si>
  <si>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</si>
  <si>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</si>
  <si>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</si>
  <si>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</si>
  <si>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</si>
  <si>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</si>
  <si>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</si>
  <si>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</si>
  <si>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</si>
  <si>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</si>
  <si>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</si>
  <si>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</si>
  <si>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</si>
  <si>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</si>
  <si>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</si>
  <si>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</si>
  <si>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</si>
  <si>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</si>
  <si>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</si>
  <si>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</si>
  <si>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</si>
  <si>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</si>
  <si>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</si>
  <si>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</si>
  <si>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</si>
  <si>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</si>
  <si>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</si>
  <si>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</si>
  <si>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</si>
  <si>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</si>
  <si>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</si>
  <si>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</si>
  <si>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</si>
  <si>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</si>
  <si>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</si>
  <si>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</si>
  <si>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</si>
  <si>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</si>
  <si>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</si>
  <si>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</si>
  <si>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</si>
  <si>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</si>
  <si>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</si>
  <si>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</si>
  <si>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</si>
  <si>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</si>
  <si>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</si>
  <si>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</si>
  <si>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</si>
  <si>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</si>
  <si>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</si>
  <si>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</si>
  <si>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</si>
  <si>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</si>
  <si>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</si>
  <si>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</si>
  <si>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</si>
  <si>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</si>
  <si>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</si>
  <si>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</si>
  <si>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</si>
  <si>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</si>
  <si>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</si>
  <si>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</si>
  <si>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</si>
  <si>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</si>
  <si>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</si>
  <si>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</si>
  <si>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</si>
  <si>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</si>
  <si>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</si>
  <si>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</si>
  <si>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</si>
  <si>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</si>
  <si>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</si>
  <si>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</si>
  <si>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</si>
  <si>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</si>
  <si>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</si>
  <si>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</si>
  <si>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</si>
  <si>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</si>
  <si>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</si>
  <si>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</si>
  <si>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</si>
  <si>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</si>
  <si>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</si>
  <si>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</si>
  <si>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</si>
  <si>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</si>
  <si>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</si>
  <si>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</si>
  <si>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</si>
  <si>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</si>
  <si>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</si>
  <si>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</si>
  <si>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</si>
  <si>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</si>
  <si>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</si>
  <si>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</si>
  <si>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</si>
  <si>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</si>
  <si>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</si>
  <si>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</si>
  <si>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</si>
  <si>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</si>
  <si>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</si>
  <si>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</si>
  <si>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</si>
  <si>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</si>
  <si>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</si>
  <si>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</si>
  <si>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</si>
  <si>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</si>
  <si>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</si>
  <si>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</si>
  <si>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</si>
  <si>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</si>
  <si>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</si>
  <si>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</si>
  <si>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</si>
  <si>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</si>
  <si>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</si>
  <si>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</si>
  <si>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</si>
  <si>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</si>
  <si>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</si>
  <si>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</si>
  <si>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</si>
  <si>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</si>
  <si>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</si>
  <si>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</si>
  <si>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</si>
  <si>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</si>
  <si>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</si>
  <si>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</si>
  <si>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</si>
  <si>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</si>
  <si>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</si>
  <si>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</si>
  <si>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</si>
  <si>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</si>
  <si>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</si>
  <si>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</si>
  <si>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</si>
  <si>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</si>
  <si>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</si>
  <si>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</si>
  <si>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</si>
  <si>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</si>
  <si>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</si>
  <si>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</si>
  <si>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</si>
  <si>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</si>
  <si>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</si>
  <si>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</si>
  <si>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</si>
  <si>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</si>
  <si>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</si>
  <si>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</si>
  <si>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</si>
  <si>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</si>
  <si>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</si>
  <si>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</si>
  <si>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</si>
  <si>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</si>
  <si>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</si>
  <si>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</si>
  <si>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</si>
  <si>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</si>
  <si>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</si>
  <si>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</si>
  <si>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</si>
  <si>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</si>
  <si>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</si>
  <si>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</si>
  <si>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</si>
  <si>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</si>
  <si>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</si>
  <si>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</si>
  <si>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</si>
  <si>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</si>
  <si>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</si>
  <si>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</si>
  <si>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</si>
  <si>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</si>
  <si>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</si>
  <si>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</si>
  <si>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</si>
  <si>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</si>
  <si>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</si>
  <si>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</si>
  <si>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</si>
  <si>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</si>
  <si>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</si>
  <si>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</si>
  <si>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</si>
  <si>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</si>
  <si>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</si>
  <si>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</si>
  <si>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</si>
  <si>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</si>
  <si>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</si>
  <si>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</si>
  <si>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</si>
  <si>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</si>
  <si>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</si>
  <si>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</si>
  <si>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</si>
  <si>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</si>
  <si>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</si>
  <si>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</si>
  <si>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</si>
  <si>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</si>
  <si>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</si>
  <si>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</si>
  <si>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</si>
  <si>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</si>
  <si>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</si>
  <si>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</si>
  <si>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</si>
  <si>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</si>
  <si>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</si>
  <si>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</si>
  <si>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</si>
  <si>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</si>
  <si>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</si>
  <si>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</si>
  <si>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</si>
  <si>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</si>
  <si>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</si>
  <si>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</si>
  <si>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</si>
  <si>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</si>
  <si>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</si>
  <si>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</si>
  <si>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</si>
  <si>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</si>
  <si>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</si>
  <si>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</si>
  <si>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</si>
  <si>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</si>
  <si>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</si>
  <si>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</si>
  <si>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</si>
  <si>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</si>
  <si>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</si>
  <si>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</si>
  <si>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</si>
  <si>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</si>
  <si>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</si>
  <si>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</si>
  <si>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</si>
  <si>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</si>
  <si>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</si>
  <si>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</si>
  <si>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</si>
  <si>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</si>
  <si>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</si>
  <si>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</si>
  <si>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</si>
  <si>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</si>
  <si>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</si>
  <si>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</si>
  <si>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</si>
  <si>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</si>
  <si>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</si>
  <si>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</si>
  <si>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</si>
  <si>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</si>
  <si>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</si>
  <si>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</si>
  <si>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</si>
  <si>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</si>
  <si>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</si>
  <si>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</si>
  <si>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</si>
  <si>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</si>
  <si>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</si>
  <si>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</si>
  <si>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</si>
  <si>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</si>
  <si>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</si>
  <si>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</si>
  <si>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</si>
  <si>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</si>
  <si>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</si>
  <si>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</si>
  <si>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</si>
  <si>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</si>
  <si>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</si>
  <si>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</si>
  <si>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</si>
  <si>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</si>
  <si>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</si>
  <si>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</si>
  <si>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</si>
  <si>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</si>
  <si>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</si>
  <si>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</si>
  <si>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</si>
  <si>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</si>
  <si>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</si>
  <si>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</si>
  <si>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</si>
  <si>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</si>
  <si>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</si>
  <si>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</si>
  <si>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</si>
  <si>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</si>
  <si>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</si>
  <si>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</si>
  <si>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</si>
  <si>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</si>
  <si>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</si>
  <si>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</si>
  <si>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</si>
  <si>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</si>
  <si>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</si>
  <si>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</si>
  <si>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</si>
  <si>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</si>
  <si>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</si>
  <si>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</si>
  <si>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</si>
  <si>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</si>
  <si>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</si>
  <si>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</si>
  <si>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</si>
  <si>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</si>
  <si>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</si>
  <si>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</si>
  <si>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</si>
  <si>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</si>
  <si>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</si>
  <si>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</si>
  <si>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</si>
  <si>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</si>
  <si>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</si>
  <si>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</si>
  <si>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</si>
  <si>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</si>
  <si>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</si>
  <si>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</si>
  <si>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</si>
  <si>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</si>
  <si>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</si>
  <si>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</si>
  <si>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</si>
  <si>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</si>
  <si>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</si>
  <si>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</si>
  <si>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</si>
  <si>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</si>
  <si>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</si>
  <si>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</si>
  <si>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</si>
  <si>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</si>
  <si>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</si>
  <si>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</si>
  <si>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</si>
  <si>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</si>
  <si>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</si>
  <si>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</si>
  <si>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</si>
  <si>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</si>
  <si>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</si>
  <si>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</si>
  <si>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</si>
  <si>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</si>
  <si>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</si>
  <si>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</si>
  <si>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</si>
  <si>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</si>
  <si>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</si>
  <si>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</si>
  <si>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</si>
  <si>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</si>
  <si>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</si>
  <si>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</si>
  <si>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</si>
  <si>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</si>
  <si>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</si>
  <si>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</si>
  <si>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</si>
  <si>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</si>
  <si>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</si>
  <si>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</si>
  <si>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</si>
  <si>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</si>
  <si>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</si>
  <si>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</si>
  <si>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</si>
  <si>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</si>
  <si>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</si>
  <si>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</si>
  <si>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</si>
  <si>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</si>
  <si>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</si>
  <si>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</si>
  <si>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</si>
  <si>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</si>
  <si>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</si>
  <si>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</si>
  <si>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</si>
  <si>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</si>
  <si>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</si>
  <si>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</si>
  <si>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</si>
  <si>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</si>
  <si>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</si>
  <si>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</si>
  <si>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</si>
  <si>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</si>
  <si>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</si>
  <si>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</si>
  <si>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</si>
  <si>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</si>
  <si>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</si>
  <si>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</si>
  <si>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</si>
  <si>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</si>
  <si>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</si>
  <si>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</si>
  <si>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</si>
  <si>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</si>
  <si>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</si>
  <si>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</si>
  <si>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</si>
  <si>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</si>
  <si>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</si>
  <si>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</si>
  <si>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</si>
  <si>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</si>
  <si>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</si>
  <si>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</si>
  <si>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</si>
  <si>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</si>
  <si>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</si>
  <si>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</si>
  <si>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</si>
  <si>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</si>
  <si>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</si>
  <si>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</si>
  <si>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</si>
  <si>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</si>
  <si>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</si>
  <si>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</si>
  <si>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</si>
  <si>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</si>
  <si>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</si>
  <si>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</si>
  <si>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</si>
  <si>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</si>
  <si>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</si>
  <si>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</si>
  <si>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</si>
  <si>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</si>
  <si>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</si>
  <si>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</si>
  <si>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</si>
  <si>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</si>
  <si>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</si>
  <si>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</si>
  <si>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</si>
  <si>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</si>
  <si>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</si>
  <si>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</si>
  <si>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</si>
  <si>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</si>
  <si>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</si>
  <si>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</si>
  <si>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</si>
  <si>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</si>
  <si>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</si>
  <si>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</si>
  <si>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</si>
  <si>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</si>
  <si>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</si>
  <si>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</si>
  <si>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</si>
  <si>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</si>
  <si>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</si>
  <si>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</si>
  <si>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</si>
  <si>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</si>
  <si>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</si>
  <si>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</si>
  <si>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</si>
  <si>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</si>
  <si>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</si>
  <si>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</si>
  <si>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</si>
  <si>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</si>
  <si>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</si>
  <si>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</si>
  <si>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</si>
  <si>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</si>
  <si>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</si>
  <si>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</si>
  <si>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</si>
  <si>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</si>
  <si>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</si>
  <si>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</si>
  <si>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</si>
  <si>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</si>
  <si>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</si>
  <si>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</si>
  <si>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</si>
  <si>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</si>
  <si>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</si>
  <si>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</si>
  <si>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</si>
  <si>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</si>
  <si>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</si>
  <si>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</si>
  <si>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</si>
  <si>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</si>
  <si>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</si>
  <si>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</si>
  <si>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</si>
  <si>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</si>
  <si>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</si>
  <si>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</si>
  <si>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</si>
  <si>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</si>
  <si>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</si>
  <si>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</si>
  <si>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</si>
  <si>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</si>
  <si>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</si>
  <si>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</si>
  <si>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</si>
  <si>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</si>
  <si>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</si>
  <si>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</si>
  <si>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</si>
  <si>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</si>
  <si>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</si>
  <si>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</si>
  <si>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</si>
  <si>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</si>
  <si>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</si>
  <si>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</si>
  <si>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</si>
  <si>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</si>
  <si>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</si>
  <si>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</si>
  <si>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</si>
  <si>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</si>
  <si>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</si>
  <si>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</si>
  <si>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</si>
  <si>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</si>
  <si>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</si>
  <si>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</si>
  <si>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</si>
  <si>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</si>
  <si>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</si>
  <si>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</si>
  <si>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</si>
  <si>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</si>
  <si>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</si>
  <si>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</si>
  <si>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</si>
  <si>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</si>
  <si>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</si>
  <si>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</si>
  <si>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</si>
  <si>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</si>
  <si>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</si>
  <si>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</si>
  <si>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</si>
  <si>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</si>
  <si>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</si>
  <si>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</si>
  <si>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</si>
  <si>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</si>
  <si>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</si>
  <si>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</si>
  <si>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</si>
  <si>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</si>
  <si>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</si>
  <si>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</si>
  <si>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</si>
  <si>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</si>
  <si>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</si>
  <si>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</si>
  <si>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</si>
  <si>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</si>
  <si>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</si>
  <si>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</si>
  <si>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</si>
  <si>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</si>
  <si>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</si>
  <si>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</si>
  <si>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</si>
  <si>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</si>
  <si>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</si>
  <si>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</si>
  <si>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</si>
  <si>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</si>
  <si>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</si>
  <si>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</si>
  <si>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</si>
  <si>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</si>
  <si>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</si>
  <si>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</si>
  <si>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</si>
  <si>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</si>
  <si>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</si>
  <si>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</si>
  <si>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</si>
  <si>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</si>
  <si>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</si>
  <si>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</si>
  <si>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</si>
  <si>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</si>
  <si>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</si>
  <si>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</si>
  <si>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</si>
  <si>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</si>
  <si>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</si>
  <si>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</si>
  <si>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</si>
  <si>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</si>
  <si>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</si>
  <si>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</si>
  <si>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</si>
  <si>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</si>
  <si>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</si>
  <si>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</si>
  <si>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</si>
  <si>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</si>
  <si>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</si>
  <si>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</si>
  <si>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</si>
  <si>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</si>
  <si>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</si>
  <si>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</si>
  <si>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</si>
  <si>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</si>
  <si>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</si>
  <si>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</si>
  <si>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</si>
  <si>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</si>
  <si>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</si>
  <si>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</si>
  <si>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</si>
  <si>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</si>
  <si>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</si>
  <si>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</si>
  <si>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</si>
  <si>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</si>
  <si>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</si>
  <si>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</si>
  <si>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</si>
  <si>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</si>
  <si>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</si>
  <si>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</si>
  <si>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</si>
  <si>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</si>
  <si>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</si>
  <si>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</si>
  <si>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</si>
  <si>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</si>
  <si>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</si>
  <si>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</si>
  <si>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</si>
  <si>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</si>
  <si>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</si>
  <si>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</si>
  <si>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</si>
  <si>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</si>
  <si>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</si>
  <si>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</si>
  <si>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</si>
  <si>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</si>
  <si>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</si>
  <si>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</si>
  <si>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</si>
  <si>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</si>
  <si>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</si>
  <si>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</si>
  <si>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</si>
  <si>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</si>
  <si>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</si>
  <si>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</si>
  <si>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</si>
  <si>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</si>
  <si>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</si>
  <si>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</si>
  <si>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</si>
  <si>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</si>
  <si>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</si>
  <si>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</si>
  <si>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</si>
  <si>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</si>
  <si>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</si>
  <si>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</si>
  <si>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</si>
  <si>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</si>
  <si>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</si>
  <si>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</si>
  <si>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</si>
  <si>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</si>
  <si>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</si>
  <si>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</si>
  <si>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</si>
  <si>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</si>
  <si>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</si>
  <si>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</si>
  <si>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</si>
  <si>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</si>
  <si>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</si>
  <si>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</si>
  <si>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</si>
  <si>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</si>
  <si>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</si>
  <si>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</si>
  <si>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</si>
  <si>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</si>
  <si>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</si>
  <si>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</si>
  <si>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</si>
  <si>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</si>
  <si>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</si>
  <si>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</si>
  <si>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</si>
  <si>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</si>
  <si>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</si>
  <si>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</si>
  <si>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</si>
  <si>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</si>
  <si>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</si>
  <si>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</si>
  <si>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</si>
  <si>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</si>
  <si>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</si>
  <si>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</si>
  <si>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</si>
  <si>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</si>
  <si>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</si>
  <si>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</si>
  <si>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</si>
  <si>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</si>
  <si>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</si>
  <si>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</si>
  <si>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</si>
  <si>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</si>
  <si>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</si>
  <si>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</si>
  <si>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</si>
  <si>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</si>
  <si>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</si>
  <si>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</si>
  <si>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</si>
  <si>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</si>
  <si>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</si>
  <si>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</si>
  <si>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</si>
  <si>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</si>
  <si>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</si>
  <si>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</si>
  <si>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</si>
  <si>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</si>
  <si>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</si>
  <si>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</si>
  <si>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</si>
  <si>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</si>
  <si>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</si>
  <si>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</si>
  <si>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</si>
  <si>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</si>
  <si>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</si>
  <si>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</si>
  <si>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</si>
  <si>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</si>
  <si>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</si>
  <si>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</si>
  <si>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</si>
  <si>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</si>
  <si>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</si>
  <si>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</si>
  <si>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</si>
  <si>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</si>
  <si>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</si>
  <si>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</si>
  <si>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</si>
  <si>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</si>
  <si>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</si>
  <si>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</si>
  <si>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</si>
  <si>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</si>
  <si>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</si>
  <si>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</si>
  <si>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</si>
  <si>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</si>
  <si>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</si>
  <si>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</si>
  <si>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</si>
  <si>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</si>
  <si>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</si>
  <si>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</si>
  <si>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</si>
  <si>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</si>
  <si>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</si>
  <si>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</si>
  <si>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</si>
  <si>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</si>
  <si>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</si>
  <si>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</si>
  <si>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</si>
  <si>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</si>
  <si>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</si>
  <si>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</si>
  <si>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</si>
  <si>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</si>
  <si>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</si>
  <si>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</si>
  <si>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</si>
  <si>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</si>
  <si>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</si>
  <si>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</si>
  <si>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</si>
  <si>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</si>
  <si>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</si>
  <si>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</si>
  <si>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</si>
  <si>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</si>
  <si>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</si>
  <si>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</si>
  <si>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</si>
  <si>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</si>
  <si>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</si>
  <si>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</si>
  <si>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</si>
  <si>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</si>
  <si>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</si>
  <si>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</si>
  <si>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</si>
  <si>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</si>
  <si>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</si>
  <si>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</si>
  <si>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</si>
  <si>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</si>
  <si>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</si>
  <si>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</si>
  <si>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</si>
  <si>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</si>
  <si>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</si>
  <si>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</si>
  <si>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</si>
  <si>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</si>
  <si>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</si>
  <si>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</si>
  <si>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</si>
  <si>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</si>
  <si>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</si>
  <si>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</si>
  <si>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</si>
  <si>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</si>
  <si>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</si>
  <si>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</si>
  <si>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</si>
  <si>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</si>
  <si>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</si>
  <si>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</si>
  <si>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</si>
  <si>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</si>
  <si>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</si>
  <si>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</si>
  <si>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</si>
  <si>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</si>
  <si>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</si>
  <si>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</si>
  <si>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</si>
  <si>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</si>
  <si>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</si>
  <si>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</si>
  <si>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</si>
  <si>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</si>
  <si>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</si>
  <si>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</si>
  <si>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</si>
  <si>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</si>
  <si>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</si>
  <si>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</si>
  <si>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</si>
  <si>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</si>
  <si>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</si>
  <si>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</si>
  <si>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</si>
  <si>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</si>
  <si>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</si>
  <si>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</si>
  <si>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</si>
  <si>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</si>
  <si>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</si>
  <si>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</si>
  <si>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</si>
  <si>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</si>
  <si>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</si>
  <si>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</si>
  <si>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</si>
  <si>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</si>
  <si>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</si>
  <si>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</si>
  <si>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</si>
  <si>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</si>
  <si>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</si>
  <si>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</si>
  <si>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</si>
  <si>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</si>
  <si>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</si>
  <si>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</si>
  <si>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</si>
  <si>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</si>
  <si>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</si>
  <si>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</si>
  <si>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</si>
  <si>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</si>
  <si>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</si>
  <si>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</si>
  <si>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</si>
  <si>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</si>
  <si>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</si>
  <si>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</si>
  <si>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</si>
  <si>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</si>
  <si>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</si>
  <si>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</si>
  <si>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</si>
  <si>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</si>
  <si>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</si>
  <si>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</si>
  <si>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</si>
  <si>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</si>
  <si>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</si>
  <si>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</si>
  <si>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</si>
  <si>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</si>
  <si>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</si>
  <si>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</si>
  <si>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</si>
  <si>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</si>
  <si>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</si>
  <si>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</si>
  <si>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</si>
  <si>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</si>
  <si>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</si>
  <si>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</si>
  <si>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</si>
  <si>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</si>
  <si>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</si>
  <si>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</si>
  <si>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</si>
  <si>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</si>
  <si>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</si>
  <si>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</si>
  <si>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</si>
  <si>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</si>
  <si>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</si>
  <si>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</si>
  <si>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</si>
  <si>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</si>
  <si>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</si>
  <si>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</si>
  <si>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</si>
  <si>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</si>
  <si>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</si>
  <si>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</si>
  <si>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</si>
  <si>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</si>
  <si>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</si>
  <si>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</si>
  <si>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</si>
  <si>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</si>
  <si>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</si>
  <si>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</si>
  <si>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</si>
  <si>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</si>
  <si>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</si>
  <si>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</si>
  <si>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</si>
  <si>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</si>
  <si>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</si>
  <si>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</si>
  <si>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</si>
  <si>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</si>
  <si>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</si>
  <si>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</si>
  <si>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</si>
  <si>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</si>
  <si>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</si>
  <si>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</si>
  <si>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</si>
  <si>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</si>
  <si>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</si>
  <si>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</si>
  <si>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</si>
  <si>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</si>
  <si>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</si>
  <si>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</si>
  <si>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</si>
  <si>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</si>
  <si>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</si>
  <si>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</si>
  <si>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</si>
  <si>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</si>
  <si>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</si>
  <si>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</si>
  <si>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</si>
  <si>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</si>
  <si>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</si>
  <si>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</si>
  <si>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</si>
  <si>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</si>
  <si>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</si>
  <si>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</si>
  <si>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</si>
  <si>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</si>
  <si>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</si>
  <si>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</si>
  <si>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</si>
  <si>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</si>
  <si>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</si>
  <si>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</si>
  <si>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</si>
  <si>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</si>
  <si>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</si>
  <si>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</si>
  <si>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</si>
  <si>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</si>
  <si>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</si>
  <si>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</si>
  <si>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</si>
  <si>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</si>
  <si>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</si>
  <si>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</si>
  <si>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</si>
  <si>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</si>
  <si>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</si>
  <si>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</si>
  <si>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</si>
  <si>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</si>
  <si>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</si>
  <si>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</si>
  <si>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</si>
  <si>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</si>
  <si>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</si>
  <si>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</si>
  <si>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</si>
  <si>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</si>
  <si>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</si>
  <si>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</si>
  <si>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</si>
  <si>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</si>
  <si>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</si>
  <si>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</si>
  <si>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</si>
  <si>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</si>
  <si>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</si>
  <si>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</si>
  <si>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</si>
  <si>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</si>
  <si>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</si>
  <si>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</si>
  <si>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</si>
  <si>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</si>
  <si>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</si>
  <si>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</si>
  <si>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</si>
  <si>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</si>
  <si>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</si>
  <si>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</si>
  <si>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</si>
  <si>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</si>
  <si>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</si>
  <si>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</si>
  <si>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</si>
  <si>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</si>
  <si>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</si>
  <si>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</si>
  <si>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</si>
  <si>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</si>
  <si>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</si>
  <si>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</si>
  <si>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</si>
  <si>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</si>
  <si>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</si>
  <si>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</si>
  <si>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</si>
  <si>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</si>
  <si>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</si>
  <si>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</si>
  <si>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</si>
  <si>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</si>
  <si>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</si>
  <si>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</si>
  <si>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</si>
  <si>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</si>
  <si>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</si>
  <si>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</si>
  <si>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</si>
  <si>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</si>
  <si>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</si>
  <si>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</si>
  <si>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</si>
  <si>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</si>
  <si>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</si>
  <si>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</si>
  <si>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</si>
  <si>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</si>
  <si>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</si>
  <si>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</si>
  <si>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</si>
  <si>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</si>
  <si>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</si>
  <si>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</si>
  <si>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</si>
  <si>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</si>
  <si>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</si>
  <si>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</si>
  <si>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</si>
  <si>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</si>
  <si>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</si>
  <si>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</si>
  <si>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</si>
  <si>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</si>
  <si>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</si>
  <si>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</si>
  <si>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</si>
  <si>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</si>
  <si>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</si>
  <si>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</si>
  <si>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</si>
  <si>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</si>
  <si>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</si>
  <si>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</si>
  <si>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</si>
  <si>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</si>
  <si>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</si>
  <si>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</si>
  <si>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</si>
  <si>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</si>
  <si>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</si>
  <si>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</si>
  <si>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</si>
  <si>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</si>
  <si>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</si>
  <si>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</si>
  <si>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</si>
  <si>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</si>
  <si>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</si>
  <si>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</si>
  <si>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</si>
  <si>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</si>
  <si>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</si>
  <si>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</si>
  <si>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</si>
  <si>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</si>
  <si>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</si>
  <si>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</si>
  <si>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</si>
  <si>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</si>
  <si>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</si>
  <si>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</si>
  <si>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</si>
  <si>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</si>
  <si>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</si>
  <si>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</si>
  <si>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</si>
  <si>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</si>
  <si>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</si>
  <si>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</si>
  <si>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</si>
  <si>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</si>
  <si>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</si>
  <si>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</si>
  <si>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</si>
  <si>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</si>
  <si>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</si>
  <si>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</si>
  <si>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</si>
  <si>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</si>
  <si>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</si>
  <si>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</si>
  <si>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</si>
  <si>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</si>
  <si>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</si>
  <si>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</si>
  <si>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</si>
  <si>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</si>
  <si>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</si>
  <si>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</si>
  <si>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</si>
  <si>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</si>
  <si>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</si>
  <si>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</si>
  <si>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</si>
  <si>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</si>
  <si>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</si>
  <si>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</si>
  <si>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</si>
  <si>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</si>
  <si>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</si>
  <si>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</si>
  <si>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</si>
  <si>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</si>
  <si>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</si>
  <si>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</si>
  <si>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</si>
  <si>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</si>
  <si>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</si>
  <si>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</si>
  <si>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</si>
  <si>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</si>
  <si>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</si>
  <si>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</si>
  <si>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</si>
  <si>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</si>
  <si>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</si>
  <si>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</si>
  <si>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</si>
  <si>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</si>
  <si>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</si>
  <si>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</si>
  <si>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</si>
  <si>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</si>
  <si>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</si>
  <si>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</si>
  <si>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</si>
  <si>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</si>
  <si>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</si>
  <si>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</si>
  <si>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</si>
  <si>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</si>
  <si>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</si>
  <si>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</si>
  <si>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</si>
  <si>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</si>
  <si>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</si>
  <si>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</si>
  <si>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</si>
  <si>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</si>
  <si>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</si>
  <si>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</si>
  <si>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</si>
  <si>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</si>
  <si>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</si>
  <si>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</si>
  <si>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</si>
  <si>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</si>
  <si>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</si>
  <si>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</si>
  <si>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</si>
  <si>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</si>
  <si>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</si>
  <si>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</si>
  <si>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</si>
  <si>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</si>
  <si>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</si>
  <si>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</si>
  <si>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</si>
  <si>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</si>
  <si>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</si>
  <si>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</si>
  <si>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</si>
  <si>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</si>
  <si>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</si>
  <si>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</si>
  <si>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</si>
  <si>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</si>
  <si>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</si>
  <si>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</si>
  <si>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</si>
  <si>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</si>
  <si>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</si>
  <si>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</si>
  <si>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</si>
  <si>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</si>
  <si>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</si>
  <si>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</si>
  <si>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</si>
  <si>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</si>
  <si>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</si>
  <si>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</si>
  <si>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</si>
  <si>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</si>
  <si>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</si>
  <si>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</si>
  <si>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</si>
  <si>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</si>
  <si>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</si>
  <si>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</si>
  <si>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</si>
  <si>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</si>
  <si>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</si>
  <si>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</si>
  <si>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</si>
  <si>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</si>
  <si>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</si>
  <si>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</si>
  <si>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</si>
  <si>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</si>
  <si>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</si>
  <si>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</si>
  <si>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</si>
  <si>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</si>
  <si>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</si>
  <si>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</si>
  <si>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</si>
  <si>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</si>
  <si>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</si>
  <si>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</si>
  <si>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</si>
  <si>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</si>
  <si>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</si>
  <si>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</si>
  <si>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</si>
  <si>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</si>
  <si>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</si>
  <si>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</si>
  <si>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</si>
  <si>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</si>
  <si>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</si>
  <si>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</si>
  <si>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</si>
  <si>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</si>
  <si>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</si>
  <si>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</si>
  <si>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</si>
  <si>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</si>
  <si>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</si>
  <si>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</si>
  <si>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</si>
  <si>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</si>
  <si>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</si>
  <si>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</si>
  <si>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</si>
  <si>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</si>
  <si>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</si>
  <si>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</si>
  <si>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</si>
  <si>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</si>
  <si>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</si>
  <si>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</si>
  <si>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</si>
  <si>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</si>
  <si>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</si>
  <si>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</si>
  <si>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</si>
  <si>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</si>
  <si>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</si>
  <si>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</si>
  <si>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</si>
  <si>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</si>
  <si>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</si>
  <si>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</si>
  <si>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</si>
  <si>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</si>
  <si>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</si>
  <si>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</si>
  <si>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</si>
  <si>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</si>
  <si>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</si>
  <si>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</si>
  <si>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</si>
  <si>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</si>
  <si>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</si>
  <si>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</si>
  <si>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</si>
  <si>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</si>
  <si>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</si>
  <si>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</si>
  <si>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</si>
  <si>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</si>
  <si>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</si>
  <si>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</si>
  <si>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</si>
  <si>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</si>
  <si>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</si>
  <si>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</si>
  <si>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</si>
  <si>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</si>
  <si>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</si>
  <si>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</si>
  <si>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</si>
  <si>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</si>
  <si>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</si>
  <si>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</si>
  <si>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</si>
  <si>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</si>
  <si>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</si>
  <si>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</si>
  <si>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</si>
  <si>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</si>
  <si>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</si>
  <si>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</si>
  <si>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</si>
  <si>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</si>
  <si>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</si>
  <si>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</si>
  <si>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</si>
  <si>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</si>
  <si>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</si>
  <si>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</si>
  <si>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</si>
  <si>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</si>
  <si>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</si>
  <si>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</si>
  <si>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</si>
  <si>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</si>
  <si>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</si>
  <si>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</si>
  <si>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</si>
  <si>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</si>
  <si>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</si>
  <si>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</si>
  <si>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</si>
  <si>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</si>
  <si>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</si>
  <si>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</si>
  <si>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</si>
  <si>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</si>
  <si>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</si>
  <si>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</si>
  <si>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</si>
  <si>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</si>
  <si>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</si>
  <si>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</si>
  <si>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</si>
  <si>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</si>
  <si>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</si>
  <si>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</si>
  <si>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</si>
  <si>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</si>
  <si>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</si>
  <si>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</si>
  <si>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</si>
  <si>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</si>
  <si>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</si>
  <si>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</si>
  <si>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</si>
  <si>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</si>
  <si>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</si>
  <si>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</si>
  <si>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</si>
  <si>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</si>
  <si>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</si>
  <si>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</si>
  <si>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</si>
  <si>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</si>
  <si>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</si>
  <si>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</si>
  <si>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</si>
  <si>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</si>
  <si>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</si>
  <si>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</si>
  <si>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</si>
  <si>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</si>
  <si>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</si>
  <si>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</si>
  <si>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</si>
  <si>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</si>
  <si>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</si>
  <si>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</si>
  <si>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</si>
  <si>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</si>
  <si>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</si>
  <si>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</si>
  <si>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</si>
  <si>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</si>
  <si>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</si>
  <si>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</si>
  <si>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</si>
  <si>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</si>
  <si>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</si>
  <si>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</si>
  <si>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</si>
  <si>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</si>
  <si>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</si>
  <si>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</si>
  <si>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</si>
  <si>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</si>
  <si>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</si>
  <si>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</si>
  <si>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</si>
  <si>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</si>
  <si>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</si>
  <si>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</si>
  <si>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</si>
  <si>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</si>
  <si>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</si>
  <si>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</si>
  <si>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</si>
  <si>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</si>
  <si>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</si>
  <si>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</si>
  <si>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</si>
  <si>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</si>
  <si>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</si>
  <si>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</si>
  <si>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</si>
  <si>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</si>
  <si>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</si>
  <si>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</si>
  <si>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</si>
  <si>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</si>
  <si>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</si>
  <si>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</si>
  <si>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</si>
  <si>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</si>
  <si>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</si>
  <si>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</si>
  <si>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</si>
  <si>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</si>
  <si>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</si>
  <si>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</si>
  <si>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</si>
  <si>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</si>
  <si>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</si>
  <si>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</si>
  <si>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</si>
  <si>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</si>
  <si>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</si>
  <si>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</si>
  <si>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</si>
  <si>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</si>
  <si>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</si>
  <si>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</si>
  <si>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</si>
  <si>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</si>
  <si>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</si>
  <si>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</si>
  <si>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</si>
  <si>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</si>
  <si>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</si>
  <si>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</si>
  <si>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</si>
  <si>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</si>
  <si>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</si>
  <si>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</si>
  <si>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</si>
  <si>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</si>
  <si>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</si>
  <si>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</si>
  <si>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</si>
  <si>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</si>
  <si>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</si>
  <si>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</si>
  <si>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</si>
  <si>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</si>
  <si>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</si>
  <si>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</si>
  <si>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</si>
  <si>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</si>
  <si>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</si>
  <si>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</si>
  <si>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</si>
  <si>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</si>
  <si>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</si>
  <si>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</si>
  <si>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</si>
  <si>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</si>
  <si>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</si>
  <si>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</si>
  <si>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</si>
  <si>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</si>
  <si>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</si>
  <si>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</si>
  <si>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</si>
  <si>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</si>
  <si>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</si>
  <si>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</si>
  <si>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</si>
  <si>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</si>
  <si>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</si>
  <si>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</si>
  <si>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</si>
  <si>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</si>
  <si>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</si>
  <si>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</si>
  <si>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</si>
  <si>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</si>
  <si>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</si>
  <si>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</si>
  <si>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</si>
  <si>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</si>
  <si>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</si>
  <si>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</si>
  <si>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</si>
  <si>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</si>
  <si>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</si>
  <si>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</si>
  <si>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</si>
  <si>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</si>
  <si>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</si>
  <si>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</si>
  <si>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</si>
  <si>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</si>
  <si>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</si>
  <si>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</si>
  <si>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</si>
  <si>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</si>
  <si>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</si>
  <si>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</si>
  <si>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</si>
  <si>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</si>
  <si>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</si>
  <si>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</si>
  <si>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</si>
  <si>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</si>
  <si>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</si>
  <si>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</si>
  <si>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</si>
  <si>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</si>
  <si>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</si>
  <si>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</si>
  <si>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</si>
  <si>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</si>
  <si>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</si>
  <si>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</si>
  <si>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</si>
  <si>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</si>
  <si>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</si>
  <si>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</si>
  <si>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</si>
  <si>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</si>
  <si>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</si>
  <si>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</si>
  <si>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</si>
  <si>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</si>
  <si>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</si>
  <si>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</si>
  <si>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</si>
  <si>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</si>
  <si>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</si>
  <si>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</si>
  <si>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</si>
  <si>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</si>
  <si>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</si>
  <si>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</si>
  <si>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</si>
  <si>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</si>
  <si>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</si>
  <si>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</si>
  <si>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</si>
  <si>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</si>
  <si>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</si>
  <si>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</si>
  <si>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</si>
  <si>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</si>
  <si>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</si>
  <si>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</si>
  <si>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</si>
  <si>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</si>
  <si>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</si>
  <si>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</si>
  <si>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</si>
  <si>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</si>
  <si>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</si>
  <si>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</si>
  <si>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</si>
  <si>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</si>
  <si>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</si>
  <si>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</si>
  <si>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</si>
  <si>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</si>
  <si>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</si>
  <si>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</si>
  <si>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</si>
  <si>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</si>
  <si>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</si>
  <si>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</si>
  <si>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</si>
  <si>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</si>
  <si>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</si>
  <si>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</si>
  <si>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</si>
  <si>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</si>
  <si>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</si>
  <si>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</si>
  <si>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</si>
  <si>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</si>
  <si>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</si>
  <si>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</si>
  <si>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</si>
  <si>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</si>
  <si>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</si>
  <si>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</si>
  <si>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</si>
  <si>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</si>
  <si>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</si>
  <si>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</si>
  <si>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</si>
  <si>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</si>
  <si>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</si>
  <si>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</si>
  <si>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</si>
  <si>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</si>
  <si>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</si>
  <si>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</si>
  <si>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</si>
  <si>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</si>
  <si>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</si>
  <si>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</si>
  <si>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</si>
  <si>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</si>
  <si>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</si>
  <si>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</si>
  <si>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</si>
  <si>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</si>
  <si>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</si>
  <si>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</si>
  <si>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</si>
  <si>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</si>
  <si>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</si>
  <si>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</si>
  <si>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</si>
  <si>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</si>
  <si>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</si>
  <si>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</si>
  <si>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</si>
  <si>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</si>
  <si>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</si>
  <si>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</si>
  <si>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</si>
  <si>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</si>
  <si>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</si>
  <si>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</si>
  <si>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</si>
  <si>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</si>
  <si>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</si>
  <si>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</si>
  <si>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</si>
  <si>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</si>
  <si>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</si>
  <si>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</si>
  <si>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</si>
  <si>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</si>
  <si>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</si>
  <si>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</si>
  <si>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</si>
  <si>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</si>
  <si>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</si>
  <si>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</si>
  <si>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</si>
  <si>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</si>
  <si>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</si>
  <si>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</si>
  <si>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</si>
  <si>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</si>
  <si>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</si>
  <si>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</si>
  <si>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</si>
  <si>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</si>
  <si>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</si>
  <si>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</si>
  <si>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</si>
  <si>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</si>
  <si>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</si>
  <si>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</si>
  <si>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</si>
  <si>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</si>
  <si>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</si>
  <si>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</si>
  <si>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</si>
  <si>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</si>
  <si>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</si>
  <si>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</si>
  <si>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</si>
  <si>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</si>
  <si>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</si>
  <si>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</si>
  <si>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</si>
  <si>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</si>
  <si>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</si>
  <si>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</si>
  <si>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</si>
  <si>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</si>
  <si>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</si>
  <si>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</si>
  <si>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</si>
  <si>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</si>
  <si>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</si>
  <si>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</si>
  <si>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</si>
  <si>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</si>
  <si>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</si>
  <si>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</si>
  <si>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</si>
  <si>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</si>
  <si>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</si>
  <si>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</si>
  <si>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</si>
  <si>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</si>
  <si>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</si>
  <si>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</si>
  <si>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</si>
  <si>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</si>
  <si>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</si>
  <si>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</si>
  <si>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</si>
  <si>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</si>
  <si>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</si>
  <si>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</si>
  <si>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</si>
  <si>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</si>
  <si>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</si>
  <si>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</si>
  <si>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</si>
  <si>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</si>
  <si>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</si>
  <si>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</si>
  <si>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</si>
  <si>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</si>
  <si>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</si>
  <si>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</si>
  <si>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</si>
  <si>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</si>
  <si>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</si>
  <si>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</si>
  <si>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</si>
  <si>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</si>
  <si>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</si>
  <si>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</si>
  <si>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</si>
  <si>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</si>
  <si>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</si>
  <si>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</si>
  <si>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</si>
  <si>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</si>
  <si>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</si>
  <si>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</si>
  <si>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</si>
  <si>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</si>
  <si>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</si>
  <si>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</si>
  <si>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</si>
  <si>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</si>
  <si>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</si>
  <si>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</si>
  <si>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</si>
  <si>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</si>
  <si>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</si>
  <si>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</si>
  <si>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</si>
  <si>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</si>
  <si>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</si>
  <si>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</si>
  <si>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</si>
  <si>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</si>
  <si>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</si>
  <si>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</si>
  <si>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</si>
  <si>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</si>
  <si>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</si>
  <si>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</si>
  <si>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</si>
  <si>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</si>
  <si>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</si>
  <si>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</si>
  <si>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</si>
  <si>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</si>
  <si>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</si>
  <si>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</si>
  <si>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</si>
  <si>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</si>
  <si>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</si>
  <si>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</si>
  <si>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</si>
  <si>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</si>
  <si>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</si>
  <si>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</si>
  <si>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</si>
  <si>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</si>
  <si>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</si>
  <si>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</si>
  <si>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</si>
  <si>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</si>
  <si>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</si>
  <si>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</si>
  <si>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</si>
  <si>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</si>
  <si>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</si>
  <si>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</si>
  <si>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</si>
  <si>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</si>
  <si>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</si>
  <si>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</si>
  <si>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</si>
  <si>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</si>
  <si>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</si>
  <si>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</si>
  <si>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</si>
  <si>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</si>
  <si>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</si>
  <si>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</si>
  <si>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</si>
  <si>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</si>
  <si>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</si>
  <si>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</si>
  <si>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</si>
  <si>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</si>
  <si>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</si>
  <si>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</si>
  <si>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</si>
  <si>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</si>
  <si>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</si>
  <si>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</si>
  <si>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</si>
  <si>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</si>
  <si>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</si>
  <si>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</si>
  <si>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</si>
  <si>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</si>
  <si>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</si>
  <si>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</si>
  <si>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</si>
  <si>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</si>
  <si>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</si>
  <si>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</si>
  <si>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</si>
  <si>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</si>
  <si>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</si>
  <si>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</si>
  <si>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</si>
  <si>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</si>
  <si>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</si>
  <si>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</si>
  <si>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</si>
  <si>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</si>
  <si>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</si>
  <si>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</si>
  <si>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</si>
  <si>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</si>
  <si>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</si>
  <si>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</si>
  <si>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</si>
  <si>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</si>
  <si>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</si>
  <si>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</si>
  <si>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</si>
  <si>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</si>
  <si>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</si>
  <si>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</si>
  <si>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</si>
  <si>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</si>
  <si>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</si>
  <si>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</si>
  <si>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</si>
  <si>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</si>
  <si>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</si>
  <si>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</si>
  <si>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</si>
  <si>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</si>
  <si>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</si>
  <si>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</si>
  <si>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</si>
  <si>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</si>
  <si>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</si>
  <si>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</si>
  <si>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</si>
  <si>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</si>
  <si>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</si>
  <si>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</si>
  <si>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</si>
  <si>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</si>
  <si>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</si>
  <si>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</si>
  <si>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</si>
  <si>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</si>
  <si>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</si>
  <si>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</si>
  <si>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</si>
  <si>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</si>
  <si>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</si>
  <si>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</si>
  <si>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</si>
  <si>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</si>
  <si>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</si>
  <si>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</si>
  <si>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</si>
  <si>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</si>
  <si>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</si>
  <si>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</si>
  <si>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</si>
  <si>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</si>
  <si>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</si>
  <si>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</si>
  <si>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</si>
  <si>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</si>
  <si>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</si>
  <si>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</si>
  <si>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</si>
  <si>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</si>
  <si>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</si>
  <si>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</si>
  <si>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</si>
  <si>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</si>
  <si>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</si>
  <si>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</si>
  <si>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</si>
  <si>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</si>
  <si>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</si>
  <si>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</si>
  <si>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</si>
  <si>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</si>
  <si>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</si>
  <si>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</si>
  <si>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</si>
  <si>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</si>
  <si>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</si>
  <si>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</si>
  <si>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</si>
  <si>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</si>
  <si>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</si>
  <si>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</si>
  <si>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</si>
  <si>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</si>
  <si>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</si>
  <si>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</si>
  <si>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</si>
  <si>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</si>
  <si>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</si>
  <si>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</si>
  <si>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</si>
  <si>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</si>
  <si>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</si>
  <si>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</si>
  <si>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</si>
  <si>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</si>
  <si>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</si>
  <si>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</si>
  <si>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</si>
  <si>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</si>
  <si>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</si>
  <si>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</si>
  <si>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</si>
  <si>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</si>
  <si>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</si>
  <si>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</si>
  <si>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</si>
  <si>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</si>
  <si>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</si>
  <si>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</si>
  <si>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</si>
  <si>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</si>
  <si>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</si>
  <si>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</si>
  <si>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</si>
  <si>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</si>
  <si>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</si>
  <si>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</si>
  <si>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</si>
  <si>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</si>
  <si>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</si>
  <si>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</si>
  <si>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</si>
  <si>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</si>
  <si>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</si>
  <si>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</si>
  <si>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</si>
  <si>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</si>
  <si>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</si>
  <si>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</si>
  <si>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</si>
  <si>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</si>
  <si>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</si>
  <si>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</si>
  <si>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</si>
  <si>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</si>
  <si>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</si>
  <si>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</si>
  <si>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</si>
  <si>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</si>
  <si>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</si>
  <si>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</si>
  <si>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</si>
  <si>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</si>
  <si>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</si>
  <si>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</si>
  <si>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</si>
  <si>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</si>
  <si>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</si>
  <si>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</si>
  <si>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</si>
  <si>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</si>
  <si>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</si>
  <si>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</si>
  <si>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</si>
  <si>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</si>
  <si>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</si>
  <si>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</si>
  <si>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</si>
  <si>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</si>
  <si>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</si>
  <si>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</si>
  <si>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</si>
  <si>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</si>
  <si>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</si>
  <si>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</si>
  <si>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</si>
  <si>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</si>
  <si>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</si>
  <si>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</si>
  <si>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</si>
  <si>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</si>
  <si>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</si>
  <si>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</si>
  <si>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</si>
  <si>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</si>
  <si>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</si>
  <si>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</si>
  <si>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</si>
  <si>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</si>
  <si>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</si>
  <si>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</si>
  <si>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</si>
  <si>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</si>
  <si>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</si>
  <si>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</si>
  <si>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</si>
  <si>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</si>
  <si>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</si>
  <si>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</si>
  <si>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</si>
  <si>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</si>
  <si>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</si>
  <si>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</si>
  <si>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</si>
  <si>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</si>
  <si>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</si>
  <si>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</si>
  <si>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</si>
  <si>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</si>
  <si>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</si>
  <si>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</si>
  <si>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</si>
  <si>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</si>
  <si>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</si>
  <si>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</si>
  <si>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</si>
  <si>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</si>
  <si>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</si>
  <si>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</si>
  <si>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</si>
  <si>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</si>
  <si>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</si>
  <si>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</si>
  <si>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</si>
  <si>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</si>
  <si>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</si>
  <si>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</si>
  <si>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</si>
  <si>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</si>
  <si>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</si>
  <si>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</si>
  <si>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</si>
  <si>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</si>
  <si>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</si>
  <si>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</si>
  <si>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</si>
  <si>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</si>
  <si>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</si>
  <si>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</si>
  <si>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</si>
  <si>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</si>
  <si>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</si>
  <si>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</si>
  <si>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</si>
  <si>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</si>
  <si>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</si>
  <si>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</si>
  <si>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</si>
  <si>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</si>
  <si>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</si>
  <si>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</si>
  <si>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</si>
  <si>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</si>
  <si>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</si>
  <si>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</si>
  <si>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</si>
  <si>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</si>
  <si>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</si>
  <si>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</si>
  <si>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</si>
  <si>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</si>
  <si>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</si>
  <si>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</si>
  <si>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</si>
  <si>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</si>
  <si>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</si>
  <si>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</si>
  <si>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</si>
  <si>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</si>
  <si>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</si>
  <si>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</si>
  <si>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</si>
  <si>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</si>
  <si>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</si>
  <si>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</si>
  <si>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</si>
  <si>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</si>
  <si>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</si>
  <si>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</si>
  <si>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</si>
  <si>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</si>
  <si>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</si>
  <si>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</si>
  <si>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</si>
  <si>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</si>
  <si>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</si>
  <si>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</si>
  <si>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</si>
  <si>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</si>
  <si>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</si>
  <si>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</si>
  <si>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</si>
  <si>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</si>
  <si>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</si>
  <si>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</si>
  <si>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</si>
  <si>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</si>
  <si>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</si>
  <si>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</si>
  <si>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</si>
  <si>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</si>
  <si>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</si>
  <si>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</si>
  <si>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</si>
  <si>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</si>
  <si>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</si>
  <si>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</si>
  <si>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</si>
  <si>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</si>
  <si>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</si>
  <si>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</si>
  <si>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</si>
  <si>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</si>
  <si>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</si>
  <si>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</si>
  <si>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</si>
  <si>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</si>
  <si>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</si>
  <si>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</si>
  <si>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</si>
  <si>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</si>
  <si>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</si>
  <si>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</si>
  <si>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</si>
  <si>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</si>
  <si>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</si>
  <si>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</si>
  <si>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</si>
  <si>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</si>
  <si>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</si>
  <si>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</si>
  <si>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</si>
  <si>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</si>
  <si>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</si>
  <si>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</si>
  <si>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</si>
  <si>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</si>
  <si>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</si>
  <si>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</si>
  <si>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</si>
  <si>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</si>
  <si>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</si>
  <si>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</si>
  <si>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</si>
  <si>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</si>
  <si>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</si>
  <si>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</si>
  <si>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</si>
  <si>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</si>
  <si>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</si>
  <si>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</si>
  <si>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</si>
  <si>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</si>
  <si>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</si>
  <si>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</si>
  <si>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</si>
  <si>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</si>
  <si>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</si>
  <si>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</si>
  <si>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</si>
  <si>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</si>
  <si>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</si>
  <si>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</si>
  <si>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</si>
  <si>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</si>
  <si>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</si>
  <si>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</si>
  <si>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</si>
  <si>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</si>
  <si>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</si>
  <si>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</si>
  <si>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</si>
  <si>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</si>
  <si>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</si>
  <si>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</si>
  <si>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</si>
  <si>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</si>
  <si>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</si>
  <si>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</si>
  <si>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</si>
  <si>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</si>
  <si>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</si>
  <si>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</si>
  <si>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</si>
  <si>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</si>
  <si>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</si>
  <si>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</si>
  <si>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</si>
  <si>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</si>
  <si>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</si>
  <si>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C49SZX20240169MZ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</si>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</sst>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166" fontId="28" fillId="0" borderId="0" xfId="0" applyNumberFormat="1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105" dataDxfId="103" headerRowBorderDxfId="104" tableBorderDxfId="102">
  <autoFilter ref="A1:AT3997" xr:uid="{A45583E2-F1E3-414A-85B7-FCF03CE7C6FC}"/>
  <tableColumns count="46">
    <tableColumn id="1" xr3:uid="{AAE9CE7A-6EE5-684B-BD8B-6FB306BD4AA2}" name="FY_Contract" dataDxfId="101"/>
    <tableColumn id="2" xr3:uid="{6DD04691-AC56-2D44-8010-202EFF160852}" name="Contract_Yr" dataDxfId="100"/>
    <tableColumn id="3" xr3:uid="{5DA8E0A0-39FB-BB4F-8D7D-511A2970B9E7}" name="Contract_Month" dataDxfId="99"/>
    <tableColumn id="41" xr3:uid="{2ACA8F28-14CE-5F4D-B426-8592D3E37B68}" name="FQ(Contract)" dataDxfId="98"/>
    <tableColumn id="4" xr3:uid="{EAA0CFF9-B844-6E4F-AE8E-FDFAF111D1EA}" name="FY_INV" dataDxfId="97"/>
    <tableColumn id="5" xr3:uid="{1925BE00-6C62-5C40-8C03-E61BE8CBFBDA}" name="Inv_Yr" dataDxfId="96"/>
    <tableColumn id="6" xr3:uid="{CE663C22-ACEB-1F44-89EA-16CBA3F75EE8}" name="Inv_Month" dataDxfId="95"/>
    <tableColumn id="7" xr3:uid="{FA7DE3F2-58FD-5A4B-98EA-C85A23C795DD}" name="Contract Cancelled_x000a_Month(due to YAMAHA delivery)" dataDxfId="94"/>
    <tableColumn id="8" xr3:uid="{E9D14EAF-764F-7948-AA3A-467F3CA849CA}" name="FQ(Invoice)" dataDxfId="93"/>
    <tableColumn id="9" xr3:uid="{80BEA84F-85F1-EF45-B44A-E7A29335712A}" name="Contract_No." dataDxfId="92"/>
    <tableColumn id="10" xr3:uid="{1A61F2DF-64BD-CE4F-9A6D-6D912C9FCD60}" name="Customer_Name" dataDxfId="91"/>
    <tableColumn id="42" xr3:uid="{CEBF68FB-82CA-C241-B227-C6C1FCCABFE1}" name="Ordered_Items" dataDxfId="90"/>
    <tableColumn id="12" xr3:uid="{58A21035-FFFC-FE4D-932C-573A25109147}" name="BRAND" dataDxfId="89"/>
    <tableColumn id="13" xr3:uid="{0BD97201-BE7C-5947-A031-9B9E32363AEC}" name="Item Qty" dataDxfId="88"/>
    <tableColumn id="14" xr3:uid="{CD8B0CF5-AC6D-9C44-823D-894FA3996830}" name="QTY(Feeder/ Nozzle/Accessories)" dataDxfId="87"/>
    <tableColumn id="15" xr3:uid="{D596FB67-9716-E34E-83F3-E9B087FC9D78}" name="Product_Type" dataDxfId="86"/>
    <tableColumn id="16" xr3:uid="{3755E707-C533-EB4B-B691-9D181F5F4D00}" name="New_Customer" dataDxfId="85"/>
    <tableColumn id="17" xr3:uid="{38980276-396A-2741-9309-A7FAC3105339}" name="COST_CENTRE" dataDxfId="84"/>
    <tableColumn id="18" xr3:uid="{D808C100-E07E-1043-B266-076B2B30BB2D}" name="Region" dataDxfId="83"/>
    <tableColumn id="19" xr3:uid="{0D51CAF2-B0C9-B347-8B82-CABB6DF0A0FF}" name="Location" dataDxfId="82"/>
    <tableColumn id="20" xr3:uid="{54FB57A7-B461-1742-9E6E-62E4E17CCB33}" name="Territeries" dataDxfId="81"/>
    <tableColumn id="21" xr3:uid="{32EA7D3E-9A57-1346-833B-BCC6DE2B9CDA}" name="Salesman" dataDxfId="80"/>
    <tableColumn id="22" xr3:uid="{2B115E8E-C749-874C-A1EA-00343DFA4914}" name="Curr" dataDxfId="79"/>
    <tableColumn id="23" xr3:uid="{C8303ADB-7A05-B644-A090-0C48B3042F89}" name="Contract Unit Price" dataDxfId="78"/>
    <tableColumn id="24" xr3:uid="{5BE49477-DF64-D049-96E2-6CAD890E2EA4}" name="VAT" dataDxfId="77"/>
    <tableColumn id="25" xr3:uid="{3D797418-8B29-A649-8BC4-E04C6619DE2E}" name="Signed Contract_x000a_Amt" dataDxfId="76"/>
    <tableColumn id="26" xr3:uid="{476E64A9-124A-9548-85A7-6108450DFAAF}" name="Rate" dataDxfId="75"/>
    <tableColumn id="27" xr3:uid="{8FCA62EF-C920-A146-90F6-505F525E7A60}" name="Before tax Inv Amt (HKD)" dataDxfId="74"/>
    <tableColumn id="28" xr3:uid="{4EF416A5-534F-F543-AE13-B9B0B589096F}" name="G.P.  (HKD)" dataDxfId="73"/>
    <tableColumn id="29" xr3:uid="{BD20A655-677C-B84F-A51A-041C90BF7E67}" name="G.P. %" dataDxfId="72"/>
    <tableColumn id="30" xr3:uid="{242FB1B0-5A85-CD4B-A9E1-126C07CDA70F}" name="New Customer Qty" dataDxfId="71"/>
    <tableColumn id="31" xr3:uid="{58F4A1A1-47C9-1E43-8A95-625FF6547678}" name="New Customer Qty(Contract month)" dataDxfId="70"/>
    <tableColumn id="32" xr3:uid="{F3D4DEEC-53C2-6349-9CE2-E268DD946B2A}" name="Signed Contract Qty" dataDxfId="69"/>
    <tableColumn id="33" xr3:uid="{C8185536-B203-AA45-B0E4-36800B70926F}" name="Invoiced Contract Qty" dataDxfId="68"/>
    <tableColumn id="34" xr3:uid="{1EC37648-CC4C-C142-A616-BA9753252F28}" name="INVOICE  AMOUNT HKD of month" dataDxfId="67"/>
    <tableColumn id="35" xr3:uid="{5F4522B6-EAD9-F04E-A867-6287622DEAF3}" name="GP ( HKD) of month" dataDxfId="66"/>
    <tableColumn id="36" xr3:uid="{6AA1D995-9017-FB4E-A3AB-C846363DF78E}" name="GP%_of_month" dataDxfId="65"/>
    <tableColumn id="37" xr3:uid="{F4748927-DC9C-454F-8008-8C1DE3849D97}" name="INV NO." dataDxfId="64"/>
    <tableColumn id="38" xr3:uid="{B17BF2DE-1699-AC4A-ACB4-8EF428F40280}" name="ISSUED INV_x000a_AMOUNT_x000a_" dataDxfId="63"/>
    <tableColumn id="39" xr3:uid="{455EA308-FF47-914C-8AA3-88C9FDBB59F1}" name="S/N" dataDxfId="62"/>
    <tableColumn id="40" xr3:uid="{AF10112C-DE0C-CE4E-9895-A3798FA91332}" name="Remarks" dataDxfId="61"/>
    <tableColumn id="11" xr3:uid="{924118CF-3456-B642-A0DE-075C50629FEE}" name="INV YR&amp;MONTH" dataDxfId="60">
      <calculatedColumnFormula>IF(F2="","",F2&amp;G2)</calculatedColumnFormula>
    </tableColumn>
    <tableColumn id="43" xr3:uid="{EF9680DE-D49E-A147-8E74-0FBC400753FC}" name="INV YR&amp;MONTH&amp;CUR" dataDxfId="59">
      <calculatedColumnFormula>IF(W2="","",F2&amp;G2&amp;W2)</calculatedColumnFormula>
    </tableColumn>
    <tableColumn id="45" xr3:uid="{447CD2C3-FCAB-1146-B89C-8D8D9D128FC5}" name="BRAND_Details" dataDxfId="5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5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5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700" activePane="bottomLeft" state="frozen"/>
      <selection activeCell="L1" sqref="L1"/>
      <selection pane="bottomLeft" activeCell="G3714" sqref="G3714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25826909.725769907</v>
      </c>
      <c r="AJ80" s="19">
        <f t="shared" si="24"/>
        <v>3030104.0520923901</v>
      </c>
      <c r="AK80" s="20">
        <f t="shared" si="25"/>
        <v>0.11732352357545021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25826909.725769907</v>
      </c>
      <c r="AJ250" s="19">
        <f t="shared" si="77"/>
        <v>3030104.0520923901</v>
      </c>
      <c r="AK250" s="20">
        <f t="shared" si="78"/>
        <v>0.11732352357545021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25826909.725769907</v>
      </c>
      <c r="AJ310" s="19">
        <f t="shared" si="97"/>
        <v>3030104.0520923901</v>
      </c>
      <c r="AK310" s="20">
        <f t="shared" si="98"/>
        <v>0.11732352357545021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25826909.725769907</v>
      </c>
      <c r="AJ311" s="19">
        <f t="shared" si="97"/>
        <v>3030104.0520923901</v>
      </c>
      <c r="AK311" s="20">
        <f t="shared" si="98"/>
        <v>0.11732352357545021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25826909.725769907</v>
      </c>
      <c r="AJ342" s="19">
        <f t="shared" si="116"/>
        <v>3030104.0520923901</v>
      </c>
      <c r="AK342" s="20">
        <f t="shared" si="117"/>
        <v>0.11732352357545021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25826909.725769907</v>
      </c>
      <c r="AJ343" s="19">
        <f t="shared" si="116"/>
        <v>3030104.0520923901</v>
      </c>
      <c r="AK343" s="20">
        <f t="shared" si="117"/>
        <v>0.11732352357545021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25826909.725769907</v>
      </c>
      <c r="AJ505" s="19">
        <f t="shared" si="152"/>
        <v>3030104.0520923901</v>
      </c>
      <c r="AK505" s="20">
        <f t="shared" si="153"/>
        <v>0.11732352357545021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25826909.725769907</v>
      </c>
      <c r="AJ506" s="19">
        <f t="shared" si="152"/>
        <v>3030104.0520923901</v>
      </c>
      <c r="AK506" s="20">
        <f t="shared" si="153"/>
        <v>0.11732352357545021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25826909.725769907</v>
      </c>
      <c r="AJ507" s="19">
        <f t="shared" si="152"/>
        <v>3030104.0520923901</v>
      </c>
      <c r="AK507" s="20">
        <f t="shared" si="153"/>
        <v>0.11732352357545021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25826909.725769907</v>
      </c>
      <c r="AJ508" s="19">
        <f t="shared" si="152"/>
        <v>3030104.0520923901</v>
      </c>
      <c r="AK508" s="20">
        <f t="shared" si="153"/>
        <v>0.11732352357545021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25826909.725769907</v>
      </c>
      <c r="AJ540" s="19">
        <f t="shared" si="170"/>
        <v>3030104.0520923901</v>
      </c>
      <c r="AK540" s="20">
        <f t="shared" si="171"/>
        <v>0.11732352357545021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25826909.725769907</v>
      </c>
      <c r="AJ541" s="19">
        <f t="shared" si="170"/>
        <v>3030104.0520923901</v>
      </c>
      <c r="AK541" s="20">
        <f t="shared" si="171"/>
        <v>0.11732352357545021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25826909.725769907</v>
      </c>
      <c r="AJ542" s="19">
        <f t="shared" si="170"/>
        <v>3030104.0520923901</v>
      </c>
      <c r="AK542" s="20">
        <f t="shared" si="171"/>
        <v>0.11732352357545021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25826909.725769907</v>
      </c>
      <c r="AJ622" s="19">
        <f t="shared" si="189"/>
        <v>3030104.0520923901</v>
      </c>
      <c r="AK622" s="20">
        <f t="shared" si="190"/>
        <v>0.11732352357545021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25826909.725769907</v>
      </c>
      <c r="AJ633" s="19">
        <f t="shared" si="189"/>
        <v>3030104.0520923901</v>
      </c>
      <c r="AK633" s="20">
        <f t="shared" si="190"/>
        <v>0.11732352357545021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25826909.725769907</v>
      </c>
      <c r="AJ634" s="19">
        <f t="shared" si="189"/>
        <v>3030104.0520923901</v>
      </c>
      <c r="AK634" s="20">
        <f t="shared" si="190"/>
        <v>0.11732352357545021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25826909.725769907</v>
      </c>
      <c r="AJ1429" s="19">
        <f t="shared" si="430"/>
        <v>3030104.0520923901</v>
      </c>
      <c r="AK1429" s="20">
        <f t="shared" si="431"/>
        <v>0.11732352357545021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25826909.725769907</v>
      </c>
      <c r="AJ1430" s="19">
        <f t="shared" si="430"/>
        <v>3030104.0520923901</v>
      </c>
      <c r="AK1430" s="20">
        <f t="shared" si="431"/>
        <v>0.11732352357545021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25826909.725769907</v>
      </c>
      <c r="AJ1434" s="19">
        <f t="shared" si="430"/>
        <v>3030104.0520923901</v>
      </c>
      <c r="AK1434" s="20">
        <f t="shared" si="431"/>
        <v>0.11732352357545021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25826909.725769907</v>
      </c>
      <c r="AJ1632" s="19">
        <f t="shared" si="484"/>
        <v>3030104.0520923901</v>
      </c>
      <c r="AK1632" s="20">
        <f t="shared" si="485"/>
        <v>0.11732352357545021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31347969.244248476</v>
      </c>
      <c r="AJ2299" s="27">
        <f t="shared" si="669"/>
        <v>3634999.4726818521</v>
      </c>
      <c r="AK2299" s="28">
        <f t="shared" si="670"/>
        <v>0.11595645779666504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31347969.244248476</v>
      </c>
      <c r="AJ2300" s="27">
        <f t="shared" si="669"/>
        <v>3634999.4726818521</v>
      </c>
      <c r="AK2300" s="28">
        <f t="shared" si="670"/>
        <v>0.11595645779666504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31347969.244248476</v>
      </c>
      <c r="AJ2476" s="200">
        <f t="shared" si="731"/>
        <v>3634999.4726818521</v>
      </c>
      <c r="AK2476" s="201">
        <f t="shared" si="732"/>
        <v>0.11595645779666504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25826909.725769907</v>
      </c>
      <c r="AJ2612" s="27">
        <f t="shared" si="768"/>
        <v>3030104.0520923901</v>
      </c>
      <c r="AK2612" s="28">
        <f t="shared" si="769"/>
        <v>0.11732352357545021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25826909.725769907</v>
      </c>
      <c r="AJ2613" s="27">
        <f t="shared" si="768"/>
        <v>3030104.0520923901</v>
      </c>
      <c r="AK2613" s="28">
        <f t="shared" si="769"/>
        <v>0.11732352357545021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23710604.731425684</v>
      </c>
      <c r="AJ2791" s="27">
        <f t="shared" si="826"/>
        <v>2845272.5677710818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31347969.244248476</v>
      </c>
      <c r="AJ2850" s="200">
        <f t="shared" si="844"/>
        <v>3634999.4726818521</v>
      </c>
      <c r="AK2850" s="201">
        <f t="shared" si="845"/>
        <v>0.11595645779666504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31347969.244248476</v>
      </c>
      <c r="AJ2898" s="200">
        <f t="shared" si="865"/>
        <v>3634999.4726818521</v>
      </c>
      <c r="AK2898" s="201">
        <f t="shared" si="866"/>
        <v>0.11595645779666504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31347969.244248476</v>
      </c>
      <c r="AJ3153" s="200">
        <f t="shared" si="940"/>
        <v>3634999.4726818521</v>
      </c>
      <c r="AK3153" s="201">
        <f t="shared" si="941"/>
        <v>0.11595645779666504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31347969.244248476</v>
      </c>
      <c r="AJ3154" s="200">
        <f t="shared" si="940"/>
        <v>3634999.4726818521</v>
      </c>
      <c r="AK3154" s="201">
        <f t="shared" si="941"/>
        <v>0.11595645779666504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25826909.725769907</v>
      </c>
      <c r="AJ3161" s="19">
        <f t="shared" si="940"/>
        <v>3030104.0520923901</v>
      </c>
      <c r="AK3161" s="20">
        <f t="shared" si="941"/>
        <v>0.11732352357545021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23710604.731425684</v>
      </c>
      <c r="AJ3278" s="200">
        <f t="shared" si="979"/>
        <v>2845272.5677710818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23710604.731425684</v>
      </c>
      <c r="AJ3343" s="200">
        <f t="shared" si="999"/>
        <v>2845272.5677710818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23710604.731425684</v>
      </c>
      <c r="AJ3566" s="27">
        <f t="shared" si="1045"/>
        <v>2845272.5677710818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31347969.244248476</v>
      </c>
      <c r="AJ3567" s="27">
        <f t="shared" si="1045"/>
        <v>3634999.4726818521</v>
      </c>
      <c r="AK3567" s="28">
        <f t="shared" si="1046"/>
        <v>0.11595645779666504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23710604.731425684</v>
      </c>
      <c r="AJ3570" s="19">
        <f t="shared" si="1045"/>
        <v>2845272.5677710818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23710604.731425684</v>
      </c>
      <c r="AJ3571" s="19">
        <f t="shared" si="1045"/>
        <v>2845272.5677710818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23710604.731425684</v>
      </c>
      <c r="AJ3576" s="200">
        <f t="shared" si="1045"/>
        <v>2845272.5677710818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23710604.731425684</v>
      </c>
      <c r="AJ3577" s="200">
        <f t="shared" si="1045"/>
        <v>2845272.5677710818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23710604.731425684</v>
      </c>
      <c r="AJ3602" s="27">
        <f t="shared" si="1068"/>
        <v>2845272.5677710818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23710604.731425684</v>
      </c>
      <c r="AJ3605" s="200">
        <f t="shared" si="1068"/>
        <v>2845272.5677710818</v>
      </c>
      <c r="AK3605" s="201">
        <f t="shared" si="1069"/>
        <v>0.12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23710604.731425684</v>
      </c>
      <c r="AJ3606" s="200">
        <f t="shared" si="1068"/>
        <v>2845272.5677710818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23710604.731425684</v>
      </c>
      <c r="AJ3607" s="200">
        <f t="shared" si="1068"/>
        <v>2845272.5677710818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23710604.731425684</v>
      </c>
      <c r="AJ3621" s="200">
        <f t="shared" si="1068"/>
        <v>2845272.5677710818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23710604.731425684</v>
      </c>
      <c r="AJ3631" s="200">
        <f t="shared" si="1068"/>
        <v>2845272.5677710818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23710604.731425684</v>
      </c>
      <c r="AJ3632" s="200">
        <f t="shared" si="1068"/>
        <v>2845272.5677710818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31347969.244248476</v>
      </c>
      <c r="AJ3634" s="200">
        <f t="shared" si="1068"/>
        <v>3634999.4726818521</v>
      </c>
      <c r="AK3634" s="201">
        <f t="shared" si="1069"/>
        <v>0.11595645779666504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10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31347969.244248476</v>
      </c>
      <c r="AJ3635" s="200">
        <f t="shared" si="1068"/>
        <v>3634999.4726818521</v>
      </c>
      <c r="AK3635" s="201">
        <f t="shared" si="1069"/>
        <v>0.11595645779666504</v>
      </c>
      <c r="AL3635" s="24"/>
      <c r="AM3635" s="24"/>
      <c r="AN3635" s="24"/>
      <c r="AO3635" s="24"/>
      <c r="AP3635" s="165" t="str">
        <f t="shared" si="1070"/>
        <v>202410</v>
      </c>
      <c r="AQ3635" s="203" t="str">
        <f t="shared" si="1071"/>
        <v>202410RMB</v>
      </c>
      <c r="AR3635" s="206" t="str">
        <f t="shared" si="1072"/>
        <v>YAMAHA_Mounter</v>
      </c>
      <c r="AS3635" s="22">
        <f t="shared" si="1073"/>
        <v>3</v>
      </c>
      <c r="AT3635" s="24" t="str">
        <f t="shared" si="1074"/>
        <v>0-3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10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31347969.244248476</v>
      </c>
      <c r="AJ3636" s="200">
        <f t="shared" si="1068"/>
        <v>3634999.4726818521</v>
      </c>
      <c r="AK3636" s="201">
        <f t="shared" si="1069"/>
        <v>0.11595645779666504</v>
      </c>
      <c r="AL3636" s="24"/>
      <c r="AM3636" s="24"/>
      <c r="AN3636" s="24"/>
      <c r="AO3636" s="24"/>
      <c r="AP3636" s="165" t="str">
        <f t="shared" si="1070"/>
        <v>202410</v>
      </c>
      <c r="AQ3636" s="203" t="str">
        <f t="shared" si="1071"/>
        <v>202410RMB</v>
      </c>
      <c r="AR3636" s="206" t="str">
        <f t="shared" si="1072"/>
        <v>YAMAHA_Mounter</v>
      </c>
      <c r="AS3636" s="22">
        <f t="shared" si="1073"/>
        <v>3</v>
      </c>
      <c r="AT3636" s="24" t="str">
        <f t="shared" si="1074"/>
        <v>0-3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31347969.244248476</v>
      </c>
      <c r="AJ3639" s="200">
        <f t="shared" si="1068"/>
        <v>3634999.4726818521</v>
      </c>
      <c r="AK3639" s="201">
        <f t="shared" si="1069"/>
        <v>0.11595645779666504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31347969.244248476</v>
      </c>
      <c r="AJ3640" s="200">
        <f t="shared" si="1068"/>
        <v>3634999.4726818521</v>
      </c>
      <c r="AK3640" s="201">
        <f t="shared" si="1069"/>
        <v>0.11595645779666504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31347969.244248476</v>
      </c>
      <c r="AJ3645" s="200">
        <f t="shared" si="1068"/>
        <v>3634999.4726818521</v>
      </c>
      <c r="AK3645" s="201">
        <f t="shared" si="1069"/>
        <v>0.11595645779666504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31347969.244248476</v>
      </c>
      <c r="AJ3646" s="200">
        <f t="shared" si="1068"/>
        <v>3634999.4726818521</v>
      </c>
      <c r="AK3646" s="201">
        <f t="shared" si="1069"/>
        <v>0.11595645779666504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31347969.244248476</v>
      </c>
      <c r="AJ3647" s="200">
        <f t="shared" si="1068"/>
        <v>3634999.4726818521</v>
      </c>
      <c r="AK3647" s="201">
        <f t="shared" si="1069"/>
        <v>0.11595645779666504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23710604.731425684</v>
      </c>
      <c r="AJ3648" s="200">
        <f t="shared" si="1068"/>
        <v>2845272.5677710818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23710604.731425684</v>
      </c>
      <c r="AJ3649" s="200">
        <f t="shared" si="1068"/>
        <v>2845272.5677710818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23710604.731425684</v>
      </c>
      <c r="AJ3650" s="200">
        <f t="shared" si="1068"/>
        <v>2845272.5677710818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23710604.731425684</v>
      </c>
      <c r="AJ3651" s="200">
        <f t="shared" si="1068"/>
        <v>2845272.5677710818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23710604.731425684</v>
      </c>
      <c r="AJ3652" s="200">
        <f t="shared" si="1068"/>
        <v>2845272.5677710818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23710604.731425684</v>
      </c>
      <c r="AJ3653" s="200">
        <f t="shared" si="1068"/>
        <v>2845272.5677710818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23710604.731425684</v>
      </c>
      <c r="AJ3654" s="200">
        <f t="shared" ref="AJ3654:AJ3717" si="1090">IF(P3654="C66 SERVICE","",SUMIFS(AC:AC,F:F,F3654,G:G,G3654,E:E,E3654))</f>
        <v>2845272.5677710818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23710604.731425684</v>
      </c>
      <c r="AJ3655" s="200">
        <f t="shared" si="1090"/>
        <v>2845272.5677710818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23710604.731425684</v>
      </c>
      <c r="AJ3656" s="200">
        <f t="shared" si="1090"/>
        <v>2845272.5677710818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23710604.731425684</v>
      </c>
      <c r="AJ3657" s="200">
        <f t="shared" si="1090"/>
        <v>2845272.5677710818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23710604.731425684</v>
      </c>
      <c r="AJ3658" s="200">
        <f t="shared" si="1090"/>
        <v>2845272.5677710818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23710604.731425684</v>
      </c>
      <c r="AJ3659" s="200">
        <f t="shared" si="1090"/>
        <v>2845272.5677710818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31347969.244248476</v>
      </c>
      <c r="AJ3660" s="200">
        <f t="shared" si="1090"/>
        <v>3634999.4726818521</v>
      </c>
      <c r="AK3660" s="201">
        <f t="shared" si="1091"/>
        <v>0.11595645779666504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23710604.731425684</v>
      </c>
      <c r="AJ3661" s="200">
        <f t="shared" si="1090"/>
        <v>2845272.5677710818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31347969.244248476</v>
      </c>
      <c r="AJ3662" s="200">
        <f t="shared" si="1090"/>
        <v>3634999.4726818521</v>
      </c>
      <c r="AK3662" s="201">
        <f t="shared" si="1091"/>
        <v>0.11595645779666504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23710604.731425684</v>
      </c>
      <c r="AJ3663" s="200">
        <f t="shared" si="1090"/>
        <v>2845272.5677710818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10</v>
      </c>
      <c r="H3667" s="29"/>
      <c r="I3667" s="204" t="str">
        <f t="shared" si="1086"/>
        <v>Q3</v>
      </c>
      <c r="J3667" s="188" t="s">
        <v>3569</v>
      </c>
      <c r="K3667" s="29" t="s">
        <v>3570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31347969.244248476</v>
      </c>
      <c r="AJ3667" s="200">
        <f t="shared" si="1090"/>
        <v>3634999.4726818521</v>
      </c>
      <c r="AK3667" s="201">
        <f t="shared" si="1091"/>
        <v>0.11595645779666504</v>
      </c>
      <c r="AL3667" s="24"/>
      <c r="AM3667" s="24"/>
      <c r="AN3667" s="24"/>
      <c r="AO3667" s="24" t="s">
        <v>3571</v>
      </c>
      <c r="AP3667" s="165" t="str">
        <f t="shared" si="1092"/>
        <v>202410</v>
      </c>
      <c r="AQ3667" s="203" t="str">
        <f t="shared" si="1093"/>
        <v>202410RMB</v>
      </c>
      <c r="AR3667" s="206" t="str">
        <f t="shared" si="1094"/>
        <v>YAMAHA_Mounter</v>
      </c>
      <c r="AS3667" s="22">
        <f t="shared" si="1095"/>
        <v>1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31347969.244248476</v>
      </c>
      <c r="AJ3672" s="200">
        <f t="shared" si="1090"/>
        <v>3634999.4726818521</v>
      </c>
      <c r="AK3672" s="201">
        <f t="shared" si="1091"/>
        <v>0.11595645779666504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31347969.244248476</v>
      </c>
      <c r="AJ3675" s="200">
        <f t="shared" si="1090"/>
        <v>3634999.4726818521</v>
      </c>
      <c r="AK3675" s="201">
        <f t="shared" si="1091"/>
        <v>0.11595645779666504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31347969.244248476</v>
      </c>
      <c r="AJ3676" s="200">
        <f t="shared" si="1090"/>
        <v>3634999.4726818521</v>
      </c>
      <c r="AK3676" s="201">
        <f t="shared" si="1091"/>
        <v>0.11595645779666504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10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31347969.244248476</v>
      </c>
      <c r="AJ3682" s="200">
        <f t="shared" si="1090"/>
        <v>3634999.4726818521</v>
      </c>
      <c r="AK3682" s="201">
        <f t="shared" si="1091"/>
        <v>0.11595645779666504</v>
      </c>
      <c r="AL3682" s="24"/>
      <c r="AM3682" s="24"/>
      <c r="AN3682" s="24"/>
      <c r="AO3682" s="24"/>
      <c r="AP3682" s="165" t="str">
        <f t="shared" si="1092"/>
        <v>202410</v>
      </c>
      <c r="AQ3682" s="203" t="str">
        <f t="shared" si="1093"/>
        <v>202410JPY</v>
      </c>
      <c r="AR3682" s="206" t="str">
        <f t="shared" si="1094"/>
        <v>YAMAHA_Mounter</v>
      </c>
      <c r="AS3682" s="22">
        <f t="shared" si="1095"/>
        <v>2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10</v>
      </c>
      <c r="H3683" s="29"/>
      <c r="I3683" s="204" t="str">
        <f t="shared" si="1086"/>
        <v>Q3</v>
      </c>
      <c r="J3683" s="188" t="s">
        <v>3578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089"/>
        <v>31347969.244248476</v>
      </c>
      <c r="AJ3683" s="200">
        <f t="shared" si="1090"/>
        <v>3634999.4726818521</v>
      </c>
      <c r="AK3683" s="201">
        <f t="shared" si="1091"/>
        <v>0.11595645779666504</v>
      </c>
      <c r="AL3683" s="24"/>
      <c r="AM3683" s="24"/>
      <c r="AN3683" s="24"/>
      <c r="AO3683" s="24"/>
      <c r="AP3683" s="165" t="str">
        <f t="shared" si="1092"/>
        <v>202410</v>
      </c>
      <c r="AQ3683" s="203" t="str">
        <f t="shared" si="1093"/>
        <v>202410JPY</v>
      </c>
      <c r="AR3683" s="206" t="str">
        <f t="shared" si="1094"/>
        <v>YAMAHA_Mounter</v>
      </c>
      <c r="AS3683" s="22">
        <f t="shared" si="1095"/>
        <v>2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10</v>
      </c>
      <c r="H3684" s="29"/>
      <c r="I3684" s="204" t="str">
        <f t="shared" si="1086"/>
        <v>Q3</v>
      </c>
      <c r="J3684" s="188" t="s">
        <v>3578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31347969.244248476</v>
      </c>
      <c r="AJ3684" s="200">
        <f t="shared" si="1090"/>
        <v>3634999.4726818521</v>
      </c>
      <c r="AK3684" s="201">
        <f t="shared" si="1091"/>
        <v>0.11595645779666504</v>
      </c>
      <c r="AL3684" s="24"/>
      <c r="AM3684" s="24"/>
      <c r="AN3684" s="24"/>
      <c r="AO3684" s="24"/>
      <c r="AP3684" s="165" t="str">
        <f t="shared" si="1092"/>
        <v>202410</v>
      </c>
      <c r="AQ3684" s="203" t="str">
        <f t="shared" si="1093"/>
        <v>202410JPY</v>
      </c>
      <c r="AR3684" s="206" t="str">
        <f t="shared" si="1094"/>
        <v>YAMAHA_Mounter</v>
      </c>
      <c r="AS3684" s="22">
        <f t="shared" si="1095"/>
        <v>2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10</v>
      </c>
      <c r="H3685" s="29"/>
      <c r="I3685" s="204" t="str">
        <f t="shared" si="1086"/>
        <v>Q3</v>
      </c>
      <c r="J3685" s="188" t="s">
        <v>3578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31347969.244248476</v>
      </c>
      <c r="AJ3685" s="200">
        <f t="shared" si="1090"/>
        <v>3634999.4726818521</v>
      </c>
      <c r="AK3685" s="201">
        <f t="shared" si="1091"/>
        <v>0.11595645779666504</v>
      </c>
      <c r="AL3685" s="24"/>
      <c r="AM3685" s="24"/>
      <c r="AN3685" s="24"/>
      <c r="AO3685" s="24"/>
      <c r="AP3685" s="165" t="str">
        <f t="shared" si="1092"/>
        <v>202410</v>
      </c>
      <c r="AQ3685" s="203" t="str">
        <f t="shared" si="1093"/>
        <v>202410JPY</v>
      </c>
      <c r="AR3685" s="206" t="str">
        <f t="shared" si="1094"/>
        <v>YAMAHA_Mounter</v>
      </c>
      <c r="AS3685" s="22">
        <f t="shared" si="1095"/>
        <v>2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10</v>
      </c>
      <c r="H3686" s="29"/>
      <c r="I3686" s="204" t="str">
        <f t="shared" si="1086"/>
        <v>Q3</v>
      </c>
      <c r="J3686" s="188" t="s">
        <v>3578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31347969.244248476</v>
      </c>
      <c r="AJ3686" s="200">
        <f t="shared" si="1090"/>
        <v>3634999.4726818521</v>
      </c>
      <c r="AK3686" s="201">
        <f t="shared" si="1091"/>
        <v>0.11595645779666504</v>
      </c>
      <c r="AL3686" s="24"/>
      <c r="AM3686" s="24"/>
      <c r="AN3686" s="24"/>
      <c r="AO3686" s="24"/>
      <c r="AP3686" s="165" t="str">
        <f t="shared" si="1092"/>
        <v>202410</v>
      </c>
      <c r="AQ3686" s="203" t="str">
        <f t="shared" si="1093"/>
        <v>202410JPY</v>
      </c>
      <c r="AR3686" s="206" t="str">
        <f t="shared" si="1094"/>
        <v>YAMAHA_Mounter</v>
      </c>
      <c r="AS3686" s="22">
        <f t="shared" si="1095"/>
        <v>2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10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31347969.244248476</v>
      </c>
      <c r="AJ3687" s="200">
        <f t="shared" si="1090"/>
        <v>3634999.4726818521</v>
      </c>
      <c r="AK3687" s="201">
        <f t="shared" si="1091"/>
        <v>0.11595645779666504</v>
      </c>
      <c r="AL3687" s="24"/>
      <c r="AM3687" s="24"/>
      <c r="AN3687" s="24"/>
      <c r="AO3687" s="24"/>
      <c r="AP3687" s="165" t="str">
        <f t="shared" si="1092"/>
        <v>202410</v>
      </c>
      <c r="AQ3687" s="203" t="str">
        <f t="shared" si="1093"/>
        <v>202410JPY</v>
      </c>
      <c r="AR3687" s="206" t="str">
        <f t="shared" si="1094"/>
        <v>YAMAHA_Mounter</v>
      </c>
      <c r="AS3687" s="22">
        <f t="shared" si="1095"/>
        <v>2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10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31347969.244248476</v>
      </c>
      <c r="AJ3688" s="200">
        <f t="shared" si="1090"/>
        <v>3634999.4726818521</v>
      </c>
      <c r="AK3688" s="201">
        <f t="shared" si="1091"/>
        <v>0.11595645779666504</v>
      </c>
      <c r="AL3688" s="24"/>
      <c r="AM3688" s="24"/>
      <c r="AN3688" s="24"/>
      <c r="AO3688" s="24"/>
      <c r="AP3688" s="165" t="str">
        <f t="shared" si="1092"/>
        <v>202410</v>
      </c>
      <c r="AQ3688" s="203" t="str">
        <f t="shared" si="1093"/>
        <v>202410JPY</v>
      </c>
      <c r="AR3688" s="206" t="str">
        <f t="shared" si="1094"/>
        <v>YAMAHA_Mounter</v>
      </c>
      <c r="AS3688" s="22">
        <f t="shared" si="1095"/>
        <v>2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31347969.244248476</v>
      </c>
      <c r="AJ3694" s="200">
        <f t="shared" si="1090"/>
        <v>3634999.4726818521</v>
      </c>
      <c r="AK3694" s="201">
        <f t="shared" si="1091"/>
        <v>0.11595645779666504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31347969.244248476</v>
      </c>
      <c r="AJ3696" s="200">
        <f t="shared" si="1090"/>
        <v>3634999.4726818521</v>
      </c>
      <c r="AK3696" s="201">
        <f t="shared" si="1091"/>
        <v>0.11595645779666504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31347969.244248476</v>
      </c>
      <c r="AJ3697" s="200">
        <f t="shared" si="1090"/>
        <v>3634999.4726818521</v>
      </c>
      <c r="AK3697" s="201">
        <f t="shared" si="1091"/>
        <v>0.11595645779666504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23710604.731425684</v>
      </c>
      <c r="AJ3698" s="200">
        <f t="shared" si="1090"/>
        <v>2845272.5677710818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23710604.731425684</v>
      </c>
      <c r="AJ3699" s="200">
        <f t="shared" si="1090"/>
        <v>2845272.5677710818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31347969.244248476</v>
      </c>
      <c r="AJ3700" s="200">
        <f t="shared" si="1090"/>
        <v>3634999.4726818521</v>
      </c>
      <c r="AK3700" s="201">
        <f t="shared" si="1091"/>
        <v>0.11595645779666504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31347969.244248476</v>
      </c>
      <c r="AJ3701" s="200">
        <f t="shared" si="1090"/>
        <v>3634999.4726818521</v>
      </c>
      <c r="AK3701" s="201">
        <f t="shared" si="1091"/>
        <v>0.11595645779666504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11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23710604.731425684</v>
      </c>
      <c r="AJ3702" s="200">
        <f t="shared" si="1090"/>
        <v>2845272.5677710818</v>
      </c>
      <c r="AK3702" s="201">
        <f t="shared" si="1091"/>
        <v>0.12</v>
      </c>
      <c r="AL3702" s="24"/>
      <c r="AM3702" s="24"/>
      <c r="AN3702" s="24"/>
      <c r="AO3702" s="24"/>
      <c r="AP3702" s="165" t="str">
        <f t="shared" si="1092"/>
        <v>202411</v>
      </c>
      <c r="AQ3702" s="203" t="str">
        <f t="shared" si="1093"/>
        <v>202411RMB</v>
      </c>
      <c r="AR3702" s="206" t="str">
        <f t="shared" si="1094"/>
        <v>YAMAHA_Mounter</v>
      </c>
      <c r="AS3702" s="22">
        <f t="shared" si="1095"/>
        <v>3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11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23710604.731425684</v>
      </c>
      <c r="AJ3703" s="200">
        <f t="shared" si="1090"/>
        <v>2845272.5677710818</v>
      </c>
      <c r="AK3703" s="201">
        <f t="shared" si="1091"/>
        <v>0.12</v>
      </c>
      <c r="AL3703" s="24"/>
      <c r="AM3703" s="24"/>
      <c r="AN3703" s="24"/>
      <c r="AO3703" s="24"/>
      <c r="AP3703" s="165" t="str">
        <f t="shared" si="1092"/>
        <v>202411</v>
      </c>
      <c r="AQ3703" s="203" t="str">
        <f t="shared" si="1093"/>
        <v>202411RMB</v>
      </c>
      <c r="AR3703" s="206" t="str">
        <f t="shared" si="1094"/>
        <v>YAMAHA_Mounter</v>
      </c>
      <c r="AS3703" s="22">
        <f t="shared" si="1095"/>
        <v>3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11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23710604.731425684</v>
      </c>
      <c r="AJ3704" s="200">
        <f t="shared" si="1090"/>
        <v>2845272.5677710818</v>
      </c>
      <c r="AK3704" s="201">
        <f t="shared" si="1091"/>
        <v>0.12</v>
      </c>
      <c r="AL3704" s="24"/>
      <c r="AM3704" s="24"/>
      <c r="AN3704" s="24"/>
      <c r="AO3704" s="24"/>
      <c r="AP3704" s="165" t="str">
        <f t="shared" si="1092"/>
        <v>202411</v>
      </c>
      <c r="AQ3704" s="203" t="str">
        <f t="shared" si="1093"/>
        <v>202411RMB</v>
      </c>
      <c r="AR3704" s="206" t="str">
        <f t="shared" si="1094"/>
        <v>YAMAHA_Mounter</v>
      </c>
      <c r="AS3704" s="22">
        <f t="shared" si="1095"/>
        <v>3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11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23710604.731425684</v>
      </c>
      <c r="AJ3705" s="200">
        <f t="shared" si="1090"/>
        <v>2845272.5677710818</v>
      </c>
      <c r="AK3705" s="201">
        <f t="shared" si="1091"/>
        <v>0.12</v>
      </c>
      <c r="AL3705" s="24"/>
      <c r="AM3705" s="24"/>
      <c r="AN3705" s="24"/>
      <c r="AO3705" s="24"/>
      <c r="AP3705" s="165" t="str">
        <f t="shared" si="1092"/>
        <v>202411</v>
      </c>
      <c r="AQ3705" s="203" t="str">
        <f t="shared" si="1093"/>
        <v>202411RMB</v>
      </c>
      <c r="AR3705" s="206" t="str">
        <f t="shared" si="1094"/>
        <v>YAMAHA_Mounter</v>
      </c>
      <c r="AS3705" s="22">
        <f t="shared" si="1095"/>
        <v>3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31347969.244248476</v>
      </c>
      <c r="AJ3706" s="200">
        <f t="shared" si="1090"/>
        <v>3634999.4726818521</v>
      </c>
      <c r="AK3706" s="201">
        <f t="shared" si="1091"/>
        <v>0.11595645779666504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10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31347969.244248476</v>
      </c>
      <c r="AJ3707" s="200">
        <f t="shared" si="1090"/>
        <v>3634999.4726818521</v>
      </c>
      <c r="AK3707" s="201">
        <f t="shared" si="1091"/>
        <v>0.11595645779666504</v>
      </c>
      <c r="AL3707" s="24"/>
      <c r="AM3707" s="24"/>
      <c r="AN3707" s="24"/>
      <c r="AO3707" s="24"/>
      <c r="AP3707" s="165" t="str">
        <f t="shared" si="1092"/>
        <v>202410</v>
      </c>
      <c r="AQ3707" s="203" t="str">
        <f t="shared" si="1093"/>
        <v>202410RMB</v>
      </c>
      <c r="AR3707" s="206" t="str">
        <f t="shared" si="1094"/>
        <v>YAMAHA_Mounter</v>
      </c>
      <c r="AS3707" s="22">
        <f t="shared" si="1095"/>
        <v>1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10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31347969.244248476</v>
      </c>
      <c r="AJ3708" s="200">
        <f t="shared" si="1090"/>
        <v>3634999.4726818521</v>
      </c>
      <c r="AK3708" s="201">
        <f t="shared" si="1091"/>
        <v>0.11595645779666504</v>
      </c>
      <c r="AL3708" s="24"/>
      <c r="AM3708" s="24"/>
      <c r="AN3708" s="24"/>
      <c r="AO3708" s="24"/>
      <c r="AP3708" s="165" t="str">
        <f t="shared" si="1092"/>
        <v>202410</v>
      </c>
      <c r="AQ3708" s="203" t="str">
        <f t="shared" si="1093"/>
        <v>202410RMB</v>
      </c>
      <c r="AR3708" s="206" t="str">
        <f t="shared" si="1094"/>
        <v>YAMAHA_Mounter</v>
      </c>
      <c r="AS3708" s="22">
        <f t="shared" si="1095"/>
        <v>1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10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31347969.244248476</v>
      </c>
      <c r="AJ3709" s="200">
        <f t="shared" si="1090"/>
        <v>3634999.4726818521</v>
      </c>
      <c r="AK3709" s="201">
        <f t="shared" si="1091"/>
        <v>0.11595645779666504</v>
      </c>
      <c r="AL3709" s="24"/>
      <c r="AM3709" s="24"/>
      <c r="AN3709" s="24"/>
      <c r="AO3709" s="24"/>
      <c r="AP3709" s="165" t="str">
        <f t="shared" si="1092"/>
        <v>202410</v>
      </c>
      <c r="AQ3709" s="203" t="str">
        <f t="shared" si="1093"/>
        <v>202410RMB</v>
      </c>
      <c r="AR3709" s="206" t="str">
        <f t="shared" si="1094"/>
        <v>YAMAHA_Mounter</v>
      </c>
      <c r="AS3709" s="22">
        <f t="shared" si="1095"/>
        <v>1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10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31347969.244248476</v>
      </c>
      <c r="AJ3710" s="200">
        <f t="shared" si="1090"/>
        <v>3634999.4726818521</v>
      </c>
      <c r="AK3710" s="201">
        <f t="shared" si="1091"/>
        <v>0.11595645779666504</v>
      </c>
      <c r="AL3710" s="24"/>
      <c r="AM3710" s="24"/>
      <c r="AN3710" s="24"/>
      <c r="AO3710" s="24"/>
      <c r="AP3710" s="165" t="str">
        <f t="shared" si="1092"/>
        <v>202410</v>
      </c>
      <c r="AQ3710" s="203" t="str">
        <f t="shared" si="1093"/>
        <v>202410RMB</v>
      </c>
      <c r="AR3710" s="206" t="str">
        <f t="shared" si="1094"/>
        <v>YAMAHA_Mounter</v>
      </c>
      <c r="AS3710" s="22">
        <f t="shared" si="1095"/>
        <v>1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10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31347969.244248476</v>
      </c>
      <c r="AJ3711" s="200">
        <f t="shared" si="1090"/>
        <v>3634999.4726818521</v>
      </c>
      <c r="AK3711" s="201">
        <f t="shared" si="1091"/>
        <v>0.11595645779666504</v>
      </c>
      <c r="AL3711" s="24"/>
      <c r="AM3711" s="24"/>
      <c r="AN3711" s="24"/>
      <c r="AO3711" s="24"/>
      <c r="AP3711" s="165" t="str">
        <f t="shared" si="1092"/>
        <v>202410</v>
      </c>
      <c r="AQ3711" s="203" t="str">
        <f t="shared" si="1093"/>
        <v>202410RMB</v>
      </c>
      <c r="AR3711" s="206" t="str">
        <f t="shared" si="1094"/>
        <v>YAMAHA_Mounter</v>
      </c>
      <c r="AS3711" s="22">
        <f t="shared" si="1095"/>
        <v>1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23710604.731425684</v>
      </c>
      <c r="AJ3712" s="200">
        <f t="shared" si="1090"/>
        <v>2845272.5677710818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23710604.731425684</v>
      </c>
      <c r="AJ3713" s="200">
        <f t="shared" si="1090"/>
        <v>2845272.5677710818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31347969.244248476</v>
      </c>
      <c r="AJ3715" s="200">
        <f t="shared" si="1090"/>
        <v>3634999.4726818521</v>
      </c>
      <c r="AK3715" s="201">
        <f t="shared" si="1091"/>
        <v>0.11595645779666504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31347969.244248476</v>
      </c>
      <c r="AJ3716" s="200">
        <f t="shared" si="1090"/>
        <v>3634999.4726818521</v>
      </c>
      <c r="AK3716" s="201">
        <f t="shared" si="1091"/>
        <v>0.11595645779666504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10</v>
      </c>
      <c r="H3717" s="29"/>
      <c r="I3717" s="204" t="str">
        <f t="shared" si="1086"/>
        <v>Q3</v>
      </c>
      <c r="J3717" s="188" t="s">
        <v>3566</v>
      </c>
      <c r="K3717" s="29" t="s">
        <v>3567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3568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31347969.244248476</v>
      </c>
      <c r="AJ3717" s="200">
        <f t="shared" si="1090"/>
        <v>3634999.4726818521</v>
      </c>
      <c r="AK3717" s="201">
        <f t="shared" si="1091"/>
        <v>0.11595645779666504</v>
      </c>
      <c r="AL3717" s="24"/>
      <c r="AM3717" s="24"/>
      <c r="AN3717" s="24"/>
      <c r="AO3717" s="24"/>
      <c r="AP3717" s="165" t="str">
        <f t="shared" si="1092"/>
        <v>202410</v>
      </c>
      <c r="AQ3717" s="203" t="str">
        <f t="shared" si="1093"/>
        <v>202410RMB</v>
      </c>
      <c r="AR3717" s="206" t="str">
        <f t="shared" si="1094"/>
        <v>YAMAHA_Mounter</v>
      </c>
      <c r="AS3717" s="22">
        <f t="shared" si="1095"/>
        <v>1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10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3567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3568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31347969.244248476</v>
      </c>
      <c r="AJ3718" s="200">
        <f t="shared" ref="AJ3718:AJ3724" si="1112">IF(P3718="C66 SERVICE","",SUMIFS(AC:AC,F:F,F3718,G:G,G3718,E:E,E3718))</f>
        <v>3634999.4726818521</v>
      </c>
      <c r="AK3718" s="201">
        <f t="shared" ref="AK3718:AK3724" si="1113">IF(AJ3718&gt;0,AJ3718/AI3718,"")</f>
        <v>0.11595645779666504</v>
      </c>
      <c r="AL3718" s="24"/>
      <c r="AM3718" s="24"/>
      <c r="AN3718" s="24"/>
      <c r="AO3718" s="24"/>
      <c r="AP3718" s="165" t="str">
        <f t="shared" ref="AP3718:AP3724" si="1114">IF(F3718="","",F3718&amp;G3718)</f>
        <v>202410</v>
      </c>
      <c r="AQ3718" s="203" t="str">
        <f t="shared" ref="AQ3718:AQ3724" si="1115">IF(W3718="","",F3718&amp;G3718&amp;W3718)</f>
        <v>202410RMB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1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3572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31347969.244248476</v>
      </c>
      <c r="AJ3719" s="200">
        <f t="shared" si="1112"/>
        <v>3634999.4726818521</v>
      </c>
      <c r="AK3719" s="201">
        <f t="shared" si="1113"/>
        <v>0.11595645779666504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3572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31347969.244248476</v>
      </c>
      <c r="AJ3720" s="200">
        <f t="shared" si="1112"/>
        <v>3634999.4726818521</v>
      </c>
      <c r="AK3720" s="201">
        <f t="shared" si="1113"/>
        <v>0.11595645779666504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3573</v>
      </c>
      <c r="K3725" s="29" t="s">
        <v>3574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3577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31347969.244248476</v>
      </c>
      <c r="AJ3725" s="200">
        <f t="shared" ref="AJ3725:AJ3777" si="1131">IF(P3725="C66 SERVICE","",SUMIFS(AC:AC,F:F,F3725,G:G,G3725,E:E,E3725))</f>
        <v>3634999.4726818521</v>
      </c>
      <c r="AK3725" s="201">
        <f t="shared" ref="AK3725:AK3743" si="1132">IF(AJ3725&gt;0,AJ3725/AI3725,"")</f>
        <v>0.11595645779666504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3575</v>
      </c>
      <c r="K3726" s="29" t="s">
        <v>3576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25826909.725769907</v>
      </c>
      <c r="AJ3726" s="200">
        <f t="shared" si="1131"/>
        <v>3030104.0520923901</v>
      </c>
      <c r="AK3726" s="201">
        <f t="shared" si="1132"/>
        <v>0.11732352357545021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25826909.725769907</v>
      </c>
      <c r="AJ3727" s="200">
        <f t="shared" si="1131"/>
        <v>3030104.0520923901</v>
      </c>
      <c r="AK3727" s="201">
        <f t="shared" si="1132"/>
        <v>0.11732352357545021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3580</v>
      </c>
      <c r="K3728" s="29" t="s">
        <v>3583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25826909.725769907</v>
      </c>
      <c r="AJ3728" s="200">
        <f t="shared" si="1131"/>
        <v>3030104.0520923901</v>
      </c>
      <c r="AK3728" s="201">
        <f t="shared" si="1132"/>
        <v>0.11732352357545021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3581</v>
      </c>
      <c r="K3729" s="29" t="s">
        <v>3584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25826909.725769907</v>
      </c>
      <c r="AJ3729" s="200">
        <f t="shared" si="1131"/>
        <v>3030104.0520923901</v>
      </c>
      <c r="AK3729" s="201">
        <f t="shared" si="1132"/>
        <v>0.11732352357545021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23710604.731425684</v>
      </c>
      <c r="AJ3730" s="200">
        <f t="shared" si="1131"/>
        <v>2845272.5677710818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25826909.725769907</v>
      </c>
      <c r="AJ3731" s="200">
        <f t="shared" si="1131"/>
        <v>3030104.0520923901</v>
      </c>
      <c r="AK3731" s="201">
        <f t="shared" si="1132"/>
        <v>0.11732352357545021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3586</v>
      </c>
      <c r="K3732" s="29" t="s">
        <v>3587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25826909.725769907</v>
      </c>
      <c r="AJ3732" s="200">
        <f t="shared" si="1131"/>
        <v>3030104.0520923901</v>
      </c>
      <c r="AK3732" s="201">
        <f t="shared" si="1132"/>
        <v>0.11732352357545021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3586</v>
      </c>
      <c r="K3733" s="29" t="s">
        <v>3587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25826909.725769907</v>
      </c>
      <c r="AJ3733" s="200">
        <f t="shared" si="1131"/>
        <v>3030104.0520923901</v>
      </c>
      <c r="AK3733" s="201">
        <f t="shared" si="1132"/>
        <v>0.11732352357545021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3588</v>
      </c>
      <c r="K3734" s="29" t="s">
        <v>3589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25826909.725769907</v>
      </c>
      <c r="AJ3734" s="200">
        <f t="shared" si="1131"/>
        <v>3030104.0520923901</v>
      </c>
      <c r="AK3734" s="201">
        <f t="shared" si="1132"/>
        <v>0.11732352357545021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3590</v>
      </c>
      <c r="K3735" s="29" t="s">
        <v>3591</v>
      </c>
      <c r="L3735" s="24" t="s">
        <v>3592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25826909.725769907</v>
      </c>
      <c r="AJ3735" s="200">
        <f t="shared" si="1131"/>
        <v>3030104.0520923901</v>
      </c>
      <c r="AK3735" s="201">
        <f t="shared" si="1132"/>
        <v>0.11732352357545021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TBA</v>
      </c>
      <c r="F3736" s="23" t="s">
        <v>2585</v>
      </c>
      <c r="G3736" s="23" t="s">
        <v>2585</v>
      </c>
      <c r="H3736" s="29"/>
      <c r="I3736" s="204" t="str">
        <f t="shared" si="1123"/>
        <v>TBA</v>
      </c>
      <c r="J3736" s="188" t="s">
        <v>3593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25826909.725769907</v>
      </c>
      <c r="AJ3736" s="200">
        <f t="shared" si="1131"/>
        <v>3030104.0520923901</v>
      </c>
      <c r="AK3736" s="201">
        <f t="shared" si="1132"/>
        <v>0.11732352357545021</v>
      </c>
      <c r="AL3736" s="24"/>
      <c r="AM3736" s="24"/>
      <c r="AN3736" s="24"/>
      <c r="AO3736" s="24"/>
      <c r="AP3736" s="165" t="str">
        <f t="shared" si="1133"/>
        <v>TBATBA</v>
      </c>
      <c r="AQ3736" s="203" t="str">
        <f t="shared" si="1134"/>
        <v>TBATBAJPY</v>
      </c>
      <c r="AR3736" s="206" t="str">
        <f t="shared" si="1135"/>
        <v>YAMAHA_Mounter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25826909.725769907</v>
      </c>
      <c r="AJ3737" s="200">
        <f t="shared" si="1131"/>
        <v>3030104.0520923901</v>
      </c>
      <c r="AK3737" s="201">
        <f t="shared" si="1132"/>
        <v>0.11732352357545021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>IF(G3738="Cancel","Cancel",IF(G3738="TBA","TBA",IFERROR(IF(I3738="Q4","FY "&amp;RIGHT(F3738,2)-1&amp;"/"&amp;RIGHT(F3738,2),"FY "&amp;RIGHT(F3738,2)&amp;"/"&amp;RIGHT(F3738,2)+1),"")))</f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31347969.244248476</v>
      </c>
      <c r="AJ3738" s="200">
        <f t="shared" si="1131"/>
        <v>3634999.4726818521</v>
      </c>
      <c r="AK3738" s="201">
        <f t="shared" si="1132"/>
        <v>0.11595645779666504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>IF(G3739="Cancel","Cancel",IF(G3739="TBA","TBA",IFERROR(IF(I3739="Q4","FY "&amp;RIGHT(F3739,2)-1&amp;"/"&amp;RIGHT(F3739,2),"FY "&amp;RIGHT(F3739,2)&amp;"/"&amp;RIGHT(F3739,2)+1),"")))</f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31347969.244248476</v>
      </c>
      <c r="AJ3739" s="200">
        <f t="shared" si="1131"/>
        <v>3634999.4726818521</v>
      </c>
      <c r="AK3739" s="201">
        <f t="shared" si="1132"/>
        <v>0.11595645779666504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>IF(G3740="Cancel","Cancel",IF(G3740="TBA","TBA",IFERROR(IF(I3740="Q4","FY "&amp;RIGHT(F3740,2)-1&amp;"/"&amp;RIGHT(F3740,2),"FY "&amp;RIGHT(F3740,2)&amp;"/"&amp;RIGHT(F3740,2)+1),"")))</f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31347969.244248476</v>
      </c>
      <c r="AJ3740" s="200">
        <f t="shared" si="1131"/>
        <v>3634999.4726818521</v>
      </c>
      <c r="AK3740" s="201">
        <f t="shared" si="1132"/>
        <v>0.11595645779666504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>IF(G3741="Cancel","Cancel",IF(G3741="TBA","TBA",IFERROR(IF(I3741="Q4","FY "&amp;RIGHT(F3741,2)-1&amp;"/"&amp;RIGHT(F3741,2),"FY "&amp;RIGHT(F3741,2)&amp;"/"&amp;RIGHT(F3741,2)+1),"")))</f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31347969.244248476</v>
      </c>
      <c r="AJ3741" s="200">
        <f t="shared" si="1131"/>
        <v>3634999.4726818521</v>
      </c>
      <c r="AK3741" s="201">
        <f t="shared" si="1132"/>
        <v>0.11595645779666504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>IF(G3742="Cancel","Cancel",IF(G3742="TBA","TBA",IFERROR(IF(I3742="Q4","FY "&amp;RIGHT(F3742,2)-1&amp;"/"&amp;RIGHT(F3742,2),"FY "&amp;RIGHT(F3742,2)&amp;"/"&amp;RIGHT(F3742,2)+1),"")))</f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31347969.244248476</v>
      </c>
      <c r="AJ3742" s="200">
        <f t="shared" si="1131"/>
        <v>3634999.4726818521</v>
      </c>
      <c r="AK3742" s="201">
        <f t="shared" si="1132"/>
        <v>0.11595645779666504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>IF(G3743="Cancel","Cancel",IF(G3743="TBA","TBA",IFERROR(IF(I3743="Q4","FY "&amp;RIGHT(F3743,2)-1&amp;"/"&amp;RIGHT(F3743,2),"FY "&amp;RIGHT(F3743,2)&amp;"/"&amp;RIGHT(F3743,2)+1),"")))</f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31347969.244248476</v>
      </c>
      <c r="AJ3743" s="200">
        <f t="shared" si="1131"/>
        <v>3634999.4726818521</v>
      </c>
      <c r="AK3743" s="201">
        <f t="shared" si="1132"/>
        <v>0.11595645779666504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25826909.725769907</v>
      </c>
      <c r="AJ3744" s="200">
        <f t="shared" si="1131"/>
        <v>3030104.0520923901</v>
      </c>
      <c r="AK3744" s="201">
        <f t="shared" ref="AK3744:AK3807" si="1144">IF(AJ3744&gt;0,AJ3744/AI3744,"")</f>
        <v>0.11732352357545021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25826909.725769907</v>
      </c>
      <c r="AJ3745" s="200">
        <f t="shared" si="1131"/>
        <v>3030104.0520923901</v>
      </c>
      <c r="AK3745" s="201">
        <f t="shared" si="1144"/>
        <v>0.11732352357545021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25826909.725769907</v>
      </c>
      <c r="AJ3746" s="200">
        <f t="shared" si="1131"/>
        <v>3030104.0520923901</v>
      </c>
      <c r="AK3746" s="201">
        <f t="shared" si="1144"/>
        <v>0.11732352357545021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25826909.725769907</v>
      </c>
      <c r="AJ3747" s="200">
        <f t="shared" si="1131"/>
        <v>3030104.0520923901</v>
      </c>
      <c r="AK3747" s="201">
        <f t="shared" si="1144"/>
        <v>0.11732352357545021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25826909.725769907</v>
      </c>
      <c r="AJ3748" s="200">
        <f t="shared" si="1131"/>
        <v>3030104.0520923901</v>
      </c>
      <c r="AK3748" s="201">
        <f t="shared" si="1144"/>
        <v>0.11732352357545021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25826909.725769907</v>
      </c>
      <c r="AJ3749" s="200">
        <f t="shared" si="1131"/>
        <v>3030104.0520923901</v>
      </c>
      <c r="AK3749" s="201">
        <f t="shared" si="1144"/>
        <v>0.11732352357545021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/>
      </c>
      <c r="B3750" s="23"/>
      <c r="C3750" s="23"/>
      <c r="D3750" s="202" t="str">
        <f t="shared" si="1121"/>
        <v/>
      </c>
      <c r="E3750" s="33" t="str">
        <f t="shared" si="1139"/>
        <v/>
      </c>
      <c r="F3750" s="23"/>
      <c r="G3750" s="23"/>
      <c r="H3750" s="29"/>
      <c r="I3750" s="204" t="str">
        <f t="shared" si="1141"/>
        <v/>
      </c>
      <c r="J3750" s="188"/>
      <c r="K3750" s="29"/>
      <c r="L3750" s="24"/>
      <c r="M3750" s="22"/>
      <c r="N3750" s="22"/>
      <c r="O3750" s="22"/>
      <c r="P3750" s="202" t="str">
        <f t="shared" si="1150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125"/>
        <v/>
      </c>
      <c r="Z3750" s="196" t="str">
        <f t="shared" si="1126"/>
        <v/>
      </c>
      <c r="AA3750" s="22"/>
      <c r="AB3750" s="197" t="str">
        <f t="shared" si="1138"/>
        <v/>
      </c>
      <c r="AC3750" s="198" t="str">
        <f t="shared" si="1142"/>
        <v/>
      </c>
      <c r="AD3750" s="162"/>
      <c r="AE3750" s="199" t="str">
        <f t="shared" si="1143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 t="shared" si="1130"/>
        <v>0</v>
      </c>
      <c r="AJ3750" s="200">
        <f t="shared" si="1131"/>
        <v>0</v>
      </c>
      <c r="AK3750" s="201" t="str">
        <f t="shared" si="1144"/>
        <v/>
      </c>
      <c r="AL3750" s="24"/>
      <c r="AM3750" s="24"/>
      <c r="AN3750" s="24"/>
      <c r="AO3750" s="24"/>
      <c r="AP3750" s="165" t="str">
        <f t="shared" si="1145"/>
        <v/>
      </c>
      <c r="AQ3750" s="203" t="str">
        <f t="shared" si="1146"/>
        <v/>
      </c>
      <c r="AR3750" s="206">
        <f t="shared" si="1147"/>
        <v>0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/>
      </c>
      <c r="B3751" s="23"/>
      <c r="C3751" s="23"/>
      <c r="D3751" s="202" t="str">
        <f t="shared" si="1121"/>
        <v/>
      </c>
      <c r="E3751" s="33" t="str">
        <f t="shared" si="1139"/>
        <v/>
      </c>
      <c r="F3751" s="23"/>
      <c r="G3751" s="23"/>
      <c r="H3751" s="29"/>
      <c r="I3751" s="204" t="str">
        <f t="shared" si="1141"/>
        <v/>
      </c>
      <c r="J3751" s="188"/>
      <c r="K3751" s="29"/>
      <c r="L3751" s="24"/>
      <c r="M3751" s="22"/>
      <c r="N3751" s="22"/>
      <c r="O3751" s="22"/>
      <c r="P3751" s="202" t="str">
        <f t="shared" si="1150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125"/>
        <v/>
      </c>
      <c r="Z3751" s="196" t="str">
        <f t="shared" si="1126"/>
        <v/>
      </c>
      <c r="AA3751" s="22"/>
      <c r="AB3751" s="197" t="str">
        <f t="shared" si="1138"/>
        <v/>
      </c>
      <c r="AC3751" s="198" t="str">
        <f t="shared" si="1142"/>
        <v/>
      </c>
      <c r="AD3751" s="162"/>
      <c r="AE3751" s="199" t="str">
        <f t="shared" si="1143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0</v>
      </c>
      <c r="AJ3751" s="200">
        <f t="shared" si="1131"/>
        <v>0</v>
      </c>
      <c r="AK3751" s="201" t="str">
        <f t="shared" si="1144"/>
        <v/>
      </c>
      <c r="AL3751" s="24"/>
      <c r="AM3751" s="24"/>
      <c r="AN3751" s="24"/>
      <c r="AO3751" s="24"/>
      <c r="AP3751" s="165" t="str">
        <f t="shared" si="1145"/>
        <v/>
      </c>
      <c r="AQ3751" s="203" t="str">
        <f t="shared" si="1146"/>
        <v/>
      </c>
      <c r="AR3751" s="206">
        <f t="shared" si="1147"/>
        <v>0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/>
      </c>
      <c r="B3752" s="23"/>
      <c r="C3752" s="23"/>
      <c r="D3752" s="202" t="str">
        <f t="shared" si="1121"/>
        <v/>
      </c>
      <c r="E3752" s="33" t="str">
        <f t="shared" si="1139"/>
        <v/>
      </c>
      <c r="F3752" s="23"/>
      <c r="G3752" s="23"/>
      <c r="H3752" s="29"/>
      <c r="I3752" s="204" t="str">
        <f t="shared" si="1141"/>
        <v/>
      </c>
      <c r="J3752" s="188"/>
      <c r="K3752" s="29"/>
      <c r="L3752" s="24"/>
      <c r="M3752" s="22"/>
      <c r="N3752" s="22"/>
      <c r="O3752" s="22"/>
      <c r="P3752" s="202" t="str">
        <f t="shared" si="1150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125"/>
        <v/>
      </c>
      <c r="Z3752" s="196" t="str">
        <f t="shared" si="1126"/>
        <v/>
      </c>
      <c r="AA3752" s="22"/>
      <c r="AB3752" s="197" t="str">
        <f t="shared" si="1138"/>
        <v/>
      </c>
      <c r="AC3752" s="198" t="str">
        <f t="shared" si="1142"/>
        <v/>
      </c>
      <c r="AD3752" s="162"/>
      <c r="AE3752" s="199" t="str">
        <f t="shared" si="1143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0</v>
      </c>
      <c r="AJ3752" s="200">
        <f t="shared" si="1131"/>
        <v>0</v>
      </c>
      <c r="AK3752" s="201" t="str">
        <f t="shared" si="1144"/>
        <v/>
      </c>
      <c r="AL3752" s="24"/>
      <c r="AM3752" s="24"/>
      <c r="AN3752" s="24"/>
      <c r="AO3752" s="24"/>
      <c r="AP3752" s="165" t="str">
        <f t="shared" si="1145"/>
        <v/>
      </c>
      <c r="AQ3752" s="203" t="str">
        <f t="shared" si="1146"/>
        <v/>
      </c>
      <c r="AR3752" s="206">
        <f t="shared" si="1147"/>
        <v>0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/>
      </c>
      <c r="B3753" s="23"/>
      <c r="C3753" s="23"/>
      <c r="D3753" s="202" t="str">
        <f t="shared" si="1121"/>
        <v/>
      </c>
      <c r="E3753" s="33" t="str">
        <f t="shared" si="1139"/>
        <v/>
      </c>
      <c r="F3753" s="23"/>
      <c r="G3753" s="23"/>
      <c r="H3753" s="29"/>
      <c r="I3753" s="204" t="str">
        <f t="shared" si="1141"/>
        <v/>
      </c>
      <c r="J3753" s="188"/>
      <c r="K3753" s="29"/>
      <c r="L3753" s="24"/>
      <c r="M3753" s="22"/>
      <c r="N3753" s="22"/>
      <c r="O3753" s="22"/>
      <c r="P3753" s="202" t="str">
        <f t="shared" si="1150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125"/>
        <v/>
      </c>
      <c r="Z3753" s="196" t="str">
        <f t="shared" si="1126"/>
        <v/>
      </c>
      <c r="AA3753" s="22"/>
      <c r="AB3753" s="197" t="str">
        <f t="shared" si="1138"/>
        <v/>
      </c>
      <c r="AC3753" s="198" t="str">
        <f t="shared" si="1142"/>
        <v/>
      </c>
      <c r="AD3753" s="162"/>
      <c r="AE3753" s="199" t="str">
        <f t="shared" si="1143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0</v>
      </c>
      <c r="AJ3753" s="200">
        <f t="shared" si="1131"/>
        <v>0</v>
      </c>
      <c r="AK3753" s="201" t="str">
        <f t="shared" si="1144"/>
        <v/>
      </c>
      <c r="AL3753" s="24"/>
      <c r="AM3753" s="24"/>
      <c r="AN3753" s="24"/>
      <c r="AO3753" s="24"/>
      <c r="AP3753" s="165" t="str">
        <f t="shared" si="1145"/>
        <v/>
      </c>
      <c r="AQ3753" s="203" t="str">
        <f t="shared" si="1146"/>
        <v/>
      </c>
      <c r="AR3753" s="206">
        <f t="shared" si="1147"/>
        <v>0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/>
      </c>
      <c r="B3754" s="23"/>
      <c r="C3754" s="23"/>
      <c r="D3754" s="202" t="str">
        <f t="shared" si="1121"/>
        <v/>
      </c>
      <c r="E3754" s="33" t="str">
        <f t="shared" si="1139"/>
        <v/>
      </c>
      <c r="F3754" s="23"/>
      <c r="G3754" s="23"/>
      <c r="H3754" s="29"/>
      <c r="I3754" s="204" t="str">
        <f t="shared" si="1141"/>
        <v/>
      </c>
      <c r="J3754" s="188"/>
      <c r="K3754" s="29"/>
      <c r="L3754" s="24"/>
      <c r="M3754" s="22"/>
      <c r="N3754" s="22"/>
      <c r="O3754" s="22"/>
      <c r="P3754" s="202" t="str">
        <f t="shared" si="115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25"/>
        <v/>
      </c>
      <c r="Z3754" s="196" t="str">
        <f t="shared" si="1126"/>
        <v/>
      </c>
      <c r="AA3754" s="22"/>
      <c r="AB3754" s="197" t="str">
        <f t="shared" si="1138"/>
        <v/>
      </c>
      <c r="AC3754" s="198" t="str">
        <f t="shared" si="1142"/>
        <v/>
      </c>
      <c r="AD3754" s="162"/>
      <c r="AE3754" s="199" t="str">
        <f t="shared" si="114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30"/>
        <v>0</v>
      </c>
      <c r="AJ3754" s="200">
        <f t="shared" si="1131"/>
        <v>0</v>
      </c>
      <c r="AK3754" s="201" t="str">
        <f t="shared" si="1144"/>
        <v/>
      </c>
      <c r="AL3754" s="24"/>
      <c r="AM3754" s="24"/>
      <c r="AN3754" s="24"/>
      <c r="AO3754" s="24"/>
      <c r="AP3754" s="165" t="str">
        <f t="shared" si="1145"/>
        <v/>
      </c>
      <c r="AQ3754" s="203" t="str">
        <f t="shared" si="1146"/>
        <v/>
      </c>
      <c r="AR3754" s="206">
        <f t="shared" si="1147"/>
        <v>0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/>
      </c>
      <c r="B3755" s="23"/>
      <c r="C3755" s="23"/>
      <c r="D3755" s="202" t="str">
        <f t="shared" si="1121"/>
        <v/>
      </c>
      <c r="E3755" s="33" t="str">
        <f t="shared" si="1139"/>
        <v/>
      </c>
      <c r="F3755" s="23"/>
      <c r="G3755" s="23"/>
      <c r="H3755" s="29"/>
      <c r="I3755" s="204" t="str">
        <f t="shared" si="1141"/>
        <v/>
      </c>
      <c r="J3755" s="188"/>
      <c r="K3755" s="29"/>
      <c r="L3755" s="24"/>
      <c r="M3755" s="22"/>
      <c r="N3755" s="22"/>
      <c r="O3755" s="22"/>
      <c r="P3755" s="202" t="str">
        <f t="shared" si="115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25"/>
        <v/>
      </c>
      <c r="Z3755" s="196" t="str">
        <f t="shared" si="1126"/>
        <v/>
      </c>
      <c r="AA3755" s="22"/>
      <c r="AB3755" s="197" t="str">
        <f t="shared" si="1138"/>
        <v/>
      </c>
      <c r="AC3755" s="198" t="str">
        <f t="shared" si="1142"/>
        <v/>
      </c>
      <c r="AD3755" s="162"/>
      <c r="AE3755" s="199" t="str">
        <f t="shared" si="114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0</v>
      </c>
      <c r="AJ3755" s="200">
        <f t="shared" si="1131"/>
        <v>0</v>
      </c>
      <c r="AK3755" s="201" t="str">
        <f t="shared" si="1144"/>
        <v/>
      </c>
      <c r="AL3755" s="24"/>
      <c r="AM3755" s="24"/>
      <c r="AN3755" s="24"/>
      <c r="AO3755" s="24"/>
      <c r="AP3755" s="165" t="str">
        <f t="shared" si="1145"/>
        <v/>
      </c>
      <c r="AQ3755" s="203" t="str">
        <f t="shared" si="1146"/>
        <v/>
      </c>
      <c r="AR3755" s="206">
        <f t="shared" si="1147"/>
        <v>0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/>
      </c>
      <c r="B3756" s="23"/>
      <c r="C3756" s="23"/>
      <c r="D3756" s="202" t="str">
        <f t="shared" si="1121"/>
        <v/>
      </c>
      <c r="E3756" s="33" t="str">
        <f t="shared" si="1139"/>
        <v/>
      </c>
      <c r="F3756" s="23"/>
      <c r="G3756" s="23"/>
      <c r="H3756" s="29"/>
      <c r="I3756" s="204" t="str">
        <f t="shared" si="1141"/>
        <v/>
      </c>
      <c r="J3756" s="188"/>
      <c r="K3756" s="29"/>
      <c r="L3756" s="24"/>
      <c r="M3756" s="22"/>
      <c r="N3756" s="22"/>
      <c r="O3756" s="22"/>
      <c r="P3756" s="202" t="str">
        <f t="shared" si="115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25"/>
        <v/>
      </c>
      <c r="Z3756" s="196" t="str">
        <f t="shared" si="1126"/>
        <v/>
      </c>
      <c r="AA3756" s="22"/>
      <c r="AB3756" s="197" t="str">
        <f t="shared" si="1138"/>
        <v/>
      </c>
      <c r="AC3756" s="198" t="str">
        <f t="shared" si="1142"/>
        <v/>
      </c>
      <c r="AD3756" s="162"/>
      <c r="AE3756" s="199" t="str">
        <f t="shared" si="114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0</v>
      </c>
      <c r="AJ3756" s="200">
        <f t="shared" si="1131"/>
        <v>0</v>
      </c>
      <c r="AK3756" s="201" t="str">
        <f t="shared" si="1144"/>
        <v/>
      </c>
      <c r="AL3756" s="24"/>
      <c r="AM3756" s="24"/>
      <c r="AN3756" s="24"/>
      <c r="AO3756" s="24"/>
      <c r="AP3756" s="165" t="str">
        <f t="shared" si="1145"/>
        <v/>
      </c>
      <c r="AQ3756" s="203" t="str">
        <f t="shared" si="1146"/>
        <v/>
      </c>
      <c r="AR3756" s="206">
        <f t="shared" si="1147"/>
        <v>0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/>
      </c>
      <c r="B3757" s="23"/>
      <c r="C3757" s="23"/>
      <c r="D3757" s="202" t="str">
        <f t="shared" si="1121"/>
        <v/>
      </c>
      <c r="E3757" s="33" t="str">
        <f t="shared" si="1139"/>
        <v/>
      </c>
      <c r="F3757" s="23"/>
      <c r="G3757" s="23"/>
      <c r="H3757" s="29"/>
      <c r="I3757" s="204" t="str">
        <f t="shared" si="1141"/>
        <v/>
      </c>
      <c r="J3757" s="188"/>
      <c r="K3757" s="29"/>
      <c r="L3757" s="24"/>
      <c r="M3757" s="22"/>
      <c r="N3757" s="22"/>
      <c r="O3757" s="22"/>
      <c r="P3757" s="202" t="str">
        <f t="shared" si="115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25"/>
        <v/>
      </c>
      <c r="Z3757" s="196" t="str">
        <f t="shared" si="1126"/>
        <v/>
      </c>
      <c r="AA3757" s="22"/>
      <c r="AB3757" s="197" t="str">
        <f t="shared" si="1138"/>
        <v/>
      </c>
      <c r="AC3757" s="198" t="str">
        <f t="shared" si="1142"/>
        <v/>
      </c>
      <c r="AD3757" s="162"/>
      <c r="AE3757" s="199" t="str">
        <f t="shared" si="114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30"/>
        <v>0</v>
      </c>
      <c r="AJ3757" s="200">
        <f t="shared" si="1131"/>
        <v>0</v>
      </c>
      <c r="AK3757" s="201" t="str">
        <f t="shared" si="1144"/>
        <v/>
      </c>
      <c r="AL3757" s="24"/>
      <c r="AM3757" s="24"/>
      <c r="AN3757" s="24"/>
      <c r="AO3757" s="24"/>
      <c r="AP3757" s="165" t="str">
        <f t="shared" si="1145"/>
        <v/>
      </c>
      <c r="AQ3757" s="203" t="str">
        <f t="shared" si="1146"/>
        <v/>
      </c>
      <c r="AR3757" s="206">
        <f t="shared" si="1147"/>
        <v>0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/>
      </c>
      <c r="B3758" s="23"/>
      <c r="C3758" s="23"/>
      <c r="D3758" s="202" t="str">
        <f t="shared" si="1121"/>
        <v/>
      </c>
      <c r="E3758" s="33" t="str">
        <f t="shared" si="1139"/>
        <v/>
      </c>
      <c r="F3758" s="23"/>
      <c r="G3758" s="23"/>
      <c r="H3758" s="29"/>
      <c r="I3758" s="204" t="str">
        <f t="shared" si="1141"/>
        <v/>
      </c>
      <c r="J3758" s="188"/>
      <c r="K3758" s="29"/>
      <c r="L3758" s="24"/>
      <c r="M3758" s="22"/>
      <c r="N3758" s="22"/>
      <c r="O3758" s="22"/>
      <c r="P3758" s="202" t="str">
        <f t="shared" si="115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25"/>
        <v/>
      </c>
      <c r="Z3758" s="196" t="str">
        <f t="shared" si="1126"/>
        <v/>
      </c>
      <c r="AA3758" s="22"/>
      <c r="AB3758" s="197" t="str">
        <f t="shared" si="1138"/>
        <v/>
      </c>
      <c r="AC3758" s="198" t="str">
        <f t="shared" si="1142"/>
        <v/>
      </c>
      <c r="AD3758" s="162"/>
      <c r="AE3758" s="199" t="str">
        <f t="shared" si="114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30"/>
        <v>0</v>
      </c>
      <c r="AJ3758" s="200">
        <f t="shared" si="1131"/>
        <v>0</v>
      </c>
      <c r="AK3758" s="201" t="str">
        <f t="shared" si="1144"/>
        <v/>
      </c>
      <c r="AL3758" s="24"/>
      <c r="AM3758" s="24"/>
      <c r="AN3758" s="24"/>
      <c r="AO3758" s="24"/>
      <c r="AP3758" s="165" t="str">
        <f t="shared" si="1145"/>
        <v/>
      </c>
      <c r="AQ3758" s="203" t="str">
        <f t="shared" si="1146"/>
        <v/>
      </c>
      <c r="AR3758" s="206">
        <f t="shared" si="1147"/>
        <v>0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62">
        <v>10</v>
      </c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25" priority="147"/>
  </conditionalFormatting>
  <conditionalFormatting sqref="J3509 J3502:J3507 J3255:J3500">
    <cfRule type="duplicateValues" dxfId="24" priority="27"/>
  </conditionalFormatting>
  <conditionalFormatting sqref="Z3255:Z3500 Z3502:Z3994">
    <cfRule type="cellIs" dxfId="23" priority="25" operator="lessThanOrEqual">
      <formula>0</formula>
    </cfRule>
  </conditionalFormatting>
  <conditionalFormatting sqref="J856">
    <cfRule type="duplicateValues" dxfId="22" priority="12"/>
  </conditionalFormatting>
  <conditionalFormatting sqref="J1670:J1673">
    <cfRule type="duplicateValues" dxfId="21" priority="22"/>
  </conditionalFormatting>
  <conditionalFormatting sqref="J2327:J2902">
    <cfRule type="duplicateValues" dxfId="20" priority="24"/>
  </conditionalFormatting>
  <conditionalFormatting sqref="J2910:J2911">
    <cfRule type="duplicateValues" dxfId="19" priority="17"/>
  </conditionalFormatting>
  <conditionalFormatting sqref="J2912">
    <cfRule type="duplicateValues" dxfId="18" priority="21"/>
  </conditionalFormatting>
  <conditionalFormatting sqref="J2913">
    <cfRule type="duplicateValues" dxfId="17" priority="20"/>
  </conditionalFormatting>
  <conditionalFormatting sqref="J2995:J2996">
    <cfRule type="duplicateValues" dxfId="16" priority="16"/>
  </conditionalFormatting>
  <conditionalFormatting sqref="J3018 J3020:J3023">
    <cfRule type="duplicateValues" dxfId="15" priority="19"/>
  </conditionalFormatting>
  <conditionalFormatting sqref="J3019">
    <cfRule type="duplicateValues" dxfId="14" priority="18"/>
  </conditionalFormatting>
  <conditionalFormatting sqref="J3115">
    <cfRule type="duplicateValues" dxfId="13" priority="15"/>
  </conditionalFormatting>
  <conditionalFormatting sqref="J3148">
    <cfRule type="duplicateValues" dxfId="12" priority="14"/>
  </conditionalFormatting>
  <conditionalFormatting sqref="J3191:J3192">
    <cfRule type="duplicateValues" dxfId="11" priority="13"/>
  </conditionalFormatting>
  <conditionalFormatting sqref="J3196:J3201 J3203 J3205:J3213">
    <cfRule type="duplicateValues" dxfId="10" priority="11"/>
  </conditionalFormatting>
  <conditionalFormatting sqref="J3214:J3254 J2931:J3195 J2079:J2929 J2:J2077">
    <cfRule type="duplicateValues" dxfId="9" priority="23"/>
  </conditionalFormatting>
  <conditionalFormatting sqref="Z2:Z3254">
    <cfRule type="cellIs" dxfId="8" priority="10" operator="lessThanOrEqual">
      <formula>0</formula>
    </cfRule>
  </conditionalFormatting>
  <conditionalFormatting sqref="J3202">
    <cfRule type="duplicateValues" dxfId="7" priority="9"/>
  </conditionalFormatting>
  <conditionalFormatting sqref="J2930">
    <cfRule type="duplicateValues" dxfId="6" priority="8"/>
  </conditionalFormatting>
  <conditionalFormatting sqref="J3204">
    <cfRule type="duplicateValues" dxfId="5" priority="7"/>
  </conditionalFormatting>
  <conditionalFormatting sqref="J2078">
    <cfRule type="duplicateValues" dxfId="4" priority="6"/>
  </conditionalFormatting>
  <conditionalFormatting sqref="J3515">
    <cfRule type="duplicateValues" dxfId="3" priority="5"/>
  </conditionalFormatting>
  <conditionalFormatting sqref="J3501">
    <cfRule type="duplicateValues" dxfId="2" priority="3"/>
  </conditionalFormatting>
  <conditionalFormatting sqref="Z3501">
    <cfRule type="cellIs" dxfId="1" priority="2" operator="lessThanOrEqual">
      <formula>0</formula>
    </cfRule>
  </conditionalFormatting>
  <conditionalFormatting sqref="K3738:K3749">
    <cfRule type="duplicateValues" dxfId="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B15" zoomScale="70" zoomScaleNormal="70" workbookViewId="0">
      <selection activeCell="AD13" sqref="AD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46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47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48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48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48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8" t="s">
        <v>3388</v>
      </c>
      <c r="Q10" s="259"/>
      <c r="R10" s="259"/>
      <c r="S10" s="259"/>
      <c r="T10" s="259"/>
      <c r="U10" s="259"/>
      <c r="V10" s="259"/>
      <c r="AB10" s="240" t="s">
        <v>3389</v>
      </c>
      <c r="AC10" s="241"/>
      <c r="AD10" s="241"/>
      <c r="AE10" s="241"/>
      <c r="AF10" s="241"/>
      <c r="AG10" s="241"/>
      <c r="AH10" s="241"/>
      <c r="AI10" s="242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0"/>
      <c r="Q11" s="261"/>
      <c r="R11" s="261"/>
      <c r="S11" s="261"/>
      <c r="T11" s="261"/>
      <c r="U11" s="261"/>
      <c r="V11" s="261"/>
      <c r="AB11" s="243"/>
      <c r="AC11" s="244"/>
      <c r="AD11" s="244"/>
      <c r="AE11" s="244"/>
      <c r="AF11" s="244"/>
      <c r="AG11" s="244"/>
      <c r="AH11" s="244"/>
      <c r="AI11" s="245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27917501.279646032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31347969.244248476</v>
      </c>
      <c r="AB13" s="150" t="s">
        <v>3173</v>
      </c>
      <c r="AC13" s="150">
        <v>2024</v>
      </c>
      <c r="AD13" s="150">
        <v>9</v>
      </c>
      <c r="AE13" s="79">
        <f>IF(AD13="","",SUMIFS(raw_sheet!AB:AB,raw_sheet!A:A,list!AB13,raw_sheet!B:B,list!AC13,raw_sheet!C:C,list!AD13,raw_sheet!S:S,list!$AE$12))</f>
        <v>6419961.8831858411</v>
      </c>
      <c r="AF13" s="79">
        <f>IF(AD13="","",SUMIFS(raw_sheet!AB:AB,raw_sheet!A:A,list!AB13,raw_sheet!B:B,list!AC13,raw_sheet!C:C,list!AD13,raw_sheet!S:S,list!$AF$12))</f>
        <v>12836793.812389378</v>
      </c>
      <c r="AG13" s="79">
        <f>IF(AD13="","",SUMIFS(raw_sheet!AB:AB,raw_sheet!A:A,list!AB13,raw_sheet!B:B,list!AC13,raw_sheet!C:C,list!AD13,raw_sheet!S:S,list!$AG$12))</f>
        <v>504973.45132743369</v>
      </c>
      <c r="AH13" s="79">
        <f>IF(AD13="","",SUMIFS(raw_sheet!AB:AB,raw_sheet!A:A,list!AB13,raw_sheet!B:B,list!AC13,raw_sheet!C:C,list!AD13,raw_sheet!S:S,list!$AH$12))</f>
        <v>1513312.283185841</v>
      </c>
      <c r="AI13" s="80">
        <f>IF(AD13="","",SUMIFS(raw_sheet!AB:AB,raw_sheet!A:A,list!AB13,raw_sheet!B:B,list!AC13,raw_sheet!C:C,list!AD13))</f>
        <v>21275041.430088505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21073288.802222148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23710604.731425684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21036936</v>
      </c>
      <c r="AK18" s="124" cm="1">
        <f t="array" ref="AK18">IFERROR(SUMPRODUCT((AD21:AD150="EAST")*(AJ21:AJ150)),0)</f>
        <v>13091676</v>
      </c>
      <c r="AL18" s="124" cm="1">
        <f t="array" ref="AL18">IFERROR(SUMPRODUCT((AD21:AD150="NORTH")*(AJ21:AJ150)),0)</f>
        <v>1543360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53" t="s">
        <v>3312</v>
      </c>
      <c r="D19" s="254"/>
      <c r="E19" s="255"/>
      <c r="F19" s="38"/>
      <c r="M19" s="47"/>
      <c r="N19" s="107"/>
      <c r="O19" s="39"/>
      <c r="P19" s="249" t="s">
        <v>3340</v>
      </c>
      <c r="Q19" s="250"/>
      <c r="R19" s="250"/>
      <c r="S19" s="250"/>
      <c r="T19" s="250"/>
      <c r="U19" s="250"/>
      <c r="V19" s="250"/>
      <c r="W19" s="250"/>
      <c r="X19" s="250"/>
      <c r="Y19" s="250"/>
      <c r="Z19" s="250"/>
      <c r="AB19" s="251" t="s">
        <v>3214</v>
      </c>
      <c r="AC19" s="252"/>
      <c r="AD19" s="252"/>
      <c r="AE19" s="252"/>
      <c r="AF19" s="252"/>
      <c r="AG19" s="252"/>
      <c r="AH19" s="252"/>
      <c r="AI19" s="252"/>
      <c r="AJ19" s="252"/>
      <c r="AK19" s="252"/>
      <c r="AL19" s="252"/>
      <c r="AM19" s="252"/>
    </row>
    <row r="20" spans="1:39" ht="16.2" thickBot="1">
      <c r="A20" s="167"/>
      <c r="B20" s="168"/>
      <c r="C20" s="253" t="s">
        <v>3215</v>
      </c>
      <c r="D20" s="254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3" t="s">
        <v>3226</v>
      </c>
      <c r="D21" s="254"/>
      <c r="E21" s="146">
        <v>2024</v>
      </c>
      <c r="M21" s="47"/>
      <c r="N21" s="107"/>
      <c r="O21" s="39"/>
      <c r="P21" s="15" cm="1">
        <f t="array" ref="P21:Z73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6">_xlfn.CHOOSECOLS(_xlfn._xlws.FILTER(raw_sheet!A:AZ,(raw_sheet!B:B=list!AC13)*(raw_sheet!A:A=list!AB13)*(raw_sheet!C:C=list!AD13)*(raw_sheet!C:C&lt;&gt;"Cancel"),""),2,3,19,10,11,12,14,23,26,27,28,30)</f>
        <v>2024</v>
      </c>
      <c r="AC21" s="13">
        <v>9</v>
      </c>
      <c r="AD21" s="13" t="str">
        <v>SOUTH</v>
      </c>
      <c r="AE21" s="13" t="str">
        <v>C49SZX20240155JY</v>
      </c>
      <c r="AF21" s="13" t="str">
        <v>乐尊</v>
      </c>
      <c r="AG21" s="13" t="str">
        <v>YSM20R</v>
      </c>
      <c r="AH21" s="13">
        <v>1</v>
      </c>
      <c r="AI21" s="92" t="str">
        <v>RMB</v>
      </c>
      <c r="AJ21" s="118">
        <v>655000</v>
      </c>
      <c r="AK21" s="97">
        <v>1.1080000000000001</v>
      </c>
      <c r="AL21" s="92">
        <v>642247.78761061956</v>
      </c>
      <c r="AM21" s="229">
        <v>0.12</v>
      </c>
    </row>
    <row r="22" spans="1:39" ht="16.2" thickBot="1">
      <c r="A22" s="167"/>
      <c r="B22" s="168"/>
      <c r="C22" s="256" t="s">
        <v>3227</v>
      </c>
      <c r="D22" s="257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9</v>
      </c>
      <c r="AD22" s="13" t="str">
        <v>SOUTH</v>
      </c>
      <c r="AE22" s="13" t="str">
        <v>C49SZX20240158EC</v>
      </c>
      <c r="AF22" s="13" t="str">
        <v>正邦</v>
      </c>
      <c r="AG22" s="13" t="str">
        <v>YRM20</v>
      </c>
      <c r="AH22" s="13">
        <v>1</v>
      </c>
      <c r="AI22" s="92" t="str">
        <v>JPY</v>
      </c>
      <c r="AJ22" s="118">
        <v>16400000</v>
      </c>
      <c r="AK22" s="97">
        <v>5.5599999999999997E-2</v>
      </c>
      <c r="AL22" s="92">
        <v>911840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9</v>
      </c>
      <c r="AD23" s="13" t="str">
        <v>SOUTH</v>
      </c>
      <c r="AE23" s="13" t="str">
        <v>C49SZX20240159EC</v>
      </c>
      <c r="AF23" s="13" t="str">
        <v>正邦</v>
      </c>
      <c r="AG23" s="13" t="str">
        <v>YRM20</v>
      </c>
      <c r="AH23" s="13">
        <v>1</v>
      </c>
      <c r="AI23" s="92" t="str">
        <v>RMB</v>
      </c>
      <c r="AJ23" s="118">
        <v>930000</v>
      </c>
      <c r="AK23" s="97">
        <v>1.1080000000000001</v>
      </c>
      <c r="AL23" s="92">
        <v>911893.80530973466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9</v>
      </c>
      <c r="AD24" s="13" t="str">
        <v>SOUTH</v>
      </c>
      <c r="AE24" s="13" t="str">
        <v>C49SZX20240160SX</v>
      </c>
      <c r="AF24" s="13" t="str">
        <v>莫思特</v>
      </c>
      <c r="AG24" s="13" t="str">
        <v>YRM20</v>
      </c>
      <c r="AH24" s="13">
        <v>1</v>
      </c>
      <c r="AI24" s="92" t="str">
        <v>RMB</v>
      </c>
      <c r="AJ24" s="118">
        <v>779936</v>
      </c>
      <c r="AK24" s="97">
        <v>1.0980000000000001</v>
      </c>
      <c r="AL24" s="92">
        <v>757849.31681415951</v>
      </c>
      <c r="AM24" s="229">
        <v>0.15809999999999999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9</v>
      </c>
      <c r="AD25" s="13" t="str">
        <v>SOUTH</v>
      </c>
      <c r="AE25" s="13" t="str">
        <v>C49SZX20240161EC</v>
      </c>
      <c r="AF25" s="13" t="str">
        <v>竣德</v>
      </c>
      <c r="AG25" s="13" t="str">
        <v>YSM10</v>
      </c>
      <c r="AH25" s="13">
        <v>1</v>
      </c>
      <c r="AI25" s="92" t="str">
        <v>RMB</v>
      </c>
      <c r="AJ25" s="118">
        <v>420000</v>
      </c>
      <c r="AK25" s="97">
        <v>1.1080000000000001</v>
      </c>
      <c r="AL25" s="92">
        <v>411823.00884955761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9</v>
      </c>
      <c r="AD26" s="13" t="str">
        <v>SOUTH</v>
      </c>
      <c r="AE26" s="13" t="str">
        <v>C49SZX20240161EC</v>
      </c>
      <c r="AF26" s="13" t="str">
        <v>竣德</v>
      </c>
      <c r="AG26" s="13" t="str">
        <v>YSM10</v>
      </c>
      <c r="AH26" s="13">
        <v>1</v>
      </c>
      <c r="AI26" s="92" t="str">
        <v>RMB</v>
      </c>
      <c r="AJ26" s="118">
        <v>420000</v>
      </c>
      <c r="AK26" s="97">
        <v>1.1080000000000001</v>
      </c>
      <c r="AL26" s="92">
        <v>411823.00884955761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9</v>
      </c>
      <c r="AD27" s="13" t="str">
        <v>SOUTH</v>
      </c>
      <c r="AE27" s="13" t="str">
        <v>C49SZX20240162JL/4600005512</v>
      </c>
      <c r="AF27" s="13" t="str">
        <v>高伟</v>
      </c>
      <c r="AG27" s="13" t="str">
        <v>YRM10</v>
      </c>
      <c r="AH27" s="13">
        <v>1</v>
      </c>
      <c r="AI27" s="92" t="str">
        <v>USD</v>
      </c>
      <c r="AJ27" s="118">
        <v>71000</v>
      </c>
      <c r="AK27" s="97">
        <v>7.8</v>
      </c>
      <c r="AL27" s="92">
        <v>553800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9</v>
      </c>
      <c r="AD28" s="13" t="str">
        <v>SOUTH</v>
      </c>
      <c r="AE28" s="13" t="str">
        <v>C49SZX20240163JL/4600005527</v>
      </c>
      <c r="AF28" s="13" t="str">
        <v>高伟</v>
      </c>
      <c r="AG28" s="13" t="str">
        <v>YRM10</v>
      </c>
      <c r="AH28" s="13">
        <v>1</v>
      </c>
      <c r="AI28" s="92" t="str">
        <v>USD</v>
      </c>
      <c r="AJ28" s="118">
        <v>71000</v>
      </c>
      <c r="AK28" s="97">
        <v>7.8</v>
      </c>
      <c r="AL28" s="92">
        <v>553800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EAST</v>
      </c>
      <c r="S29" s="13" t="str">
        <v>C49SHA20240708/HZY</v>
      </c>
      <c r="T29" s="13" t="str">
        <v>宁波市科可五金</v>
      </c>
      <c r="U29" s="13" t="str">
        <v>YSM10</v>
      </c>
      <c r="V29" s="13">
        <v>1</v>
      </c>
      <c r="W29" s="92" t="str">
        <v>RMB</v>
      </c>
      <c r="X29" s="97">
        <v>1.0980000000000001</v>
      </c>
      <c r="Y29" s="92">
        <v>420737.08141592931</v>
      </c>
      <c r="Z29" s="229">
        <v>8.5199999999999998E-2</v>
      </c>
      <c r="AB29" s="13">
        <v>2024</v>
      </c>
      <c r="AC29" s="13">
        <v>9</v>
      </c>
      <c r="AD29" s="13" t="str">
        <v>EAST</v>
      </c>
      <c r="AE29" s="13" t="str">
        <v>C28SHA20240902/ZQR</v>
      </c>
      <c r="AF29" s="13" t="str">
        <v>江苏中科朗恩斯</v>
      </c>
      <c r="AG29" s="13" t="str">
        <v>YSi-V</v>
      </c>
      <c r="AH29" s="13">
        <v>1</v>
      </c>
      <c r="AI29" s="92" t="str">
        <v>RMB</v>
      </c>
      <c r="AJ29" s="118">
        <v>375000</v>
      </c>
      <c r="AK29" s="97">
        <v>1.1080000000000001</v>
      </c>
      <c r="AL29" s="92">
        <v>367699.11504424788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WEST</v>
      </c>
      <c r="S30" s="13" t="str">
        <v>C49XIY20240722/LJY</v>
      </c>
      <c r="T30" s="13" t="str">
        <v>西安海龙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588318.58407079661</v>
      </c>
      <c r="Z30" s="229">
        <v>0.12</v>
      </c>
      <c r="AB30" s="13">
        <v>2024</v>
      </c>
      <c r="AC30" s="13">
        <v>9</v>
      </c>
      <c r="AD30" s="13" t="str">
        <v>EAST</v>
      </c>
      <c r="AE30" s="13" t="str">
        <v>C28SHA20240902/ZQR</v>
      </c>
      <c r="AF30" s="13" t="str">
        <v>江苏中科朗恩斯</v>
      </c>
      <c r="AG30" s="13" t="str">
        <v>YSi-V</v>
      </c>
      <c r="AH30" s="13">
        <v>1</v>
      </c>
      <c r="AI30" s="92" t="str">
        <v>RMB</v>
      </c>
      <c r="AJ30" s="118">
        <v>375000</v>
      </c>
      <c r="AK30" s="97">
        <v>1.1080000000000001</v>
      </c>
      <c r="AL30" s="92">
        <v>367699.11504424788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WEST</v>
      </c>
      <c r="S31" s="13" t="str">
        <v>C49XIY20240722/LJY</v>
      </c>
      <c r="T31" s="13" t="str">
        <v>西安海龙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588318.58407079661</v>
      </c>
      <c r="Z31" s="229">
        <v>0.12</v>
      </c>
      <c r="AB31" s="13">
        <v>2024</v>
      </c>
      <c r="AC31" s="13">
        <v>9</v>
      </c>
      <c r="AD31" s="13" t="str">
        <v>WEST</v>
      </c>
      <c r="AE31" s="13" t="str">
        <v>C49CTU20240904/FZM</v>
      </c>
      <c r="AF31" s="13" t="str">
        <v>四川艺智泓</v>
      </c>
      <c r="AG31" s="13" t="str">
        <v>YSM10</v>
      </c>
      <c r="AH31" s="13">
        <v>1</v>
      </c>
      <c r="AI31" s="92" t="str">
        <v>RMB</v>
      </c>
      <c r="AJ31" s="118">
        <v>515000</v>
      </c>
      <c r="AK31" s="97">
        <v>1.1080000000000001</v>
      </c>
      <c r="AL31" s="92">
        <v>504973.45132743369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9</v>
      </c>
      <c r="AD32" s="13" t="str">
        <v>EAST</v>
      </c>
      <c r="AE32" s="13" t="str">
        <v>C49SHA20240919/LQM</v>
      </c>
      <c r="AF32" s="13" t="str">
        <v>江苏信利</v>
      </c>
      <c r="AG32" s="13" t="str">
        <v>YSM20R</v>
      </c>
      <c r="AH32" s="13">
        <v>1</v>
      </c>
      <c r="AI32" s="92" t="str">
        <v>RMB</v>
      </c>
      <c r="AJ32" s="118">
        <v>800000</v>
      </c>
      <c r="AK32" s="97">
        <v>1.1080000000000001</v>
      </c>
      <c r="AL32" s="92">
        <v>784424.77876106207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C49SZX20240140JL</v>
      </c>
      <c r="T33" s="13" t="str">
        <v>皓吉达</v>
      </c>
      <c r="U33" s="13" t="str">
        <v>YSM10</v>
      </c>
      <c r="V33" s="13">
        <v>1</v>
      </c>
      <c r="W33" s="92" t="str">
        <v>RMB</v>
      </c>
      <c r="X33" s="97">
        <v>1.1080000000000001</v>
      </c>
      <c r="Y33" s="92">
        <v>438003.18584070809</v>
      </c>
      <c r="Z33" s="229">
        <v>0.12</v>
      </c>
      <c r="AB33" s="13">
        <v>2024</v>
      </c>
      <c r="AC33" s="13">
        <v>9</v>
      </c>
      <c r="AD33" s="13" t="str">
        <v>EAST</v>
      </c>
      <c r="AE33" s="13" t="str">
        <v>C49SHA20240919/LQM</v>
      </c>
      <c r="AF33" s="13" t="str">
        <v>江苏信利</v>
      </c>
      <c r="AG33" s="13" t="str">
        <v>YSM20R</v>
      </c>
      <c r="AH33" s="13">
        <v>1</v>
      </c>
      <c r="AI33" s="92" t="str">
        <v>RMB</v>
      </c>
      <c r="AJ33" s="118">
        <v>800000</v>
      </c>
      <c r="AK33" s="97">
        <v>1.1080000000000001</v>
      </c>
      <c r="AL33" s="92">
        <v>784424.77876106207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C49SZX20240150DZ</v>
      </c>
      <c r="T34" s="13" t="str">
        <v>嘉裕</v>
      </c>
      <c r="U34" s="13" t="str">
        <v>YSM20R</v>
      </c>
      <c r="V34" s="13">
        <v>1</v>
      </c>
      <c r="W34" s="92" t="str">
        <v>USD</v>
      </c>
      <c r="X34" s="97">
        <v>7.8</v>
      </c>
      <c r="Y34" s="92">
        <v>858000</v>
      </c>
      <c r="Z34" s="229">
        <v>0.12</v>
      </c>
      <c r="AB34" s="13">
        <v>2024</v>
      </c>
      <c r="AC34" s="13">
        <v>9</v>
      </c>
      <c r="AD34" s="13" t="str">
        <v>EAST</v>
      </c>
      <c r="AE34" s="13" t="str">
        <v>C49SHA20240919/LQM</v>
      </c>
      <c r="AF34" s="13" t="str">
        <v>江苏信利</v>
      </c>
      <c r="AG34" s="13" t="str">
        <v>YSM10</v>
      </c>
      <c r="AH34" s="13">
        <v>1</v>
      </c>
      <c r="AI34" s="92" t="str">
        <v>RMB</v>
      </c>
      <c r="AJ34" s="118">
        <v>540000</v>
      </c>
      <c r="AK34" s="97">
        <v>1.1080000000000001</v>
      </c>
      <c r="AL34" s="92">
        <v>529486.7256637169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C49SZX20240150DZ</v>
      </c>
      <c r="T35" s="13" t="str">
        <v>嘉裕</v>
      </c>
      <c r="U35" s="13" t="str">
        <v>YSM20R</v>
      </c>
      <c r="V35" s="13">
        <v>1</v>
      </c>
      <c r="W35" s="92" t="str">
        <v>USD</v>
      </c>
      <c r="X35" s="97">
        <v>7.8</v>
      </c>
      <c r="Y35" s="92">
        <v>858000</v>
      </c>
      <c r="Z35" s="229">
        <v>0.12</v>
      </c>
      <c r="AB35" s="13">
        <v>2024</v>
      </c>
      <c r="AC35" s="13">
        <v>9</v>
      </c>
      <c r="AD35" s="13" t="str">
        <v>EAST</v>
      </c>
      <c r="AE35" s="13" t="str">
        <v>C49SHA20240919/LQM</v>
      </c>
      <c r="AF35" s="13" t="str">
        <v>江苏信利</v>
      </c>
      <c r="AG35" s="13" t="str">
        <v>YSM10</v>
      </c>
      <c r="AH35" s="13">
        <v>1</v>
      </c>
      <c r="AI35" s="92" t="str">
        <v>RMB</v>
      </c>
      <c r="AJ35" s="118">
        <v>540000</v>
      </c>
      <c r="AK35" s="97">
        <v>1.1080000000000001</v>
      </c>
      <c r="AL35" s="92">
        <v>529486.7256637169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C49SZX20240150DZ</v>
      </c>
      <c r="T36" s="13" t="str">
        <v>嘉裕</v>
      </c>
      <c r="U36" s="13" t="str">
        <v>YSM10</v>
      </c>
      <c r="V36" s="13">
        <v>1</v>
      </c>
      <c r="W36" s="92" t="str">
        <v>USD</v>
      </c>
      <c r="X36" s="97">
        <v>7.8</v>
      </c>
      <c r="Y36" s="92">
        <v>592800</v>
      </c>
      <c r="Z36" s="229">
        <v>0.12</v>
      </c>
      <c r="AB36" s="13">
        <v>2024</v>
      </c>
      <c r="AC36" s="13">
        <v>9</v>
      </c>
      <c r="AD36" s="13" t="str">
        <v>EAST</v>
      </c>
      <c r="AE36" s="13" t="str">
        <v>C49SHA20240919/LQM</v>
      </c>
      <c r="AF36" s="13" t="str">
        <v>江苏信利</v>
      </c>
      <c r="AG36" s="13" t="str">
        <v>YSi-V</v>
      </c>
      <c r="AH36" s="13">
        <v>1</v>
      </c>
      <c r="AI36" s="92" t="str">
        <v>RMB</v>
      </c>
      <c r="AJ36" s="118">
        <v>350000</v>
      </c>
      <c r="AK36" s="97">
        <v>1.1080000000000001</v>
      </c>
      <c r="AL36" s="92">
        <v>343185.84070796461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C49SZX20240141MZ</v>
      </c>
      <c r="T37" s="13" t="str">
        <v>酷牛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750600</v>
      </c>
      <c r="Z37" s="229">
        <v>0.12</v>
      </c>
      <c r="AB37" s="13">
        <v>2024</v>
      </c>
      <c r="AC37" s="13">
        <v>9</v>
      </c>
      <c r="AD37" s="13" t="str">
        <v>EAST</v>
      </c>
      <c r="AE37" s="13" t="str">
        <v>C49SHA20240919/LQM</v>
      </c>
      <c r="AF37" s="13" t="str">
        <v>江苏信利</v>
      </c>
      <c r="AG37" s="13" t="str">
        <v>YSi-V</v>
      </c>
      <c r="AH37" s="13">
        <v>1</v>
      </c>
      <c r="AI37" s="92" t="str">
        <v>RMB</v>
      </c>
      <c r="AJ37" s="118">
        <v>350000</v>
      </c>
      <c r="AK37" s="97">
        <v>1.1080000000000001</v>
      </c>
      <c r="AL37" s="92">
        <v>343185.84070796461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EAST</v>
      </c>
      <c r="S38" s="13" t="str">
        <v>C49SHA20240801/HZY</v>
      </c>
      <c r="T38" s="13" t="str">
        <v>宁波科尔维特</v>
      </c>
      <c r="U38" s="13" t="str">
        <v>YSM20R</v>
      </c>
      <c r="V38" s="13">
        <v>1</v>
      </c>
      <c r="W38" s="92" t="str">
        <v>RMB</v>
      </c>
      <c r="X38" s="97">
        <v>1.1080000000000001</v>
      </c>
      <c r="Y38" s="92">
        <v>607929.20353982318</v>
      </c>
      <c r="Z38" s="229">
        <v>0.12</v>
      </c>
      <c r="AB38" s="13">
        <v>2024</v>
      </c>
      <c r="AC38" s="13">
        <v>9</v>
      </c>
      <c r="AD38" s="13" t="str">
        <v>EAST</v>
      </c>
      <c r="AE38" s="13" t="str">
        <v>C49SUZ20240920/SZS</v>
      </c>
      <c r="AF38" s="13" t="str">
        <v>苏州明浩</v>
      </c>
      <c r="AG38" s="13" t="str">
        <v>YSM10</v>
      </c>
      <c r="AH38" s="13">
        <v>1</v>
      </c>
      <c r="AI38" s="92" t="str">
        <v>RMB</v>
      </c>
      <c r="AJ38" s="118">
        <v>460000</v>
      </c>
      <c r="AK38" s="97">
        <v>1.1080000000000001</v>
      </c>
      <c r="AL38" s="92">
        <v>451044.24778761069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C49SZX20240155JY</v>
      </c>
      <c r="T39" s="13" t="str">
        <v>乐尊</v>
      </c>
      <c r="U39" s="13" t="str">
        <v>YSM20R</v>
      </c>
      <c r="V39" s="13">
        <v>1</v>
      </c>
      <c r="W39" s="92" t="str">
        <v>RMB</v>
      </c>
      <c r="X39" s="97">
        <v>1.1080000000000001</v>
      </c>
      <c r="Y39" s="92">
        <v>642247.78761061956</v>
      </c>
      <c r="Z39" s="229">
        <v>0.12</v>
      </c>
      <c r="AB39" s="13">
        <v>2024</v>
      </c>
      <c r="AC39" s="13">
        <v>9</v>
      </c>
      <c r="AD39" s="13" t="str">
        <v>EAST</v>
      </c>
      <c r="AE39" s="13" t="str">
        <v>C49SHA20240923/ZQR</v>
      </c>
      <c r="AF39" s="13" t="str">
        <v>上海和贤</v>
      </c>
      <c r="AG39" s="13" t="str">
        <v>YSM20WR</v>
      </c>
      <c r="AH39" s="13">
        <v>1</v>
      </c>
      <c r="AI39" s="92" t="str">
        <v>RMB</v>
      </c>
      <c r="AJ39" s="118">
        <v>685278</v>
      </c>
      <c r="AK39" s="97">
        <v>1.1080000000000001</v>
      </c>
      <c r="AL39" s="92">
        <v>671936.30442477891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C49SHA20240821/TWB</v>
      </c>
      <c r="T40" s="13" t="str">
        <v>宁波朗能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390251.32743362838</v>
      </c>
      <c r="Z40" s="229">
        <v>0.12</v>
      </c>
      <c r="AB40" s="13">
        <v>2024</v>
      </c>
      <c r="AC40" s="13">
        <v>9</v>
      </c>
      <c r="AD40" s="13" t="str">
        <v>EAST</v>
      </c>
      <c r="AE40" s="13" t="str">
        <v>C49SHA20240923/ZQR</v>
      </c>
      <c r="AF40" s="13" t="str">
        <v>上海和贤</v>
      </c>
      <c r="AG40" s="13" t="str">
        <v>YSM20WR</v>
      </c>
      <c r="AH40" s="13">
        <v>1</v>
      </c>
      <c r="AI40" s="92" t="str">
        <v>RMB</v>
      </c>
      <c r="AJ40" s="118">
        <v>685278</v>
      </c>
      <c r="AK40" s="97">
        <v>1.1080000000000001</v>
      </c>
      <c r="AL40" s="92">
        <v>671936.30442477891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C28SHA20240723/ZQR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351030.0884955753</v>
      </c>
      <c r="Z41" s="229">
        <v>0.1678</v>
      </c>
      <c r="AB41" s="13">
        <v>2024</v>
      </c>
      <c r="AC41" s="13">
        <v>9</v>
      </c>
      <c r="AD41" s="13" t="str">
        <v>NORTH</v>
      </c>
      <c r="AE41" s="13" t="str">
        <v>C49BJS20240920ZX</v>
      </c>
      <c r="AF41" s="13" t="str">
        <v>三河市汉广</v>
      </c>
      <c r="AG41" s="13" t="str">
        <v>YSM20R</v>
      </c>
      <c r="AH41" s="13">
        <v>1</v>
      </c>
      <c r="AI41" s="92" t="str">
        <v>RMB</v>
      </c>
      <c r="AJ41" s="118">
        <v>820000</v>
      </c>
      <c r="AK41" s="97">
        <v>1.1080000000000001</v>
      </c>
      <c r="AL41" s="92">
        <v>804035.39823008876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C28SHA20240723/ZQR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351030.0884955753</v>
      </c>
      <c r="Z42" s="229">
        <v>0.1678</v>
      </c>
      <c r="AB42" s="13">
        <v>2024</v>
      </c>
      <c r="AC42" s="13">
        <v>9</v>
      </c>
      <c r="AD42" s="13" t="str">
        <v>NORTH</v>
      </c>
      <c r="AE42" s="13" t="str">
        <v>C49BJS20240920ZX</v>
      </c>
      <c r="AF42" s="13" t="str">
        <v>三河市汉广</v>
      </c>
      <c r="AG42" s="13" t="str">
        <v>YSM10</v>
      </c>
      <c r="AH42" s="13">
        <v>1</v>
      </c>
      <c r="AI42" s="92" t="str">
        <v>RMB</v>
      </c>
      <c r="AJ42" s="118">
        <v>723360</v>
      </c>
      <c r="AK42" s="97">
        <v>1.1080000000000001</v>
      </c>
      <c r="AL42" s="92">
        <v>709276.88495575229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SOUTH</v>
      </c>
      <c r="S43" s="13" t="str">
        <v>C49SZX20240156MZ</v>
      </c>
      <c r="T43" s="13" t="str">
        <v>朗迅</v>
      </c>
      <c r="U43" s="13" t="str">
        <v>YSM20R</v>
      </c>
      <c r="V43" s="13">
        <v>1</v>
      </c>
      <c r="W43" s="92" t="str">
        <v>JPY</v>
      </c>
      <c r="X43" s="97">
        <v>5.5599999999999997E-2</v>
      </c>
      <c r="Y43" s="92">
        <v>678320</v>
      </c>
      <c r="Z43" s="229">
        <v>0.12</v>
      </c>
      <c r="AB43" s="13">
        <v>2024</v>
      </c>
      <c r="AC43" s="13">
        <v>9</v>
      </c>
      <c r="AD43" s="13" t="str">
        <v>SOUTH</v>
      </c>
      <c r="AE43" s="13" t="str">
        <v>C49SZX20240166SX</v>
      </c>
      <c r="AF43" s="13" t="str">
        <v>龙腾共创</v>
      </c>
      <c r="AG43" s="13" t="str">
        <v>YSM20R</v>
      </c>
      <c r="AH43" s="13">
        <v>1</v>
      </c>
      <c r="AI43" s="92" t="str">
        <v>RMB</v>
      </c>
      <c r="AJ43" s="118">
        <v>645000</v>
      </c>
      <c r="AK43" s="97">
        <v>1.1080000000000001</v>
      </c>
      <c r="AL43" s="92">
        <v>632442.47787610628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SOUTH</v>
      </c>
      <c r="S44" s="13" t="str">
        <v>C49SZX20240169MZ</v>
      </c>
      <c r="T44" s="13" t="str">
        <v>朗迅</v>
      </c>
      <c r="U44" s="13" t="str">
        <v>YSM20R</v>
      </c>
      <c r="V44" s="13">
        <v>1</v>
      </c>
      <c r="W44" s="92" t="str">
        <v>JPY</v>
      </c>
      <c r="X44" s="97">
        <v>5.5599999999999997E-2</v>
      </c>
      <c r="Y44" s="92">
        <v>678320</v>
      </c>
      <c r="Z44" s="229">
        <v>0.12</v>
      </c>
      <c r="AB44" s="13">
        <v>2024</v>
      </c>
      <c r="AC44" s="13">
        <v>9</v>
      </c>
      <c r="AD44" s="13" t="str">
        <v>SOUTH</v>
      </c>
      <c r="AE44" s="13" t="str">
        <v>C49SZX20240166SX</v>
      </c>
      <c r="AF44" s="13" t="str">
        <v>龙腾共创</v>
      </c>
      <c r="AG44" s="13" t="str">
        <v>YSM20R</v>
      </c>
      <c r="AH44" s="13">
        <v>1</v>
      </c>
      <c r="AI44" s="92" t="str">
        <v>RMB</v>
      </c>
      <c r="AJ44" s="118">
        <v>645000</v>
      </c>
      <c r="AK44" s="97">
        <v>1.1080000000000001</v>
      </c>
      <c r="AL44" s="92">
        <v>632442.47787610628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SOUTH</v>
      </c>
      <c r="S45" s="13" t="str">
        <v>C49SZX20240169MZ</v>
      </c>
      <c r="T45" s="13" t="str">
        <v>朗迅</v>
      </c>
      <c r="U45" s="13" t="str">
        <v>YSM20R</v>
      </c>
      <c r="V45" s="13">
        <v>1</v>
      </c>
      <c r="W45" s="92" t="str">
        <v>JPY</v>
      </c>
      <c r="X45" s="97">
        <v>5.5599999999999997E-2</v>
      </c>
      <c r="Y45" s="92">
        <v>678320</v>
      </c>
      <c r="Z45" s="229">
        <v>0.12</v>
      </c>
      <c r="AB45" s="13">
        <v>2024</v>
      </c>
      <c r="AC45" s="13">
        <v>9</v>
      </c>
      <c r="AD45" s="13" t="str">
        <v>EAST</v>
      </c>
      <c r="AE45" s="13" t="str">
        <v>C49SHA20240925/ZQR</v>
      </c>
      <c r="AF45" s="13" t="str">
        <v>江苏中科朗恩斯</v>
      </c>
      <c r="AG45" s="13" t="str">
        <v>YSM20R</v>
      </c>
      <c r="AH45" s="13">
        <v>1</v>
      </c>
      <c r="AI45" s="92" t="str">
        <v>RMB</v>
      </c>
      <c r="AJ45" s="118">
        <v>920000</v>
      </c>
      <c r="AK45" s="97">
        <v>1.1080000000000001</v>
      </c>
      <c r="AL45" s="92">
        <v>902088.49557522137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SOUTH</v>
      </c>
      <c r="S46" s="13" t="str">
        <v>C49SZX20240169MZ</v>
      </c>
      <c r="T46" s="13" t="str">
        <v>朗迅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400320</v>
      </c>
      <c r="Z46" s="229">
        <v>0.12</v>
      </c>
      <c r="AB46" s="13">
        <v>2024</v>
      </c>
      <c r="AC46" s="13">
        <v>9</v>
      </c>
      <c r="AD46" s="13" t="str">
        <v>EAST</v>
      </c>
      <c r="AE46" s="13" t="str">
        <v>C49SHA20240925/ZQR</v>
      </c>
      <c r="AF46" s="13" t="str">
        <v>江苏中科朗恩斯</v>
      </c>
      <c r="AG46" s="13" t="str">
        <v>YSM20R</v>
      </c>
      <c r="AH46" s="13">
        <v>1</v>
      </c>
      <c r="AI46" s="92" t="str">
        <v>RMB</v>
      </c>
      <c r="AJ46" s="118">
        <v>920000</v>
      </c>
      <c r="AK46" s="97">
        <v>1.1080000000000001</v>
      </c>
      <c r="AL46" s="92">
        <v>902088.49557522137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SOUTH</v>
      </c>
      <c r="S47" s="13" t="str">
        <v>C49SZX20240169MZ</v>
      </c>
      <c r="T47" s="13" t="str">
        <v>朗迅</v>
      </c>
      <c r="U47" s="13" t="str">
        <v>YSM10</v>
      </c>
      <c r="V47" s="13">
        <v>1</v>
      </c>
      <c r="W47" s="92" t="str">
        <v>JPY</v>
      </c>
      <c r="X47" s="97">
        <v>5.5599999999999997E-2</v>
      </c>
      <c r="Y47" s="92">
        <v>400320</v>
      </c>
      <c r="Z47" s="229">
        <v>0.12</v>
      </c>
      <c r="AB47" s="13">
        <v>2024</v>
      </c>
      <c r="AC47" s="13">
        <v>9</v>
      </c>
      <c r="AD47" s="13" t="str">
        <v>EAST</v>
      </c>
      <c r="AE47" s="13" t="str">
        <v>C49SHA20240925/ZQR</v>
      </c>
      <c r="AF47" s="13" t="str">
        <v>江苏中科朗恩斯</v>
      </c>
      <c r="AG47" s="13" t="str">
        <v>YSM20R</v>
      </c>
      <c r="AH47" s="13">
        <v>1</v>
      </c>
      <c r="AI47" s="92" t="str">
        <v>RMB</v>
      </c>
      <c r="AJ47" s="118">
        <v>920000</v>
      </c>
      <c r="AK47" s="97">
        <v>1.1080000000000001</v>
      </c>
      <c r="AL47" s="92">
        <v>902088.49557522137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SOUTH</v>
      </c>
      <c r="S48" s="13" t="str">
        <v>C49SZX20240144BH</v>
      </c>
      <c r="T48" s="13" t="str">
        <v>炬轩</v>
      </c>
      <c r="U48" s="13" t="str">
        <v>YSM20R</v>
      </c>
      <c r="V48" s="13">
        <v>1</v>
      </c>
      <c r="W48" s="92" t="str">
        <v>JPY</v>
      </c>
      <c r="X48" s="97">
        <v>5.5599999999999997E-2</v>
      </c>
      <c r="Y48" s="92">
        <v>863468</v>
      </c>
      <c r="Z48" s="229">
        <v>0.12</v>
      </c>
      <c r="AB48" s="13">
        <v>2024</v>
      </c>
      <c r="AC48" s="13">
        <v>9</v>
      </c>
      <c r="AD48" s="13" t="str">
        <v>EAST</v>
      </c>
      <c r="AE48" s="13" t="str">
        <v>C49SHA20240925/ZQR</v>
      </c>
      <c r="AF48" s="13" t="str">
        <v>江苏中科朗恩斯</v>
      </c>
      <c r="AG48" s="13" t="str">
        <v>YSM10</v>
      </c>
      <c r="AH48" s="13">
        <v>1</v>
      </c>
      <c r="AI48" s="92" t="str">
        <v>RMB</v>
      </c>
      <c r="AJ48" s="118">
        <v>707040</v>
      </c>
      <c r="AK48" s="97">
        <v>1.1080000000000001</v>
      </c>
      <c r="AL48" s="92">
        <v>693274.61946902669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C49SZX20240144BH</v>
      </c>
      <c r="T49" s="13" t="str">
        <v>炬轩</v>
      </c>
      <c r="U49" s="13" t="str">
        <v>YSM10</v>
      </c>
      <c r="V49" s="13">
        <v>1</v>
      </c>
      <c r="W49" s="92" t="str">
        <v>JPY</v>
      </c>
      <c r="X49" s="97">
        <v>5.5599999999999997E-2</v>
      </c>
      <c r="Y49" s="92">
        <v>454252</v>
      </c>
      <c r="Z49" s="229">
        <v>0.12</v>
      </c>
      <c r="AB49" s="13">
        <v>2024</v>
      </c>
      <c r="AC49" s="13">
        <v>9</v>
      </c>
      <c r="AD49" s="13" t="str">
        <v>EAST</v>
      </c>
      <c r="AE49" s="13" t="str">
        <v>C49SHA20240925/ZQR</v>
      </c>
      <c r="AF49" s="13" t="str">
        <v>江苏中科朗恩斯</v>
      </c>
      <c r="AG49" s="13" t="str">
        <v>YSM10</v>
      </c>
      <c r="AH49" s="13">
        <v>1</v>
      </c>
      <c r="AI49" s="92" t="str">
        <v>RMB</v>
      </c>
      <c r="AJ49" s="118">
        <v>707040</v>
      </c>
      <c r="AK49" s="97">
        <v>1.1080000000000001</v>
      </c>
      <c r="AL49" s="92">
        <v>693274.61946902669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C49SZX20240159EC</v>
      </c>
      <c r="T50" s="13" t="str">
        <v>正邦</v>
      </c>
      <c r="U50" s="13" t="str">
        <v>YRM20</v>
      </c>
      <c r="V50" s="13">
        <v>1</v>
      </c>
      <c r="W50" s="92" t="str">
        <v>RMB</v>
      </c>
      <c r="X50" s="97">
        <v>1.1080000000000001</v>
      </c>
      <c r="Y50" s="92">
        <v>911893.80530973466</v>
      </c>
      <c r="Z50" s="229">
        <v>0.12</v>
      </c>
      <c r="AB50" s="13">
        <v>2024</v>
      </c>
      <c r="AC50" s="13">
        <v>9</v>
      </c>
      <c r="AD50" s="13" t="str">
        <v>EAST</v>
      </c>
      <c r="AE50" s="13" t="str">
        <v>C49SHA20240925/ZQR</v>
      </c>
      <c r="AF50" s="13" t="str">
        <v>江苏中科朗恩斯</v>
      </c>
      <c r="AG50" s="13" t="str">
        <v>YSM10</v>
      </c>
      <c r="AH50" s="13">
        <v>1</v>
      </c>
      <c r="AI50" s="92" t="str">
        <v>RMB</v>
      </c>
      <c r="AJ50" s="118">
        <v>707040</v>
      </c>
      <c r="AK50" s="97">
        <v>1.1080000000000001</v>
      </c>
      <c r="AL50" s="92">
        <v>693274.61946902669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C49SZX20240161EC</v>
      </c>
      <c r="T51" s="13" t="str">
        <v>竣德</v>
      </c>
      <c r="U51" s="13" t="str">
        <v>YSM10</v>
      </c>
      <c r="V51" s="13">
        <v>1</v>
      </c>
      <c r="W51" s="92" t="str">
        <v>RMB</v>
      </c>
      <c r="X51" s="97">
        <v>1.1080000000000001</v>
      </c>
      <c r="Y51" s="92">
        <v>411823.00884955761</v>
      </c>
      <c r="Z51" s="229">
        <v>0.12</v>
      </c>
      <c r="AB51" s="13">
        <v>2024</v>
      </c>
      <c r="AC51" s="13">
        <v>9</v>
      </c>
      <c r="AD51" s="13" t="str">
        <v>EAST</v>
      </c>
      <c r="AE51" s="13" t="str">
        <v>C28SHA20240920/ZQR</v>
      </c>
      <c r="AF51" s="13" t="str">
        <v>江苏中科朗恩斯</v>
      </c>
      <c r="AG51" s="13" t="str">
        <v>YSi-V</v>
      </c>
      <c r="AH51" s="13">
        <v>1</v>
      </c>
      <c r="AI51" s="92" t="str">
        <v>RMB</v>
      </c>
      <c r="AJ51" s="118">
        <v>375000</v>
      </c>
      <c r="AK51" s="97">
        <v>1.1080000000000001</v>
      </c>
      <c r="AL51" s="92">
        <v>367699.11504424788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C49SZX20240161EC</v>
      </c>
      <c r="T52" s="13" t="str">
        <v>竣德</v>
      </c>
      <c r="U52" s="13" t="str">
        <v>YSM10</v>
      </c>
      <c r="V52" s="13">
        <v>1</v>
      </c>
      <c r="W52" s="92" t="str">
        <v>RMB</v>
      </c>
      <c r="X52" s="97">
        <v>1.1080000000000001</v>
      </c>
      <c r="Y52" s="92">
        <v>411823.00884955761</v>
      </c>
      <c r="Z52" s="229">
        <v>0.12</v>
      </c>
      <c r="AB52" s="13">
        <v>2024</v>
      </c>
      <c r="AC52" s="13">
        <v>9</v>
      </c>
      <c r="AD52" s="13" t="str">
        <v>EAST</v>
      </c>
      <c r="AE52" s="13" t="str">
        <v>C28SHA20240920/ZQR</v>
      </c>
      <c r="AF52" s="13" t="str">
        <v>江苏中科朗恩斯</v>
      </c>
      <c r="AG52" s="13" t="str">
        <v>YSi-V</v>
      </c>
      <c r="AH52" s="13">
        <v>1</v>
      </c>
      <c r="AI52" s="92" t="str">
        <v>RMB</v>
      </c>
      <c r="AJ52" s="118">
        <v>375000</v>
      </c>
      <c r="AK52" s="97">
        <v>1.1080000000000001</v>
      </c>
      <c r="AL52" s="92">
        <v>367699.11504424788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C28SHA20240902/ZQR</v>
      </c>
      <c r="T53" s="13" t="str">
        <v>江苏中科朗恩斯</v>
      </c>
      <c r="U53" s="13" t="str">
        <v>YSi-V</v>
      </c>
      <c r="V53" s="13">
        <v>1</v>
      </c>
      <c r="W53" s="92" t="str">
        <v>RMB</v>
      </c>
      <c r="X53" s="97">
        <v>1.1080000000000001</v>
      </c>
      <c r="Y53" s="92">
        <v>367699.11504424788</v>
      </c>
      <c r="Z53" s="229">
        <v>0.12</v>
      </c>
      <c r="AB53" s="13">
        <v>2024</v>
      </c>
      <c r="AC53" s="13">
        <v>9</v>
      </c>
      <c r="AD53" s="13" t="str">
        <v>EAST</v>
      </c>
      <c r="AE53" s="13" t="str">
        <v>C28SHA20240920/ZQR</v>
      </c>
      <c r="AF53" s="13" t="str">
        <v>江苏中科朗恩斯</v>
      </c>
      <c r="AG53" s="13" t="str">
        <v>YSi-V</v>
      </c>
      <c r="AH53" s="13">
        <v>1</v>
      </c>
      <c r="AI53" s="92" t="str">
        <v>RMB</v>
      </c>
      <c r="AJ53" s="118">
        <v>375000</v>
      </c>
      <c r="AK53" s="97">
        <v>1.1080000000000001</v>
      </c>
      <c r="AL53" s="92">
        <v>367699.11504424788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C28SHA20240902/ZQR</v>
      </c>
      <c r="T54" s="13" t="str">
        <v>江苏中科朗恩斯</v>
      </c>
      <c r="U54" s="13" t="str">
        <v>YSi-V</v>
      </c>
      <c r="V54" s="13">
        <v>1</v>
      </c>
      <c r="W54" s="92" t="str">
        <v>RMB</v>
      </c>
      <c r="X54" s="97">
        <v>1.1080000000000001</v>
      </c>
      <c r="Y54" s="92">
        <v>367699.11504424788</v>
      </c>
      <c r="Z54" s="229">
        <v>0.12</v>
      </c>
      <c r="AB54" s="13">
        <v>2024</v>
      </c>
      <c r="AC54" s="13">
        <v>9</v>
      </c>
      <c r="AD54" s="13" t="str">
        <v>EAST</v>
      </c>
      <c r="AE54" s="13" t="str">
        <v>C28SHA20240925/ZQR</v>
      </c>
      <c r="AF54" s="13" t="str">
        <v>江苏中科朗恩斯</v>
      </c>
      <c r="AG54" s="13" t="str">
        <v>YSi-V</v>
      </c>
      <c r="AH54" s="13">
        <v>1</v>
      </c>
      <c r="AI54" s="92" t="str">
        <v>RMB</v>
      </c>
      <c r="AJ54" s="118">
        <v>375000</v>
      </c>
      <c r="AK54" s="97">
        <v>1.1080000000000001</v>
      </c>
      <c r="AL54" s="92">
        <v>367699.11504424788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WEST</v>
      </c>
      <c r="S55" s="13" t="str">
        <v>JG-3402-2408290001</v>
      </c>
      <c r="T55" s="13" t="str">
        <v>重庆君歌</v>
      </c>
      <c r="U55" s="13" t="str">
        <v>YSi-V</v>
      </c>
      <c r="V55" s="13">
        <v>1</v>
      </c>
      <c r="W55" s="92" t="str">
        <v>RMB</v>
      </c>
      <c r="X55" s="97">
        <v>1.1080000000000001</v>
      </c>
      <c r="Y55" s="92">
        <v>426530.97345200408</v>
      </c>
      <c r="Z55" s="229">
        <v>0.12</v>
      </c>
      <c r="AB55" s="13">
        <v>2024</v>
      </c>
      <c r="AC55" s="13">
        <v>9</v>
      </c>
      <c r="AD55" s="13" t="str">
        <v>EAST</v>
      </c>
      <c r="AE55" s="13" t="str">
        <v>C28SHA20240925/ZQR</v>
      </c>
      <c r="AF55" s="13" t="str">
        <v>江苏中科朗恩斯</v>
      </c>
      <c r="AG55" s="13" t="str">
        <v>YSi-V</v>
      </c>
      <c r="AH55" s="13">
        <v>1</v>
      </c>
      <c r="AI55" s="92" t="str">
        <v>RMB</v>
      </c>
      <c r="AJ55" s="118">
        <v>375000</v>
      </c>
      <c r="AK55" s="97">
        <v>1.1080000000000001</v>
      </c>
      <c r="AL55" s="92">
        <v>367699.11504424788</v>
      </c>
      <c r="AM55" s="229">
        <v>0.12</v>
      </c>
    </row>
    <row r="56" spans="1:39">
      <c r="A56" s="103"/>
      <c r="B56" s="40"/>
      <c r="P56" s="13">
        <v>2024</v>
      </c>
      <c r="Q56" s="13">
        <v>10</v>
      </c>
      <c r="R56" s="13" t="str">
        <v>WEST</v>
      </c>
      <c r="S56" s="13" t="str">
        <v>C49CTU20240904/FZM</v>
      </c>
      <c r="T56" s="13" t="str">
        <v>四川艺智泓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504973.45132743369</v>
      </c>
      <c r="Z56" s="229">
        <v>0.12</v>
      </c>
      <c r="AB56" s="13">
        <v>2024</v>
      </c>
      <c r="AC56" s="13">
        <v>9</v>
      </c>
      <c r="AD56" s="13" t="str">
        <v>EAST</v>
      </c>
      <c r="AE56" s="13" t="str">
        <v>C28SHA20240925/ZQR</v>
      </c>
      <c r="AF56" s="13" t="str">
        <v>江苏中科朗恩斯</v>
      </c>
      <c r="AG56" s="13" t="str">
        <v>YSi-V</v>
      </c>
      <c r="AH56" s="13">
        <v>1</v>
      </c>
      <c r="AI56" s="92" t="str">
        <v>RMB</v>
      </c>
      <c r="AJ56" s="118">
        <v>375000</v>
      </c>
      <c r="AK56" s="97">
        <v>1.1080000000000001</v>
      </c>
      <c r="AL56" s="92">
        <v>367699.11504424788</v>
      </c>
      <c r="AM56" s="229">
        <v>0.12</v>
      </c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C49SHA20240919/LQM</v>
      </c>
      <c r="T57" s="13" t="str">
        <v>江苏信利</v>
      </c>
      <c r="U57" s="13" t="str">
        <v>YSM20R</v>
      </c>
      <c r="V57" s="13">
        <v>1</v>
      </c>
      <c r="W57" s="92" t="str">
        <v>RMB</v>
      </c>
      <c r="X57" s="97">
        <v>1.1080000000000001</v>
      </c>
      <c r="Y57" s="92">
        <v>784424.77876106207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C49SHA20240919/LQM</v>
      </c>
      <c r="T58" s="13" t="str">
        <v>江苏信利</v>
      </c>
      <c r="U58" s="13" t="str">
        <v>YSM20R</v>
      </c>
      <c r="V58" s="13">
        <v>1</v>
      </c>
      <c r="W58" s="92" t="str">
        <v>RMB</v>
      </c>
      <c r="X58" s="97">
        <v>1.1080000000000001</v>
      </c>
      <c r="Y58" s="92">
        <v>784424.77876106207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C49SHA20240919/LQM</v>
      </c>
      <c r="T59" s="13" t="str">
        <v>江苏信利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529486.7256637169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EAST</v>
      </c>
      <c r="S60" s="13" t="str">
        <v>C49SHA20240919/LQM</v>
      </c>
      <c r="T60" s="13" t="str">
        <v>江苏信利</v>
      </c>
      <c r="U60" s="13" t="str">
        <v>YSM10</v>
      </c>
      <c r="V60" s="13">
        <v>1</v>
      </c>
      <c r="W60" s="92" t="str">
        <v>RMB</v>
      </c>
      <c r="X60" s="97">
        <v>1.1080000000000001</v>
      </c>
      <c r="Y60" s="92">
        <v>529486.7256637169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 t="str">
        <v>C49SHA20240923/ZQR</v>
      </c>
      <c r="T61" s="13" t="str">
        <v>上海和贤</v>
      </c>
      <c r="U61" s="13" t="str">
        <v>YSM20WR</v>
      </c>
      <c r="V61" s="13">
        <v>1</v>
      </c>
      <c r="W61" s="92" t="str">
        <v>RMB</v>
      </c>
      <c r="X61" s="97">
        <v>1.1080000000000001</v>
      </c>
      <c r="Y61" s="90">
        <v>671936.30442477891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EAST</v>
      </c>
      <c r="S62" s="13" t="str">
        <v>C49SHA20240923/ZQR</v>
      </c>
      <c r="T62" s="13" t="str">
        <v>上海和贤</v>
      </c>
      <c r="U62" s="13" t="str">
        <v>YSM20WR</v>
      </c>
      <c r="V62" s="13">
        <v>1</v>
      </c>
      <c r="W62" s="92" t="str">
        <v>RMB</v>
      </c>
      <c r="X62" s="97">
        <v>1.1080000000000001</v>
      </c>
      <c r="Y62" s="90">
        <v>671936.30442477891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10</v>
      </c>
      <c r="R63" s="13" t="str">
        <v>NORTH</v>
      </c>
      <c r="S63" s="13" t="str">
        <v>C49BJS20240920ZX</v>
      </c>
      <c r="T63" s="13" t="str">
        <v>三河市汉广</v>
      </c>
      <c r="U63" s="13" t="str">
        <v>YSM20R</v>
      </c>
      <c r="V63" s="13">
        <v>1</v>
      </c>
      <c r="W63" s="92" t="str">
        <v>RMB</v>
      </c>
      <c r="X63" s="97">
        <v>1.1080000000000001</v>
      </c>
      <c r="Y63" s="90">
        <v>804035.39823008876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10</v>
      </c>
      <c r="R64" s="13" t="str">
        <v>NORTH</v>
      </c>
      <c r="S64" s="13" t="str">
        <v>C49BJS20240920ZX</v>
      </c>
      <c r="T64" s="13" t="str">
        <v>三河市汉广</v>
      </c>
      <c r="U64" s="13" t="str">
        <v>YSM10</v>
      </c>
      <c r="V64" s="13">
        <v>1</v>
      </c>
      <c r="W64" s="92" t="str">
        <v>RMB</v>
      </c>
      <c r="X64" s="97">
        <v>1.1080000000000001</v>
      </c>
      <c r="Y64" s="90">
        <v>709276.88495575229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10</v>
      </c>
      <c r="R65" s="13" t="str">
        <v>SOUTH</v>
      </c>
      <c r="S65" s="13" t="str">
        <v>C49SZX20240166SX</v>
      </c>
      <c r="T65" s="13" t="str">
        <v>龙腾共创</v>
      </c>
      <c r="U65" s="13" t="str">
        <v>YSM20R</v>
      </c>
      <c r="V65" s="13">
        <v>1</v>
      </c>
      <c r="W65" s="92" t="str">
        <v>RMB</v>
      </c>
      <c r="X65" s="97">
        <v>1.1080000000000001</v>
      </c>
      <c r="Y65" s="90">
        <v>632442.47787610628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10</v>
      </c>
      <c r="R66" s="13" t="str">
        <v>SOUTH</v>
      </c>
      <c r="S66" s="13" t="str">
        <v>C49SZX20240166SX</v>
      </c>
      <c r="T66" s="13" t="str">
        <v>龙腾共创</v>
      </c>
      <c r="U66" s="13" t="str">
        <v>YSM20R</v>
      </c>
      <c r="V66" s="13">
        <v>1</v>
      </c>
      <c r="W66" s="92" t="str">
        <v>RMB</v>
      </c>
      <c r="X66" s="97">
        <v>1.1080000000000001</v>
      </c>
      <c r="Y66" s="90">
        <v>632442.47787610628</v>
      </c>
      <c r="Z66" s="22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>
        <v>2024</v>
      </c>
      <c r="Q67" s="13">
        <v>10</v>
      </c>
      <c r="R67" s="13" t="str">
        <v>SOUTH</v>
      </c>
      <c r="S67" s="13" t="str">
        <v>NSD-ESE20241010A01</v>
      </c>
      <c r="T67" s="13" t="str">
        <v>诺信德</v>
      </c>
      <c r="U67" s="13" t="str">
        <v>PEMTRON EAGLE 3D 8800HSL CPT</v>
      </c>
      <c r="V67" s="13">
        <v>1</v>
      </c>
      <c r="W67" s="92" t="str">
        <v>RMB</v>
      </c>
      <c r="X67" s="97">
        <v>1.1080000000000001</v>
      </c>
      <c r="Y67" s="90">
        <v>348088.49557522131</v>
      </c>
      <c r="Z67" s="229">
        <v>-0.34670000000000001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>
        <v>2024</v>
      </c>
      <c r="Q68" s="13">
        <v>10</v>
      </c>
      <c r="R68" s="13" t="str">
        <v>EAST</v>
      </c>
      <c r="S68" s="13" t="str">
        <v>C49SHA20240925/ZQR</v>
      </c>
      <c r="T68" s="13" t="str">
        <v>江苏中科朗恩斯</v>
      </c>
      <c r="U68" s="13" t="str">
        <v>YSM20R</v>
      </c>
      <c r="V68" s="13">
        <v>1</v>
      </c>
      <c r="W68" s="92" t="str">
        <v>RMB</v>
      </c>
      <c r="X68" s="97">
        <v>1.1080000000000001</v>
      </c>
      <c r="Y68" s="90">
        <v>902088.49557522137</v>
      </c>
      <c r="Z68" s="229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>
        <v>2024</v>
      </c>
      <c r="Q69" s="13">
        <v>10</v>
      </c>
      <c r="R69" s="13" t="str">
        <v>EAST</v>
      </c>
      <c r="S69" s="13" t="str">
        <v>C49SHA20240925/ZQR</v>
      </c>
      <c r="T69" s="13" t="str">
        <v>江苏中科朗恩斯</v>
      </c>
      <c r="U69" s="13" t="str">
        <v>YSM20R</v>
      </c>
      <c r="V69" s="13">
        <v>1</v>
      </c>
      <c r="W69" s="92" t="str">
        <v>RMB</v>
      </c>
      <c r="X69" s="97">
        <v>1.1080000000000001</v>
      </c>
      <c r="Y69" s="90">
        <v>902088.49557522137</v>
      </c>
      <c r="Z69" s="229">
        <v>0.12</v>
      </c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>
        <v>2024</v>
      </c>
      <c r="Q70" s="13">
        <v>10</v>
      </c>
      <c r="R70" s="13" t="str">
        <v>EAST</v>
      </c>
      <c r="S70" s="13" t="str">
        <v>C49SHA20240925/ZQR</v>
      </c>
      <c r="T70" s="13" t="str">
        <v>江苏中科朗恩斯</v>
      </c>
      <c r="U70" s="13" t="str">
        <v>YSM20R</v>
      </c>
      <c r="V70" s="13">
        <v>1</v>
      </c>
      <c r="W70" s="92" t="str">
        <v>RMB</v>
      </c>
      <c r="X70" s="97">
        <v>1.1080000000000001</v>
      </c>
      <c r="Y70" s="90">
        <v>902088.49557522137</v>
      </c>
      <c r="Z70" s="229">
        <v>0.12</v>
      </c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>
        <v>2024</v>
      </c>
      <c r="Q71" s="13">
        <v>10</v>
      </c>
      <c r="R71" s="13" t="str">
        <v>EAST</v>
      </c>
      <c r="S71" s="13" t="str">
        <v>C49SHA20240925/ZQR</v>
      </c>
      <c r="T71" s="13" t="str">
        <v>江苏中科朗恩斯</v>
      </c>
      <c r="U71" s="13" t="str">
        <v>YSM10</v>
      </c>
      <c r="V71" s="13">
        <v>1</v>
      </c>
      <c r="W71" s="92" t="str">
        <v>RMB</v>
      </c>
      <c r="X71" s="97">
        <v>1.1080000000000001</v>
      </c>
      <c r="Y71" s="90">
        <v>693274.61946902669</v>
      </c>
      <c r="Z71" s="229">
        <v>0.12</v>
      </c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>
        <v>2024</v>
      </c>
      <c r="Q72" s="13">
        <v>10</v>
      </c>
      <c r="R72" s="13" t="str">
        <v>EAST</v>
      </c>
      <c r="S72" s="13" t="str">
        <v>C49SHA20240925/ZQR</v>
      </c>
      <c r="T72" s="13" t="str">
        <v>江苏中科朗恩斯</v>
      </c>
      <c r="U72" s="13" t="str">
        <v>YSM10</v>
      </c>
      <c r="V72" s="13">
        <v>1</v>
      </c>
      <c r="W72" s="92" t="str">
        <v>RMB</v>
      </c>
      <c r="X72" s="97">
        <v>1.1080000000000001</v>
      </c>
      <c r="Y72" s="90">
        <v>693274.61946902669</v>
      </c>
      <c r="Z72" s="229">
        <v>0.12</v>
      </c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>
        <v>2024</v>
      </c>
      <c r="Q73" s="13">
        <v>10</v>
      </c>
      <c r="R73" s="13" t="str">
        <v>EAST</v>
      </c>
      <c r="S73" s="13" t="str">
        <v>C49SHA20240925/ZQR</v>
      </c>
      <c r="T73" s="13" t="str">
        <v>江苏中科朗恩斯</v>
      </c>
      <c r="U73" s="13" t="str">
        <v>YSM10</v>
      </c>
      <c r="V73" s="13">
        <v>1</v>
      </c>
      <c r="W73" s="92" t="str">
        <v>RMB</v>
      </c>
      <c r="X73" s="97">
        <v>1.1080000000000001</v>
      </c>
      <c r="Y73" s="90">
        <v>693274.61946902669</v>
      </c>
      <c r="Z73" s="229">
        <v>0.12</v>
      </c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4" type="noConversion"/>
  <conditionalFormatting sqref="A1:A151 Q13:R17">
    <cfRule type="notContainsBlanks" dxfId="55" priority="39" stopIfTrue="1">
      <formula>LEN(TRIM(A1))&gt;0</formula>
    </cfRule>
    <cfRule type="containsBlanks" dxfId="54" priority="40" stopIfTrue="1">
      <formula>LEN(TRIM(A1))=0</formula>
    </cfRule>
  </conditionalFormatting>
  <conditionalFormatting sqref="F2:L13">
    <cfRule type="notContainsBlanks" dxfId="53" priority="33" stopIfTrue="1">
      <formula>LEN(TRIM(F2))&gt;0</formula>
    </cfRule>
    <cfRule type="containsBlanks" dxfId="52" priority="34" stopIfTrue="1">
      <formula>LEN(TRIM(F2))=0</formula>
    </cfRule>
  </conditionalFormatting>
  <conditionalFormatting sqref="E21">
    <cfRule type="notContainsBlanks" dxfId="51" priority="31" stopIfTrue="1">
      <formula>LEN(TRIM(E21))&gt;0</formula>
    </cfRule>
    <cfRule type="containsBlanks" dxfId="50" priority="32" stopIfTrue="1">
      <formula>LEN(TRIM(E21))=0</formula>
    </cfRule>
  </conditionalFormatting>
  <conditionalFormatting sqref="E22">
    <cfRule type="notContainsBlanks" dxfId="49" priority="29" stopIfTrue="1">
      <formula>LEN(TRIM(E22))&gt;0</formula>
    </cfRule>
    <cfRule type="containsBlanks" dxfId="48" priority="30" stopIfTrue="1">
      <formula>LEN(TRIM(E22))=0</formula>
    </cfRule>
  </conditionalFormatting>
  <conditionalFormatting sqref="E20">
    <cfRule type="notContainsBlanks" dxfId="47" priority="27" stopIfTrue="1">
      <formula>LEN(TRIM(E20))&gt;0</formula>
    </cfRule>
    <cfRule type="containsBlanks" dxfId="46" priority="28" stopIfTrue="1">
      <formula>LEN(TRIM(E20))=0</formula>
    </cfRule>
  </conditionalFormatting>
  <conditionalFormatting sqref="R2:S5">
    <cfRule type="notContainsBlanks" dxfId="45" priority="25" stopIfTrue="1">
      <formula>LEN(TRIM(R2))&gt;0</formula>
    </cfRule>
    <cfRule type="containsBlanks" dxfId="44" priority="26" stopIfTrue="1">
      <formula>LEN(TRIM(R2))=0</formula>
    </cfRule>
  </conditionalFormatting>
  <conditionalFormatting sqref="P13 P15:P17">
    <cfRule type="notContainsBlanks" dxfId="43" priority="17" stopIfTrue="1">
      <formula>LEN(TRIM(P13))&gt;0</formula>
    </cfRule>
    <cfRule type="containsBlanks" dxfId="42" priority="18" stopIfTrue="1">
      <formula>LEN(TRIM(P13))=0</formula>
    </cfRule>
  </conditionalFormatting>
  <conditionalFormatting sqref="AC13:AD17">
    <cfRule type="notContainsBlanks" dxfId="41" priority="15" stopIfTrue="1">
      <formula>LEN(TRIM(AC13))&gt;0</formula>
    </cfRule>
    <cfRule type="containsBlanks" dxfId="40" priority="16" stopIfTrue="1">
      <formula>LEN(TRIM(AC13))=0</formula>
    </cfRule>
  </conditionalFormatting>
  <conditionalFormatting sqref="AB13:AB17">
    <cfRule type="notContainsBlanks" dxfId="39" priority="13" stopIfTrue="1">
      <formula>LEN(TRIM(AB13))&gt;0</formula>
    </cfRule>
    <cfRule type="containsBlanks" dxfId="38" priority="14" stopIfTrue="1">
      <formula>LEN(TRIM(AB13))=0</formula>
    </cfRule>
  </conditionalFormatting>
  <conditionalFormatting sqref="AC1:AC9 AC69:AC1048576 AD10:AD18 AD20:AD68">
    <cfRule type="containsText" dxfId="37" priority="9" operator="containsText" text="NORTH">
      <formula>NOT(ISERROR(SEARCH("NORTH",AC1)))</formula>
    </cfRule>
    <cfRule type="containsText" dxfId="36" priority="10" operator="containsText" text="EAST">
      <formula>NOT(ISERROR(SEARCH("EAST",AC1)))</formula>
    </cfRule>
    <cfRule type="containsText" dxfId="35" priority="11" operator="containsText" text="WEST">
      <formula>NOT(ISERROR(SEARCH("WEST",AC1)))</formula>
    </cfRule>
    <cfRule type="containsText" dxfId="34" priority="12" operator="containsText" text="SOUTH">
      <formula>NOT(ISERROR(SEARCH("SOUTH",AC1)))</formula>
    </cfRule>
  </conditionalFormatting>
  <conditionalFormatting sqref="R21:R111">
    <cfRule type="containsText" dxfId="33" priority="5" operator="containsText" text="NORTH">
      <formula>NOT(ISERROR(SEARCH("NORTH",R21)))</formula>
    </cfRule>
    <cfRule type="containsText" dxfId="32" priority="6" operator="containsText" text="EAST">
      <formula>NOT(ISERROR(SEARCH("EAST",R21)))</formula>
    </cfRule>
    <cfRule type="containsText" dxfId="31" priority="7" operator="containsText" text="WEST">
      <formula>NOT(ISERROR(SEARCH("WEST",R21)))</formula>
    </cfRule>
    <cfRule type="containsText" dxfId="30" priority="8" operator="containsText" text="SOUTH">
      <formula>NOT(ISERROR(SEARCH("SOUTH",R21)))</formula>
    </cfRule>
  </conditionalFormatting>
  <conditionalFormatting sqref="P14">
    <cfRule type="notContainsBlanks" dxfId="29" priority="3" stopIfTrue="1">
      <formula>LEN(TRIM(P14))&gt;0</formula>
    </cfRule>
    <cfRule type="containsBlanks" dxfId="28" priority="4" stopIfTrue="1">
      <formula>LEN(TRIM(P14))=0</formula>
    </cfRule>
  </conditionalFormatting>
  <conditionalFormatting sqref="Z21:Z108">
    <cfRule type="cellIs" dxfId="27" priority="2" operator="lessThan">
      <formula>0.12</formula>
    </cfRule>
  </conditionalFormatting>
  <conditionalFormatting sqref="AM21:AM108">
    <cfRule type="cellIs" dxfId="26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2024-10-28T08:34:30Z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